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I:\Investor_Relations\ECBC\2020\"/>
    </mc:Choice>
  </mc:AlternateContent>
  <xr:revisionPtr revIDLastSave="0" documentId="13_ncr:1_{F5B03B81-8F9C-485F-A4BF-4F3D407DE20B}" xr6:coauthVersionLast="45" xr6:coauthVersionMax="45" xr10:uidLastSave="{00000000-0000-0000-0000-000000000000}"/>
  <bookViews>
    <workbookView xWindow="-108" yWindow="-108" windowWidth="23256" windowHeight="12576" tabRatio="879" firstSheet="1" activeTab="1" xr2:uid="{00000000-000D-0000-FFFF-FFFF00000000}"/>
  </bookViews>
  <sheets>
    <sheet name="Disclaimer" sheetId="13" state="hidden"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Frontpage" sheetId="23" r:id="rId10"/>
    <sheet name="Contents" sheetId="24" r:id="rId11"/>
    <sheet name="Table A - General Issuer Detail" sheetId="25" r:id="rId12"/>
    <sheet name="G1-G4 - Cover pool inform." sheetId="26" r:id="rId13"/>
    <sheet name="Table 1-3 - Lending" sheetId="27" r:id="rId14"/>
    <sheet name="Table 4 - LTV" sheetId="28" r:id="rId15"/>
    <sheet name="Table 5 - Lending by region" sheetId="29" r:id="rId16"/>
    <sheet name="Table 6-8 - Lending by loantype" sheetId="30" r:id="rId17"/>
    <sheet name="Table 9-12 - Lending" sheetId="31" r:id="rId18"/>
    <sheet name="X1 Key Concepts" sheetId="32" r:id="rId19"/>
    <sheet name="X2 Key Concepts" sheetId="33" r:id="rId20"/>
    <sheet name="X3 - General explanation" sheetId="34" r:id="rId21"/>
    <sheet name="D. Insert Nat Trans Templ" sheetId="14" state="hidden" r:id="rId22"/>
    <sheet name="E. Optional ECB-ECAIs data" sheetId="18" state="hidden" r:id="rId23"/>
    <sheet name="F1. Optional Sustainable M data" sheetId="19" state="hidden" r:id="rId24"/>
    <sheet name="Temp. Optional COVID 19 imp" sheetId="22" state="hidden" r:id="rId25"/>
    <sheet name="E.g. General" sheetId="15" state="hidden" r:id="rId26"/>
    <sheet name="E.g. Other" sheetId="16" state="hidden" r:id="rId27"/>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10">Contents!$A$1:$F$67</definedName>
    <definedName name="_xlnm.Print_Area" localSheetId="0">Disclaimer!$A$1:$A$170</definedName>
    <definedName name="_xlnm.Print_Area" localSheetId="22">'E. Optional ECB-ECAIs data'!$A$2:$G$72</definedName>
    <definedName name="_xlnm.Print_Area" localSheetId="3">FAQ!$A$1:$C$28</definedName>
    <definedName name="_xlnm.Print_Area" localSheetId="9">Frontpage!$A$1:$F$37</definedName>
    <definedName name="_xlnm.Print_Area" localSheetId="12">'G1-G4 - Cover pool inform.'!$A$1:$L$132</definedName>
    <definedName name="_xlnm.Print_Area" localSheetId="1">Introduction!$B$2:$J$43</definedName>
    <definedName name="_xlnm.Print_Area" localSheetId="14">'Table 4 - LTV'!$A$1:$O$90</definedName>
    <definedName name="_xlnm.Print_Area" localSheetId="17">'Table 9-12 - Lending'!$A$1:$U$83</definedName>
    <definedName name="_xlnm.Print_Area" localSheetId="18">'X1 Key Concepts'!$A$1:$D$46</definedName>
    <definedName name="_xlnm.Print_Titles" localSheetId="0">Disclaimer!$2:$2</definedName>
    <definedName name="_xlnm.Print_Titles" localSheetId="3">FAQ!$4:$4</definedName>
    <definedName name="privacy_policy" localSheetId="0">Disclaimer!$A$136</definedName>
    <definedName name="Q_1">'Table A - General Issuer Detail'!$F$9</definedName>
    <definedName name="Q_2">'Table A - General Issuer Detail'!$E$9</definedName>
    <definedName name="Q_3">'Table A - General Issuer Detail'!$D$9</definedName>
    <definedName name="Q_4">'Table A - General Issuer Detail'!$C$9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72" i="31" l="1"/>
  <c r="F36" i="9"/>
  <c r="D36" i="9"/>
  <c r="C36" i="9"/>
  <c r="F180" i="9"/>
  <c r="D180" i="9"/>
  <c r="C180" i="9"/>
  <c r="C496" i="9"/>
  <c r="C491" i="9"/>
  <c r="C490" i="9"/>
  <c r="C489" i="9"/>
  <c r="C488" i="9"/>
  <c r="C487" i="9"/>
  <c r="C270" i="9"/>
  <c r="C269" i="9"/>
  <c r="C268" i="9"/>
  <c r="C267" i="9"/>
  <c r="C266" i="9"/>
  <c r="C265" i="9"/>
  <c r="C261" i="9"/>
  <c r="C260" i="9"/>
  <c r="F174" i="9"/>
  <c r="F173" i="9"/>
  <c r="F172" i="9"/>
  <c r="F171" i="9"/>
  <c r="F170" i="9"/>
  <c r="D174" i="9"/>
  <c r="D173" i="9"/>
  <c r="D172" i="9"/>
  <c r="D171" i="9"/>
  <c r="D170" i="9"/>
  <c r="C174" i="9"/>
  <c r="C173" i="9"/>
  <c r="C172" i="9"/>
  <c r="C171" i="9"/>
  <c r="C170" i="9"/>
  <c r="F161" i="9"/>
  <c r="F160" i="9"/>
  <c r="D161" i="9"/>
  <c r="D160" i="9"/>
  <c r="C161" i="9"/>
  <c r="C160" i="9"/>
  <c r="F151" i="9"/>
  <c r="F150" i="9"/>
  <c r="D151" i="9"/>
  <c r="D150" i="9"/>
  <c r="C151" i="9"/>
  <c r="C150" i="9"/>
  <c r="F103" i="9"/>
  <c r="F102" i="9"/>
  <c r="F101" i="9"/>
  <c r="F100" i="9"/>
  <c r="F99" i="9"/>
  <c r="D103" i="9"/>
  <c r="D102" i="9"/>
  <c r="D101" i="9"/>
  <c r="D100" i="9"/>
  <c r="D99" i="9"/>
  <c r="C103" i="9"/>
  <c r="C102" i="9"/>
  <c r="C101" i="9"/>
  <c r="C100" i="9"/>
  <c r="C99" i="9"/>
  <c r="C207" i="8"/>
  <c r="B39" i="31"/>
  <c r="L29" i="31"/>
  <c r="K29" i="31"/>
  <c r="J29" i="31"/>
  <c r="I29" i="31"/>
  <c r="H29" i="31"/>
  <c r="G29" i="31"/>
  <c r="F29" i="31"/>
  <c r="E29" i="31"/>
  <c r="D29" i="31"/>
  <c r="C29" i="31"/>
  <c r="M28" i="31"/>
  <c r="M27" i="31"/>
  <c r="M26" i="31"/>
  <c r="M25" i="31"/>
  <c r="M24" i="31"/>
  <c r="M23" i="31"/>
  <c r="M29" i="31"/>
  <c r="L14" i="31"/>
  <c r="K14" i="31"/>
  <c r="J14" i="31"/>
  <c r="I14" i="31"/>
  <c r="H14" i="31"/>
  <c r="G14" i="31"/>
  <c r="F14" i="31"/>
  <c r="E14" i="31"/>
  <c r="D14" i="31"/>
  <c r="C14" i="31"/>
  <c r="M13" i="31"/>
  <c r="M12" i="31"/>
  <c r="M11" i="31"/>
  <c r="M14" i="31"/>
  <c r="M10" i="31"/>
  <c r="M9" i="31"/>
  <c r="L60" i="30"/>
  <c r="I60" i="30"/>
  <c r="H60" i="30"/>
  <c r="E60" i="30"/>
  <c r="D60" i="30"/>
  <c r="M59" i="30"/>
  <c r="M58" i="30"/>
  <c r="M57" i="30"/>
  <c r="M55" i="30"/>
  <c r="M54" i="30"/>
  <c r="M53" i="30"/>
  <c r="M52" i="30"/>
  <c r="L51" i="30"/>
  <c r="K51" i="30"/>
  <c r="K60" i="30"/>
  <c r="J51" i="30"/>
  <c r="J60" i="30"/>
  <c r="I51" i="30"/>
  <c r="H51" i="30"/>
  <c r="G51" i="30"/>
  <c r="G60" i="30"/>
  <c r="F51" i="30"/>
  <c r="F60" i="30"/>
  <c r="E51" i="30"/>
  <c r="D51" i="30"/>
  <c r="C51" i="30"/>
  <c r="C60" i="30"/>
  <c r="M50" i="30"/>
  <c r="M49" i="30"/>
  <c r="L40" i="30"/>
  <c r="K40" i="30"/>
  <c r="H40" i="30"/>
  <c r="G40" i="30"/>
  <c r="D40" i="30"/>
  <c r="C40" i="30"/>
  <c r="M39" i="30"/>
  <c r="M38" i="30"/>
  <c r="M37" i="30"/>
  <c r="M35" i="30"/>
  <c r="M34" i="30"/>
  <c r="M33" i="30"/>
  <c r="M32" i="30"/>
  <c r="L31" i="30"/>
  <c r="K31" i="30"/>
  <c r="J31" i="30"/>
  <c r="J40" i="30"/>
  <c r="I31" i="30"/>
  <c r="I40" i="30"/>
  <c r="H31" i="30"/>
  <c r="G31" i="30"/>
  <c r="F31" i="30"/>
  <c r="F40" i="30"/>
  <c r="E31" i="30"/>
  <c r="M31" i="30"/>
  <c r="M40" i="30"/>
  <c r="D31" i="30"/>
  <c r="C31" i="30"/>
  <c r="M30" i="30"/>
  <c r="M29" i="30"/>
  <c r="K20" i="30"/>
  <c r="J20" i="30"/>
  <c r="G20" i="30"/>
  <c r="F20" i="30"/>
  <c r="C20" i="30"/>
  <c r="M19" i="30"/>
  <c r="M18" i="30"/>
  <c r="M17" i="30"/>
  <c r="M15" i="30"/>
  <c r="M14" i="30"/>
  <c r="M13" i="30"/>
  <c r="M12" i="30"/>
  <c r="L11" i="30"/>
  <c r="L20" i="30"/>
  <c r="K11" i="30"/>
  <c r="J11" i="30"/>
  <c r="I11" i="30"/>
  <c r="I20" i="30"/>
  <c r="H11" i="30"/>
  <c r="H20" i="30"/>
  <c r="G11" i="30"/>
  <c r="F11" i="30"/>
  <c r="E11" i="30"/>
  <c r="E20" i="30"/>
  <c r="D11" i="30"/>
  <c r="D20" i="30"/>
  <c r="C11" i="30"/>
  <c r="M10" i="30"/>
  <c r="M9" i="30"/>
  <c r="H22" i="29"/>
  <c r="G22" i="29"/>
  <c r="F22" i="29"/>
  <c r="E22" i="29"/>
  <c r="D22" i="29"/>
  <c r="C22" i="29"/>
  <c r="I20" i="29"/>
  <c r="I19" i="29"/>
  <c r="I18" i="29"/>
  <c r="I17" i="29"/>
  <c r="I16" i="29"/>
  <c r="I15" i="29"/>
  <c r="I14" i="29"/>
  <c r="I13" i="29"/>
  <c r="I12" i="29"/>
  <c r="I11" i="29"/>
  <c r="I22" i="29"/>
  <c r="I26" i="27"/>
  <c r="I27" i="27"/>
  <c r="M18" i="27"/>
  <c r="M19" i="27"/>
  <c r="M11" i="27"/>
  <c r="M12" i="27"/>
  <c r="C106" i="26"/>
  <c r="E83" i="26"/>
  <c r="D83" i="26"/>
  <c r="C83" i="26"/>
  <c r="F82" i="26"/>
  <c r="F81" i="26"/>
  <c r="F83" i="26"/>
  <c r="F80" i="26"/>
  <c r="F79" i="26"/>
  <c r="K75" i="26"/>
  <c r="I75" i="26"/>
  <c r="H75" i="26"/>
  <c r="G75" i="26"/>
  <c r="F75" i="26"/>
  <c r="E75" i="26"/>
  <c r="D75" i="26"/>
  <c r="C75" i="26"/>
  <c r="K67" i="26"/>
  <c r="I67" i="26"/>
  <c r="H67" i="26"/>
  <c r="G67" i="26"/>
  <c r="F67" i="26"/>
  <c r="E67" i="26"/>
  <c r="D67" i="26"/>
  <c r="C67" i="26"/>
  <c r="F26" i="26"/>
  <c r="J12" i="27"/>
  <c r="C12" i="27"/>
  <c r="C19" i="27"/>
  <c r="K19" i="27"/>
  <c r="G27" i="27"/>
  <c r="M11" i="30"/>
  <c r="M20" i="30"/>
  <c r="F12" i="27"/>
  <c r="F19" i="27"/>
  <c r="F27" i="27"/>
  <c r="K12" i="27"/>
  <c r="C27" i="27"/>
  <c r="C105" i="26"/>
  <c r="D12" i="27"/>
  <c r="H12" i="27"/>
  <c r="L12" i="27"/>
  <c r="D19" i="27"/>
  <c r="H19" i="27"/>
  <c r="L19" i="27"/>
  <c r="D27" i="27"/>
  <c r="H27" i="27"/>
  <c r="E40" i="30"/>
  <c r="J19" i="27"/>
  <c r="G12" i="27"/>
  <c r="G19" i="27"/>
  <c r="E12" i="27"/>
  <c r="I12" i="27"/>
  <c r="E19" i="27"/>
  <c r="I19" i="27"/>
  <c r="E27" i="27"/>
  <c r="M51" i="30"/>
  <c r="M60" i="30"/>
  <c r="D98" i="19"/>
  <c r="F98" i="19"/>
  <c r="C98" i="19"/>
  <c r="D94" i="19"/>
  <c r="F94" i="19"/>
  <c r="C94" i="19"/>
  <c r="F66" i="19"/>
  <c r="D66" i="19"/>
  <c r="C66" i="19"/>
  <c r="G594" i="19"/>
  <c r="G591" i="19"/>
  <c r="D595" i="19"/>
  <c r="G592" i="19"/>
  <c r="C595" i="19"/>
  <c r="F591" i="19"/>
  <c r="F595" i="19"/>
  <c r="D588" i="19"/>
  <c r="G584" i="19"/>
  <c r="C588" i="19"/>
  <c r="F579" i="19"/>
  <c r="D576" i="19"/>
  <c r="G562" i="19"/>
  <c r="C576" i="19"/>
  <c r="F561" i="19"/>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G535" i="19"/>
  <c r="F535" i="19"/>
  <c r="F553" i="19"/>
  <c r="F489" i="19"/>
  <c r="G489" i="19"/>
  <c r="F490" i="19"/>
  <c r="G490" i="19"/>
  <c r="F491" i="19"/>
  <c r="G491" i="19"/>
  <c r="F492" i="19"/>
  <c r="G492" i="19"/>
  <c r="F493" i="19"/>
  <c r="G493" i="19"/>
  <c r="F494" i="19"/>
  <c r="G494" i="19"/>
  <c r="F495" i="19"/>
  <c r="G495" i="19"/>
  <c r="G488" i="19"/>
  <c r="F488"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c r="C381" i="19"/>
  <c r="F379" i="19"/>
  <c r="D374" i="19"/>
  <c r="G368" i="19"/>
  <c r="C374" i="19"/>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G252"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c r="F44" i="9"/>
  <c r="D44" i="9"/>
  <c r="C44" i="9"/>
  <c r="C58" i="11"/>
  <c r="C54" i="11"/>
  <c r="C26" i="11"/>
  <c r="C49" i="10"/>
  <c r="C77" i="10"/>
  <c r="C81" i="10"/>
  <c r="G357" i="9"/>
  <c r="F358" i="9"/>
  <c r="G358" i="9"/>
  <c r="G359" i="9"/>
  <c r="G356" i="9"/>
  <c r="G360" i="9"/>
  <c r="D360" i="9"/>
  <c r="C360" i="9"/>
  <c r="F356" i="9"/>
  <c r="F348" i="9"/>
  <c r="F350" i="9"/>
  <c r="F352" i="9"/>
  <c r="F346" i="9"/>
  <c r="D353" i="9"/>
  <c r="G348" i="9"/>
  <c r="C353" i="9"/>
  <c r="F347" i="9"/>
  <c r="G310" i="9"/>
  <c r="G328" i="9"/>
  <c r="D328" i="9"/>
  <c r="C328" i="9"/>
  <c r="F310" i="9"/>
  <c r="F328" i="9"/>
  <c r="F274" i="19"/>
  <c r="G349" i="9"/>
  <c r="G239" i="19"/>
  <c r="F327" i="19"/>
  <c r="F461" i="19"/>
  <c r="F474" i="19"/>
  <c r="G346" i="9"/>
  <c r="F351" i="9"/>
  <c r="F349" i="9"/>
  <c r="F353" i="9"/>
  <c r="F359" i="9"/>
  <c r="F357" i="9"/>
  <c r="F360" i="9"/>
  <c r="F368" i="19"/>
  <c r="G461" i="19"/>
  <c r="G474" i="19"/>
  <c r="G553" i="19"/>
  <c r="F575" i="19"/>
  <c r="G593" i="19"/>
  <c r="G351" i="9"/>
  <c r="G347" i="9"/>
  <c r="G352" i="9"/>
  <c r="G350" i="9"/>
  <c r="F574" i="19"/>
  <c r="G583" i="19"/>
  <c r="F378" i="19"/>
  <c r="F381" i="19"/>
  <c r="F377" i="19"/>
  <c r="G379" i="19"/>
  <c r="F367" i="19"/>
  <c r="G367" i="19"/>
  <c r="G373" i="19"/>
  <c r="G327" i="19"/>
  <c r="G595" i="19"/>
  <c r="F373" i="19"/>
  <c r="G372" i="19"/>
  <c r="G377" i="19"/>
  <c r="F582" i="19"/>
  <c r="F372" i="19"/>
  <c r="G371" i="19"/>
  <c r="G380" i="19"/>
  <c r="F371" i="19"/>
  <c r="G370" i="19"/>
  <c r="F380" i="19"/>
  <c r="F370" i="19"/>
  <c r="F374"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496" i="19"/>
  <c r="G496" i="19"/>
  <c r="F364" i="19"/>
  <c r="G364" i="19"/>
  <c r="F350" i="19"/>
  <c r="G350" i="19"/>
  <c r="G274" i="19"/>
  <c r="F252" i="19"/>
  <c r="D577" i="9"/>
  <c r="C577" i="9"/>
  <c r="G576" i="19"/>
  <c r="G575" i="9"/>
  <c r="G574" i="9"/>
  <c r="G576" i="9"/>
  <c r="G573" i="9"/>
  <c r="F573" i="9"/>
  <c r="F575" i="9"/>
  <c r="F574" i="9"/>
  <c r="F577" i="9"/>
  <c r="F576" i="9"/>
  <c r="G374" i="19"/>
  <c r="G353" i="9"/>
  <c r="G381" i="19"/>
  <c r="G588" i="19"/>
  <c r="F588" i="19"/>
  <c r="F576" i="19"/>
  <c r="D555" i="9"/>
  <c r="C555" i="9"/>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G26" i="22"/>
  <c r="F26" i="22"/>
  <c r="E26" i="22"/>
  <c r="D26" i="22"/>
  <c r="C26" i="22"/>
  <c r="H25" i="22"/>
  <c r="H24" i="22"/>
  <c r="H23" i="22"/>
  <c r="H26" i="22"/>
  <c r="F555" i="9"/>
  <c r="G555" i="9"/>
  <c r="C58" i="8"/>
  <c r="D570" i="9"/>
  <c r="C570" i="9"/>
  <c r="D532" i="9"/>
  <c r="C532" i="9"/>
  <c r="D343" i="9"/>
  <c r="C343" i="9"/>
  <c r="D305" i="9"/>
  <c r="C305" i="9"/>
  <c r="C30" i="19"/>
  <c r="F29" i="19"/>
  <c r="F28" i="9"/>
  <c r="G17" i="22"/>
  <c r="C19" i="19"/>
  <c r="G291" i="9"/>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4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45" i="8"/>
  <c r="F220" i="8"/>
  <c r="C179" i="8"/>
  <c r="C288" i="8"/>
  <c r="D167" i="8"/>
  <c r="G166" i="8"/>
  <c r="G165" i="8"/>
  <c r="G164" i="8"/>
  <c r="F177" i="8"/>
  <c r="F181" i="8"/>
  <c r="F185" i="8"/>
  <c r="F178" i="8"/>
  <c r="F182" i="8"/>
  <c r="F186" i="8"/>
  <c r="F175" i="8"/>
  <c r="F184" i="8"/>
  <c r="F187" i="8"/>
  <c r="F180" i="8"/>
  <c r="F174" i="8"/>
  <c r="F183" i="8"/>
  <c r="D179" i="11"/>
  <c r="G175" i="11"/>
  <c r="C179" i="11"/>
  <c r="F175" i="11"/>
  <c r="D157" i="11"/>
  <c r="G153" i="11"/>
  <c r="C157" i="11"/>
  <c r="F149" i="11"/>
  <c r="D144" i="11"/>
  <c r="G140" i="11"/>
  <c r="C144" i="11"/>
  <c r="F142" i="11"/>
  <c r="C152" i="10"/>
  <c r="C42" i="10"/>
  <c r="F41" i="10"/>
  <c r="D37" i="10"/>
  <c r="G35" i="10"/>
  <c r="C37" i="10"/>
  <c r="F36" i="10"/>
  <c r="D475" i="9"/>
  <c r="G480" i="9"/>
  <c r="C475" i="9"/>
  <c r="F476" i="9"/>
  <c r="D453" i="9"/>
  <c r="G458" i="9"/>
  <c r="C453" i="9"/>
  <c r="F458" i="9"/>
  <c r="D440" i="9"/>
  <c r="C440" i="9"/>
  <c r="F416" i="9"/>
  <c r="D249" i="9"/>
  <c r="G247" i="9"/>
  <c r="C249" i="9"/>
  <c r="D227" i="9"/>
  <c r="G228" i="9"/>
  <c r="C227" i="9"/>
  <c r="F219" i="9"/>
  <c r="D214" i="9"/>
  <c r="C214" i="9"/>
  <c r="F76" i="9"/>
  <c r="D76" i="9"/>
  <c r="C76" i="9"/>
  <c r="F72" i="9"/>
  <c r="D72" i="9"/>
  <c r="C72" i="9"/>
  <c r="C15" i="9"/>
  <c r="F17" i="22"/>
  <c r="C299" i="8"/>
  <c r="C298" i="8"/>
  <c r="C297" i="8"/>
  <c r="C296" i="8"/>
  <c r="C295" i="8"/>
  <c r="C294" i="8"/>
  <c r="C291" i="8"/>
  <c r="C289" i="8"/>
  <c r="C220" i="8"/>
  <c r="C208" i="8"/>
  <c r="F198" i="8"/>
  <c r="C167" i="8"/>
  <c r="D155" i="8"/>
  <c r="G147" i="8"/>
  <c r="C155" i="8"/>
  <c r="F147" i="8"/>
  <c r="D129" i="8"/>
  <c r="C129" i="8"/>
  <c r="D100" i="8"/>
  <c r="C100" i="8"/>
  <c r="D77" i="8"/>
  <c r="G80" i="8"/>
  <c r="C77" i="8"/>
  <c r="G438" i="9"/>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F292" i="8"/>
  <c r="C293" i="8"/>
  <c r="C292" i="8"/>
  <c r="D290" i="8"/>
  <c r="D293" i="8"/>
  <c r="C290" i="8"/>
  <c r="C300" i="8"/>
  <c r="D300" i="8"/>
  <c r="D292" i="8"/>
</calcChain>
</file>

<file path=xl/sharedStrings.xml><?xml version="1.0" encoding="utf-8"?>
<sst xmlns="http://schemas.openxmlformats.org/spreadsheetml/2006/main" count="6498" uniqueCount="3112">
  <si>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</si>
  <si>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</si>
  <si>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</si>
  <si>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</si>
  <si>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</si>
  <si>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</si>
  <si>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</si>
  <si>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</si>
  <si>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</si>
  <si>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</si>
  <si>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</si>
  <si>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</si>
  <si>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</si>
  <si>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</si>
  <si>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</si>
  <si>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</si>
  <si>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</si>
  <si>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</si>
  <si>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</si>
  <si>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</si>
  <si>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</si>
  <si>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</si>
  <si>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</si>
  <si>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</si>
  <si>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</si>
  <si>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</si>
  <si>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</si>
  <si>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</si>
  <si>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</si>
  <si>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</si>
  <si>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</si>
  <si>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</si>
  <si>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</si>
  <si>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</si>
  <si>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</si>
  <si>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</si>
  <si>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</si>
  <si>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</si>
  <si>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</si>
  <si>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</si>
  <si>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</si>
  <si>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</si>
  <si>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</si>
  <si>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</si>
  <si>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</si>
  <si>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</si>
  <si>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</si>
  <si>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</si>
  <si>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</si>
  <si>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</si>
  <si>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</si>
  <si>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</si>
  <si>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</si>
  <si>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</si>
  <si>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</si>
  <si>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</si>
  <si>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</si>
  <si>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</si>
  <si>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</si>
  <si>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</si>
  <si>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</si>
  <si>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</si>
  <si>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</si>
  <si>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</si>
  <si>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</si>
  <si>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</si>
  <si>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</si>
  <si>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</si>
  <si>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</si>
  <si>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</si>
  <si>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</si>
  <si>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</si>
  <si>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</si>
  <si>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</si>
  <si>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</si>
  <si>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</si>
  <si>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</si>
  <si>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</si>
  <si>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</si>
  <si>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</si>
  <si>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</si>
  <si>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</si>
  <si>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</si>
  <si>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</si>
  <si>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</si>
  <si>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</si>
  <si>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</si>
  <si>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</si>
  <si>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</si>
  <si>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</si>
  <si>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</si>
  <si>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</si>
  <si>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</si>
  <si>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</si>
  <si>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</si>
  <si>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</si>
  <si>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</si>
  <si>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</si>
  <si>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</si>
  <si>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</si>
  <si>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</si>
  <si>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</si>
  <si>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</si>
  <si>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</si>
  <si>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</si>
  <si>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</si>
  <si>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</si>
  <si>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</si>
  <si>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</si>
  <si>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</si>
  <si>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</si>
  <si>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</si>
  <si>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</si>
  <si>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</si>
  <si>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</si>
  <si>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</si>
  <si>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</si>
  <si>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</si>
  <si>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</si>
  <si>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</si>
  <si>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</si>
  <si>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</si>
  <si>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</si>
  <si>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</si>
  <si>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</si>
  <si>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</si>
  <si>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</si>
  <si>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</si>
  <si>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</si>
  <si>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</si>
  <si>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</si>
  <si>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</si>
  <si>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</si>
  <si>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</si>
  <si>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</si>
  <si>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</si>
  <si>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</si>
  <si>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</si>
  <si>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</si>
  <si>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</si>
  <si>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</si>
  <si>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</si>
  <si>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</si>
  <si>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</si>
  <si>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</si>
  <si>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</si>
  <si>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</si>
  <si>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</si>
  <si>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</si>
  <si>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</si>
  <si>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</si>
  <si>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</si>
  <si>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</si>
  <si>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</si>
  <si>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</si>
  <si>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</si>
  <si>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</si>
  <si>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</si>
  <si>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</si>
  <si>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</si>
  <si>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</si>
  <si>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</si>
  <si>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</si>
  <si>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</si>
  <si>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</si>
  <si>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</si>
  <si>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</si>
  <si>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</si>
  <si>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</si>
  <si>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</si>
  <si>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</si>
  <si>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</si>
  <si>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</si>
  <si>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</si>
  <si>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</si>
  <si>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</si>
  <si>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</si>
  <si>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</si>
  <si>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</si>
  <si>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</si>
  <si>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</si>
  <si>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</si>
  <si>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</si>
  <si>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</si>
  <si>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</si>
  <si>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</si>
  <si>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</si>
  <si>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</si>
  <si>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</si>
  <si>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</si>
  <si>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</si>
  <si>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</si>
  <si>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</si>
  <si>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</si>
  <si>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</si>
  <si>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</si>
  <si>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</si>
  <si>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</si>
  <si>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</si>
  <si>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</si>
  <si>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</si>
  <si>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</si>
  <si>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</si>
  <si>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</si>
  <si>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</si>
  <si>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</si>
  <si>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</si>
  <si>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</si>
  <si>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</si>
  <si>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</si>
  <si>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</si>
  <si>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</si>
  <si>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</si>
  <si>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</si>
  <si>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</si>
  <si>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</si>
  <si>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</si>
  <si>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</si>
  <si>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</si>
  <si>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</si>
  <si>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</si>
  <si>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</si>
  <si>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</si>
  <si>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</si>
  <si>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</si>
  <si>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</si>
  <si>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</si>
  <si>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</si>
  <si>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</si>
  <si>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</si>
  <si>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</si>
  <si>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</si>
  <si>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</si>
  <si>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</si>
  <si>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</si>
  <si>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</si>
  <si>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</si>
  <si>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</si>
  <si>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</si>
  <si>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</si>
  <si>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</si>
  <si>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</si>
  <si>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</si>
  <si>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</si>
  <si>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</si>
  <si>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</si>
  <si>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</si>
  <si>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</si>
  <si>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</si>
  <si>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</si>
  <si>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</si>
  <si>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</si>
  <si>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</si>
  <si>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</si>
  <si>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</si>
  <si>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</si>
  <si>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</si>
  <si>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</si>
  <si>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</si>
  <si>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</si>
  <si>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</si>
  <si>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</si>
  <si>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</si>
  <si>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</si>
  <si>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</si>
  <si>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</si>
  <si>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</si>
  <si>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</si>
  <si>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</si>
  <si>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</si>
  <si>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</si>
  <si>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</si>
  <si>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</si>
  <si>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</si>
  <si>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</si>
  <si>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</si>
  <si>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</si>
  <si>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</si>
  <si>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</si>
  <si>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</si>
  <si>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</si>
  <si>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</si>
  <si>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</si>
  <si>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</si>
  <si>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</si>
  <si>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</si>
  <si>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</si>
  <si>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</si>
  <si>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</si>
  <si>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</si>
  <si>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</si>
  <si>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</si>
  <si>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</si>
  <si>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</si>
  <si>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</si>
  <si>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</si>
  <si>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</si>
  <si>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</si>
  <si>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</si>
  <si>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</si>
  <si>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</si>
  <si>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</si>
  <si>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</si>
  <si>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</si>
  <si>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</si>
  <si>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</si>
  <si>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</si>
  <si>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</si>
  <si>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</si>
  <si>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</si>
  <si>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</si>
  <si>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</si>
  <si>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</si>
  <si>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</si>
  <si>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</si>
  <si>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</si>
  <si>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</si>
  <si>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</si>
  <si>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</si>
  <si>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</si>
  <si>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</si>
  <si>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</si>
  <si>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</si>
  <si>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</si>
  <si>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</si>
  <si>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</si>
  <si>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</si>
  <si>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</si>
  <si>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</si>
  <si>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</si>
  <si>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</si>
  <si>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</si>
  <si>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</si>
  <si>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</si>
  <si>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</si>
  <si>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</si>
  <si>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</si>
  <si>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</si>
  <si>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</si>
  <si>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</si>
  <si>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</si>
  <si>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</si>
  <si>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</si>
  <si>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</si>
  <si>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</si>
  <si>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</si>
  <si>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</si>
  <si>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</si>
  <si>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</si>
  <si>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</si>
  <si>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</si>
  <si>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</si>
  <si>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</si>
  <si>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</si>
  <si>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</si>
  <si>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</si>
  <si>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</si>
  <si>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</si>
  <si>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</si>
  <si>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</si>
  <si>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</si>
  <si>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</si>
  <si>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</si>
  <si>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</si>
  <si>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</si>
  <si>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</si>
  <si>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</si>
  <si>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</si>
  <si>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</si>
  <si>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</si>
  <si>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</si>
  <si>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</si>
  <si>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</si>
  <si>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</si>
  <si>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</si>
  <si>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</si>
  <si>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</si>
  <si>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</si>
  <si>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</si>
  <si>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</si>
  <si>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</si>
  <si>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</si>
  <si>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</si>
  <si>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</si>
  <si>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</si>
  <si>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</si>
  <si>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</si>
  <si>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</si>
  <si>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</si>
  <si>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</si>
  <si>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</si>
  <si>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</si>
  <si>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</si>
  <si>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</si>
  <si>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</si>
  <si>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</si>
  <si>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</si>
  <si>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</si>
  <si>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</si>
  <si>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</si>
  <si>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</si>
  <si>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</si>
  <si>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</si>
  <si>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</si>
  <si>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</si>
  <si>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</si>
  <si>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</si>
  <si>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</si>
  <si>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</si>
  <si>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</si>
  <si>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</si>
  <si>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</si>
  <si>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</si>
  <si>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</si>
  <si>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</si>
  <si>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</si>
  <si>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</si>
  <si>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</si>
  <si>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</si>
  <si>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</si>
  <si>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</si>
  <si>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</si>
  <si>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</si>
  <si>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</si>
  <si>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</si>
  <si>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</si>
  <si>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</si>
  <si>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</si>
  <si>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</si>
  <si>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</si>
  <si>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</si>
  <si>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</si>
  <si>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</si>
  <si>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</si>
  <si>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</si>
  <si>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</si>
  <si>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</si>
  <si>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</si>
  <si>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</si>
  <si>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</si>
  <si>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</si>
  <si>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</si>
  <si>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</si>
  <si>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</si>
  <si>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</si>
  <si>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</si>
  <si>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</si>
  <si>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</si>
  <si>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</si>
  <si>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</si>
  <si>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</si>
  <si>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</si>
  <si>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</si>
  <si>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</si>
  <si>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</si>
  <si>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</si>
  <si>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</si>
  <si>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</si>
  <si>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</si>
  <si>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</si>
  <si>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</si>
  <si>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</si>
  <si>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</si>
  <si>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</si>
  <si>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</si>
  <si>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</si>
  <si>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</si>
  <si>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</si>
  <si>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</si>
  <si>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</si>
  <si>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</si>
  <si>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</si>
  <si>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</si>
  <si>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</si>
  <si>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</si>
  <si>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</si>
  <si>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</si>
  <si>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</si>
  <si>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</si>
  <si>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</si>
  <si>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</si>
  <si>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</si>
  <si>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</si>
  <si>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</si>
  <si>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</si>
  <si>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</si>
  <si>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</si>
  <si>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</si>
  <si>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</si>
  <si>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</si>
  <si>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</si>
  <si>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</si>
  <si>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</si>
  <si>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</si>
  <si>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</si>
  <si>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</si>
  <si>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</si>
  <si>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</si>
  <si>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</si>
  <si>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</si>
  <si>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</si>
  <si>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</si>
  <si>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</si>
  <si>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</si>
  <si>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</si>
  <si>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</si>
  <si>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</si>
  <si>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</si>
  <si>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</si>
  <si>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</si>
  <si>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</si>
  <si>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</si>
  <si>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</si>
  <si>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</si>
  <si>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</si>
  <si>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</si>
  <si>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</si>
  <si>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</si>
  <si>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</si>
  <si>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</si>
  <si>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</si>
  <si>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</si>
  <si>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</si>
  <si>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</si>
  <si>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</si>
  <si>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</si>
  <si>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</si>
  <si>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</si>
  <si>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</si>
  <si>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</si>
  <si>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</si>
  <si>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</si>
  <si>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</si>
  <si>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</si>
  <si>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</si>
  <si>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</si>
  <si>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</si>
  <si>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</si>
  <si>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</si>
  <si>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</si>
  <si>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</si>
  <si>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</si>
  <si>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</si>
  <si>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</si>
  <si>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</si>
  <si>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</si>
  <si>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</si>
  <si>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</si>
  <si>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</si>
  <si>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</si>
  <si>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</si>
  <si>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</si>
  <si>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</si>
  <si>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</si>
  <si>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</si>
  <si>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</si>
  <si>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</si>
  <si>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</si>
  <si>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</si>
  <si>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</si>
  <si>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</si>
  <si>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</si>
  <si>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</si>
  <si>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</si>
  <si>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</si>
  <si>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</si>
  <si>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</si>
  <si>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</si>
  <si>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</si>
  <si>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</si>
  <si>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</si>
  <si>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</si>
  <si>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</si>
  <si>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</si>
  <si>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</si>
  <si>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</si>
  <si>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</si>
  <si>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</si>
  <si>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</si>
  <si>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</si>
  <si>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</si>
  <si>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</si>
  <si>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</si>
  <si>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</si>
  <si>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</si>
  <si>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</si>
  <si>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</si>
  <si>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</si>
  <si>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</si>
  <si>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</si>
  <si>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</si>
  <si>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</si>
  <si>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</si>
  <si>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</si>
  <si>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</si>
  <si>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</si>
  <si>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</si>
  <si>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</si>
  <si>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</si>
  <si>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</si>
  <si>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</si>
  <si>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</si>
  <si>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</si>
  <si>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</si>
  <si>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</si>
  <si>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</si>
  <si>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</si>
  <si>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</si>
  <si>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</si>
  <si>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</si>
  <si>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</si>
  <si>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</si>
  <si>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</si>
  <si>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</si>
  <si>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</si>
  <si>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</si>
  <si>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</si>
  <si>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</si>
  <si>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</si>
  <si>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</si>
  <si>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</si>
  <si>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</si>
  <si>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</si>
  <si>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</si>
  <si>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</si>
  <si>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</si>
  <si>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</si>
  <si>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</si>
  <si>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</si>
  <si>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</si>
  <si>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</si>
  <si>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</si>
  <si>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</si>
  <si>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</si>
  <si>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</si>
  <si>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</si>
  <si>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</si>
  <si>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</si>
  <si>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</si>
  <si>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</si>
  <si>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</si>
  <si>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</si>
  <si>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</si>
  <si>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</si>
  <si>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</si>
  <si>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</si>
  <si>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</si>
  <si>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</si>
  <si>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</si>
  <si>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</si>
  <si>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</si>
  <si>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</si>
  <si>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</si>
  <si>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</si>
  <si>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</si>
  <si>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</si>
  <si>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</si>
  <si>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</si>
  <si>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</si>
  <si>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</si>
  <si>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</si>
  <si>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</si>
  <si>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</si>
  <si>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</si>
  <si>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</si>
  <si>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</si>
  <si>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</si>
  <si>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</si>
  <si>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</si>
  <si>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</si>
  <si>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</si>
  <si>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</si>
  <si>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</si>
  <si>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</si>
  <si>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</si>
  <si>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</si>
  <si>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</si>
  <si>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</si>
  <si>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</si>
  <si>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</si>
  <si>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</si>
  <si>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</si>
  <si>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</si>
  <si>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</si>
  <si>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</si>
  <si>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</si>
  <si>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</si>
  <si>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</si>
  <si>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</si>
  <si>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</si>
  <si>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</si>
  <si>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</si>
  <si>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</si>
  <si>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</si>
  <si>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</si>
  <si>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</si>
  <si>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</si>
  <si>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</si>
  <si>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</si>
  <si>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</si>
  <si>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</si>
  <si>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</si>
  <si>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</si>
  <si>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</si>
  <si>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</si>
  <si>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</si>
  <si>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</si>
  <si>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</si>
  <si>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</si>
  <si>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</si>
  <si>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</si>
  <si>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</si>
  <si>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</si>
  <si>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</si>
  <si>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</si>
  <si>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</si>
  <si>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</si>
  <si>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</si>
  <si>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</si>
  <si>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</si>
  <si>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</si>
  <si>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</si>
  <si>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</si>
  <si>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</si>
  <si>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</si>
  <si>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</si>
  <si>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</si>
  <si>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</si>
  <si>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</si>
  <si>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</si>
  <si>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</si>
  <si>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</si>
  <si>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</si>
  <si>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</si>
  <si>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</si>
  <si>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</si>
  <si>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</si>
  <si>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</si>
  <si>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</si>
  <si>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</si>
  <si>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</si>
  <si>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</si>
  <si>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</si>
  <si>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</si>
  <si>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</si>
  <si>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</si>
  <si>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</si>
  <si>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</si>
  <si>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</si>
  <si>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</si>
  <si>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</si>
  <si>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</si>
  <si>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</si>
  <si>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</si>
  <si>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</si>
  <si>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</si>
  <si>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</si>
  <si>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</si>
  <si>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</si>
  <si>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</si>
  <si>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</si>
  <si>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</si>
  <si>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</si>
  <si>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</si>
  <si>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</si>
  <si>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</si>
  <si>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</si>
  <si>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</si>
  <si>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</si>
  <si>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</si>
  <si>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</si>
  <si>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</si>
  <si>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</si>
  <si>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</si>
  <si>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</si>
  <si>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</si>
  <si>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</si>
  <si>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</si>
  <si>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</si>
  <si>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</si>
  <si>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</si>
  <si>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</si>
  <si>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</si>
  <si>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</si>
  <si>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</si>
  <si>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</si>
  <si>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</si>
  <si>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</si>
  <si>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</si>
  <si>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</si>
  <si>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</si>
  <si>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</si>
  <si>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</si>
  <si>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</si>
  <si>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</si>
  <si>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</si>
  <si>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</si>
  <si>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</si>
  <si>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</si>
  <si>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</si>
  <si>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</si>
  <si>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</si>
  <si>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</si>
  <si>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</si>
  <si>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</si>
  <si>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</si>
  <si>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</si>
  <si>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</si>
  <si>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</si>
  <si>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</si>
  <si>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</si>
  <si>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</si>
  <si>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</si>
  <si>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</si>
  <si>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</si>
  <si>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</si>
  <si>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</si>
  <si>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</si>
  <si>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</si>
  <si>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</si>
  <si>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</si>
  <si>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</si>
  <si>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</si>
  <si>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</si>
  <si>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</si>
  <si>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</si>
  <si>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</si>
  <si>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</si>
  <si>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</si>
  <si>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</si>
  <si>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</si>
  <si>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</si>
  <si>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</si>
  <si>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</si>
  <si>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</si>
  <si>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</si>
  <si>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</si>
  <si>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</si>
  <si>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</si>
  <si>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</si>
  <si>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</si>
  <si>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</si>
  <si>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</si>
  <si>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</si>
  <si>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</si>
  <si>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</si>
  <si>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</si>
  <si>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</si>
  <si>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</si>
  <si>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</si>
  <si>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</si>
  <si>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</si>
  <si>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</si>
  <si>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</si>
  <si>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</si>
  <si>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</si>
  <si>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</si>
  <si>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</si>
  <si>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</si>
  <si>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</si>
  <si>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</si>
  <si>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</si>
  <si>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</si>
  <si>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</si>
  <si>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</si>
  <si>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</si>
  <si>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</si>
  <si>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</si>
  <si>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</si>
  <si>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</si>
  <si>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</si>
  <si>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</si>
  <si>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</si>
  <si>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</si>
  <si>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</si>
  <si>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</si>
  <si>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</si>
  <si>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</si>
  <si>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</si>
  <si>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</si>
  <si>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</si>
  <si>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</si>
  <si>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</si>
  <si>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</si>
  <si>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</si>
  <si>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</si>
  <si>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</si>
  <si>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</si>
  <si>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</si>
  <si>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</si>
  <si>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</si>
  <si>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</si>
  <si>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</si>
  <si>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</si>
  <si>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</si>
  <si>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</si>
  <si>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</si>
  <si>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</si>
  <si>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</si>
  <si>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</si>
  <si>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</si>
  <si>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</si>
  <si>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</si>
  <si>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</si>
  <si>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</si>
  <si>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</si>
  <si>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</si>
  <si>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</si>
  <si>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</si>
  <si>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</si>
  <si>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</si>
  <si>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</si>
  <si>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</si>
  <si>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</si>
  <si>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</si>
  <si>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</si>
  <si>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</si>
  <si>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</si>
  <si>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</si>
  <si>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</si>
  <si>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</si>
  <si>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</si>
  <si>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</si>
  <si>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</si>
  <si>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</si>
  <si>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</si>
  <si>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</si>
  <si>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</si>
  <si>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</si>
  <si>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</si>
  <si>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</si>
  <si>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</si>
  <si>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</si>
  <si>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</si>
  <si>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</si>
  <si>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</si>
  <si>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</si>
  <si>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</si>
  <si>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</si>
  <si>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</si>
  <si>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</si>
  <si>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</si>
  <si>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</si>
  <si>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</si>
  <si>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</si>
  <si>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</si>
  <si>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</si>
  <si>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</si>
  <si>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</si>
  <si>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</si>
  <si>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</si>
  <si>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</si>
  <si>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</si>
  <si>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</si>
  <si>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</si>
  <si>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</si>
  <si>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</si>
  <si>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</si>
  <si>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</si>
  <si>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</si>
  <si>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</si>
  <si>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</si>
  <si>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</si>
  <si>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</si>
  <si>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</si>
  <si>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</si>
  <si>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</si>
  <si>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</si>
  <si>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</si>
  <si>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</si>
  <si>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</si>
  <si>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</si>
  <si>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</si>
  <si>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</si>
  <si>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</si>
  <si>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</si>
  <si>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</si>
  <si>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</si>
  <si>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</si>
  <si>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</si>
  <si>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</si>
  <si>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</si>
  <si>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</si>
  <si>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</si>
  <si>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</si>
  <si>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</si>
  <si>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</si>
  <si>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</si>
  <si>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</si>
  <si>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</si>
  <si>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</si>
  <si>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</si>
  <si>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</si>
  <si>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</si>
  <si>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</si>
  <si>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</si>
  <si>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</si>
  <si>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</si>
  <si>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</si>
  <si>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</si>
  <si>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</si>
  <si>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</si>
  <si>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</si>
  <si>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</si>
  <si>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</si>
  <si>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</si>
  <si>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</si>
  <si>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</si>
  <si>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</si>
  <si>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</si>
  <si>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</si>
  <si>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</si>
  <si>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</si>
  <si>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</si>
  <si>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</si>
  <si>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</si>
  <si>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</si>
  <si>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</si>
  <si>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</si>
  <si>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</si>
  <si>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</si>
  <si>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</si>
  <si>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</si>
  <si>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</si>
  <si>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</si>
  <si>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</si>
  <si>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</si>
  <si>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</si>
  <si>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</si>
  <si>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</si>
  <si>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</si>
  <si>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</si>
  <si>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</si>
  <si>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</si>
  <si>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</si>
  <si>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</si>
  <si>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</si>
  <si>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</si>
  <si>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</si>
  <si>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</si>
  <si>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</si>
  <si>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</si>
  <si>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</si>
  <si>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</si>
  <si>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</si>
  <si>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</si>
  <si>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</si>
  <si>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</si>
  <si>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</si>
  <si>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</si>
  <si>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</si>
  <si>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</si>
  <si>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</si>
  <si>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</si>
  <si>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</si>
  <si>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</si>
  <si>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</si>
  <si>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</si>
  <si>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</si>
  <si>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</si>
  <si>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</si>
  <si>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</si>
  <si>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</si>
  <si>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</si>
  <si>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</si>
  <si>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</si>
  <si>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</si>
  <si>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</si>
  <si>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</si>
  <si>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</si>
  <si>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</si>
  <si>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</si>
  <si>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</si>
  <si>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</si>
  <si>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</si>
  <si>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</si>
  <si>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</si>
  <si>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</si>
  <si>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</si>
  <si>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</si>
  <si>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</si>
  <si>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</si>
  <si>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</si>
  <si>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</si>
  <si>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</si>
  <si>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</si>
  <si>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</si>
  <si>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</si>
  <si>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</si>
  <si>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</si>
  <si>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</si>
  <si>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</si>
  <si>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</si>
  <si>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</si>
  <si>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</si>
  <si>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</si>
  <si>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</si>
  <si>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</si>
  <si>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</si>
  <si>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</si>
  <si>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</si>
  <si>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</si>
  <si>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</si>
  <si>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</si>
  <si>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</si>
  <si>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</si>
  <si>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</si>
  <si>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</si>
  <si>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</si>
  <si>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</si>
  <si>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</si>
  <si>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</si>
  <si>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</si>
  <si>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</si>
  <si>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</si>
  <si>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</si>
  <si>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</si>
  <si>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</si>
  <si>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</si>
  <si>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</si>
  <si>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</si>
  <si>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</si>
  <si>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</si>
  <si>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</si>
  <si>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</si>
  <si>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</si>
  <si>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</si>
  <si>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</si>
  <si>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</si>
  <si>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</si>
  <si>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</si>
  <si>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</si>
  <si>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</si>
  <si>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</si>
  <si>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</si>
  <si>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</si>
  <si>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</si>
  <si>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</si>
  <si>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</si>
  <si>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</si>
  <si>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</si>
  <si>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</si>
  <si>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</si>
  <si>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</si>
  <si>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</si>
  <si>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</si>
  <si>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</si>
  <si>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</si>
  <si>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</si>
  <si>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</si>
  <si>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</si>
  <si>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</si>
  <si>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</si>
  <si>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</si>
  <si>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</si>
  <si>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</si>
  <si>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</si>
  <si>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</si>
  <si>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</si>
  <si>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</si>
  <si>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</si>
  <si>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</si>
  <si>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</si>
  <si>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</si>
  <si>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</si>
  <si>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</si>
  <si>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</si>
  <si>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</si>
  <si>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</si>
  <si>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</si>
  <si>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</si>
  <si>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</si>
  <si>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</si>
  <si>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</si>
  <si>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</si>
  <si>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</si>
  <si>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</si>
  <si>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</si>
  <si>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</si>
  <si>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</si>
  <si>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</si>
  <si>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</si>
  <si>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</si>
  <si>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</si>
  <si>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</si>
  <si>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</si>
  <si>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</si>
  <si>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</si>
  <si>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</si>
  <si>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</si>
  <si>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</si>
  <si>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</si>
  <si>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</si>
  <si>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</si>
  <si>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</si>
  <si>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</si>
  <si>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</si>
  <si>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</si>
  <si>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</si>
  <si>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</si>
  <si>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</si>
  <si>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</si>
  <si>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</si>
  <si>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</si>
  <si>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</si>
  <si>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</si>
  <si>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</si>
  <si>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</si>
  <si>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</si>
  <si>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</si>
  <si>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</si>
  <si>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</si>
  <si>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</si>
  <si>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</si>
  <si>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</si>
  <si>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</si>
  <si>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</si>
  <si>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</si>
  <si>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</si>
  <si>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</si>
  <si>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</si>
  <si>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</si>
  <si>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</si>
  <si>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</si>
  <si>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</si>
  <si>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</si>
  <si>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</si>
  <si>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</si>
  <si>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</si>
  <si>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</si>
  <si>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</si>
  <si>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</si>
  <si>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</si>
  <si>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</si>
  <si>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</si>
  <si>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</si>
  <si>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</si>
  <si>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</si>
  <si>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</si>
  <si>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</si>
  <si>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</si>
  <si>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</si>
  <si>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</si>
  <si>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</si>
  <si>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</si>
  <si>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</si>
  <si>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</si>
  <si>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</si>
  <si>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</si>
  <si>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</si>
  <si>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</si>
  <si>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</si>
  <si>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</si>
  <si>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</si>
  <si>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</si>
  <si>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</si>
  <si>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</si>
  <si>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</si>
  <si>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</si>
  <si>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</si>
  <si>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</si>
  <si>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</si>
  <si>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</si>
  <si>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</si>
  <si>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</si>
  <si>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</si>
  <si>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</si>
  <si>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</si>
  <si>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</si>
  <si>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</si>
  <si>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</si>
  <si>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</si>
  <si>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</si>
  <si>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</si>
  <si>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</si>
  <si>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</si>
  <si>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</si>
  <si>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</si>
  <si>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</si>
  <si>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</si>
  <si>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</si>
  <si>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</si>
  <si>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</si>
  <si>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</si>
  <si>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</si>
  <si>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</si>
  <si>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</si>
  <si>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</si>
  <si>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</si>
  <si>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</si>
  <si>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</si>
  <si>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</si>
  <si>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</si>
  <si>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</si>
  <si>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</si>
  <si>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</si>
  <si>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</si>
  <si>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</si>
  <si>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</si>
  <si>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</si>
  <si>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</si>
  <si>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</si>
  <si>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</si>
  <si>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</si>
  <si>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</si>
  <si>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</si>
  <si>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</si>
  <si>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</si>
  <si>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</si>
  <si>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</si>
  <si>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</si>
  <si>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</si>
  <si>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</si>
  <si>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</si>
  <si>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</si>
  <si>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</si>
  <si>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</si>
  <si>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</si>
  <si>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</si>
  <si>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</si>
  <si>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</si>
  <si>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</si>
  <si>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</si>
  <si>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</si>
  <si>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</si>
  <si>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</si>
  <si>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</si>
  <si>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</si>
  <si>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</si>
  <si>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</si>
  <si>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</si>
  <si>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</si>
  <si>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</si>
  <si>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</si>
  <si>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</si>
  <si>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</si>
  <si>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</si>
  <si>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</si>
  <si>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</si>
  <si>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</si>
  <si>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</si>
  <si>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</si>
  <si>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</si>
  <si>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</si>
  <si>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</si>
  <si>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</si>
  <si>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</si>
  <si>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</si>
  <si>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</si>
  <si>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</si>
  <si>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</si>
  <si>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</si>
  <si>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</si>
  <si>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</si>
  <si>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</si>
  <si>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</si>
  <si>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</si>
  <si>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</si>
  <si>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</si>
  <si>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</si>
  <si>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</si>
  <si>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</si>
  <si>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</si>
  <si>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</si>
  <si>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</si>
  <si>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</si>
  <si>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</si>
  <si>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</si>
  <si>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</si>
  <si>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</si>
  <si>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</si>
  <si>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</si>
  <si>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</si>
  <si>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</si>
  <si>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</si>
  <si>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</si>
  <si>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</si>
  <si>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</si>
  <si>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</si>
  <si>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</si>
  <si>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</si>
  <si>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</si>
  <si>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</si>
  <si>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</si>
  <si>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</si>
  <si>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</si>
  <si>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</si>
  <si>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</si>
  <si>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</si>
  <si>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</si>
  <si>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</si>
  <si>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</si>
  <si>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</si>
  <si>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</si>
  <si>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</si>
  <si>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</si>
  <si>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</si>
  <si>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</si>
  <si>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</si>
  <si>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</si>
  <si>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</si>
  <si>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</si>
  <si>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</si>
  <si>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</si>
  <si>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</si>
  <si>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</si>
  <si>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</si>
  <si>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</si>
  <si>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</si>
  <si>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</si>
  <si>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</si>
  <si>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</si>
  <si>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</si>
  <si>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</si>
  <si>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</si>
  <si>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</si>
  <si>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</si>
  <si>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</si>
  <si>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</si>
  <si>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</si>
  <si>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</si>
  <si>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</si>
  <si>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</si>
  <si>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</si>
  <si>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</si>
  <si>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</si>
  <si>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</si>
  <si>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</si>
  <si>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</si>
  <si>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</si>
  <si>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</si>
  <si>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</si>
  <si>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</si>
  <si>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</si>
  <si>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</si>
  <si>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</si>
  <si>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</si>
  <si>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</si>
  <si>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</si>
  <si>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</si>
  <si>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</si>
  <si>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</si>
  <si>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</si>
  <si>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</si>
  <si>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</si>
  <si>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</si>
  <si>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</si>
  <si>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</si>
  <si>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</si>
  <si>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</si>
  <si>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</si>
  <si>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</si>
  <si>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</si>
  <si>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</si>
  <si>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</si>
  <si>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</si>
  <si>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</si>
  <si>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</si>
  <si>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</si>
  <si>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</si>
  <si>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</si>
  <si>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</si>
  <si>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</si>
  <si>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</si>
  <si>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</si>
  <si>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</si>
  <si>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</si>
  <si>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</si>
  <si>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</si>
  <si>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</si>
  <si>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</si>
  <si>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</si>
  <si>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</si>
  <si>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</si>
  <si>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</si>
  <si>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</si>
  <si>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</si>
  <si>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</si>
  <si>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</si>
  <si>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</si>
  <si>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</si>
  <si>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</si>
  <si>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</si>
  <si>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</si>
  <si>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</si>
  <si>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</si>
  <si>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</si>
  <si>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</si>
  <si>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</si>
  <si>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</si>
  <si>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</si>
  <si>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</si>
  <si>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</si>
  <si>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</si>
  <si>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</si>
  <si>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</si>
  <si>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</si>
  <si>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</si>
  <si>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</si>
  <si>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</si>
  <si>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</si>
  <si>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</si>
  <si>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</si>
  <si>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</si>
  <si>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</si>
  <si>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</si>
  <si>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</si>
  <si>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</si>
  <si>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</si>
  <si>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</si>
  <si>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</si>
  <si>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</si>
  <si>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</si>
  <si>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</si>
  <si>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</si>
  <si>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</si>
  <si>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</si>
  <si>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</si>
  <si>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</si>
  <si>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</si>
  <si>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</si>
  <si>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</si>
  <si>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</si>
  <si>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</si>
  <si>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</si>
  <si>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</si>
  <si>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</si>
  <si>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</si>
  <si>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</si>
  <si>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</si>
  <si>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</si>
  <si>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</si>
  <si>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</si>
  <si>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</si>
  <si>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</si>
  <si>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</si>
  <si>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</si>
  <si>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</si>
  <si>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</si>
  <si>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</si>
  <si>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</si>
  <si>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</si>
  <si>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</si>
  <si>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</si>
  <si>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</si>
  <si>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</si>
  <si>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</si>
  <si>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</si>
  <si>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</si>
  <si>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</si>
  <si>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</si>
  <si>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</si>
  <si>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</si>
  <si>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</si>
  <si>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</si>
  <si>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</si>
  <si>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</si>
  <si>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</si>
  <si>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</si>
  <si>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</si>
  <si>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</si>
  <si>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</si>
  <si>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</si>
  <si>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</si>
  <si>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</si>
  <si>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</si>
  <si>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</si>
  <si>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</si>
  <si>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</si>
  <si>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</si>
  <si>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</si>
  <si>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</si>
  <si>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</si>
  <si>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</si>
  <si>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</si>
  <si>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</si>
  <si>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</si>
  <si>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</si>
  <si>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</si>
  <si>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</si>
  <si>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</si>
  <si>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</si>
  <si>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</si>
  <si>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</si>
  <si>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</si>
  <si>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</si>
  <si>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</si>
  <si>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</si>
  <si>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</si>
  <si>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</si>
  <si>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</si>
  <si>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</si>
  <si>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</si>
  <si>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</si>
  <si>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</si>
  <si>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</si>
  <si>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</si>
  <si>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</si>
  <si>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</si>
  <si>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</si>
  <si>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</si>
  <si>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</si>
  <si>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</si>
  <si>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</si>
  <si>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</si>
  <si>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</si>
  <si>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</si>
  <si>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</si>
  <si>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</si>
  <si>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</si>
  <si>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</si>
  <si>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</si>
  <si>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</si>
  <si>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</si>
  <si>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</si>
  <si>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</si>
  <si>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</si>
  <si>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</si>
  <si>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</si>
  <si>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</si>
  <si>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</si>
  <si>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</si>
  <si>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</si>
  <si>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</si>
  <si>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</si>
  <si>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</si>
  <si>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</si>
  <si>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</si>
  <si>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</si>
  <si>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</si>
  <si>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</si>
  <si>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</si>
  <si>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</si>
  <si>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</si>
  <si>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</si>
  <si>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</si>
  <si>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</si>
  <si>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</si>
  <si>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</si>
  <si>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</si>
  <si>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</si>
  <si>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</si>
  <si>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</si>
  <si>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</si>
  <si>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</si>
  <si>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</si>
  <si>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</si>
  <si>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</si>
  <si>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</si>
  <si>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</si>
  <si>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</si>
  <si>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</si>
  <si>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</si>
  <si>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</si>
  <si>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</si>
  <si>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</si>
  <si>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</si>
  <si>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</si>
  <si>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</si>
  <si>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</si>
  <si>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</si>
  <si>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</si>
  <si>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</si>
  <si>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</si>
  <si>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</si>
  <si>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</si>
  <si>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</si>
  <si>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</si>
  <si>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</si>
  <si>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</si>
  <si>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</si>
  <si>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</si>
  <si>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</si>
  <si>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</si>
  <si>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</si>
  <si>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</si>
  <si>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</si>
  <si>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</si>
  <si>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</si>
  <si>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</si>
  <si>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</si>
  <si>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</si>
  <si>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</si>
  <si>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</si>
  <si>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</si>
  <si>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</si>
  <si>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</si>
  <si>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</si>
  <si>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</si>
  <si>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</si>
  <si>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</si>
  <si>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</si>
  <si>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</si>
  <si>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</si>
  <si>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</si>
  <si>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</si>
  <si>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</si>
  <si>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</si>
  <si>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</si>
  <si>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</si>
  <si>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</si>
  <si>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</si>
  <si>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</si>
  <si>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</si>
  <si>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</si>
  <si>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</si>
  <si>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</si>
  <si>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</si>
  <si>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</si>
  <si>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</si>
  <si>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</si>
  <si>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</si>
  <si>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</si>
  <si>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</si>
  <si>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</si>
  <si>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</si>
  <si>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</si>
  <si>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</si>
  <si>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</si>
  <si>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</si>
  <si>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</si>
  <si>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</si>
  <si>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</si>
  <si>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</si>
  <si>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</si>
  <si>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</si>
  <si>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</si>
  <si>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</si>
  <si>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</si>
  <si>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</si>
  <si>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</si>
  <si>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</si>
  <si>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</si>
  <si>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</si>
  <si>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</si>
  <si>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</si>
  <si>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</si>
  <si>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</si>
  <si>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</si>
  <si>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</si>
  <si>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</si>
  <si>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</si>
  <si>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</si>
  <si>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</si>
  <si>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</si>
  <si>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</si>
  <si>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</si>
  <si>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</si>
  <si>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</si>
  <si>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</si>
  <si>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</si>
  <si>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</si>
  <si>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</si>
  <si>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</si>
  <si>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</si>
  <si>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</si>
  <si>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</si>
  <si>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</si>
  <si>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</si>
  <si>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</si>
  <si>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</si>
  <si>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</si>
  <si>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</si>
  <si>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</si>
  <si>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</si>
  <si>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</si>
  <si>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</si>
  <si>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</si>
  <si>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</si>
  <si>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</si>
  <si>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</si>
  <si>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</si>
  <si>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</si>
  <si>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</si>
  <si>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</si>
  <si>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</si>
  <si>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</si>
  <si>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</si>
  <si>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</si>
  <si>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</si>
  <si>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</si>
  <si>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</si>
  <si>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</si>
  <si>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</si>
  <si>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</si>
  <si>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</si>
  <si>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</si>
  <si>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</si>
  <si>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</si>
  <si>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</si>
  <si>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</si>
  <si>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</si>
  <si>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</si>
  <si>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</si>
  <si>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</si>
  <si>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</si>
  <si>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</si>
  <si>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</si>
  <si>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</si>
  <si>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</si>
  <si>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</si>
  <si>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</si>
  <si>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</si>
  <si>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</si>
  <si>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</si>
  <si>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</si>
  <si>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</si>
  <si>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</si>
  <si>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</si>
  <si>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</si>
  <si>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</si>
  <si>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</si>
  <si>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</si>
  <si>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</si>
  <si>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</si>
  <si>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</si>
  <si>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</si>
  <si>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</si>
  <si>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</si>
  <si>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</si>
  <si>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</si>
  <si>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</si>
  <si>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</si>
  <si>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</si>
  <si>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</si>
  <si>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</si>
  <si>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</si>
  <si>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</si>
  <si>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</si>
  <si>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</si>
  <si>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</si>
  <si>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</si>
  <si>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</si>
  <si>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</si>
  <si>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</si>
  <si>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</si>
  <si>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</si>
  <si>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</si>
  <si>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</si>
  <si>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</si>
  <si>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</si>
  <si>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</si>
  <si>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</si>
  <si>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</si>
  <si>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</si>
  <si>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</si>
  <si>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</si>
  <si>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</si>
  <si>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</si>
  <si>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</si>
  <si>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</si>
  <si>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</si>
  <si>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</si>
  <si>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</si>
  <si>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</si>
  <si>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</si>
  <si>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</si>
  <si>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</si>
  <si>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</si>
  <si>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</si>
  <si>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</si>
  <si>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</si>
  <si>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</si>
  <si>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</si>
  <si>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</si>
  <si>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</si>
  <si>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</si>
  <si>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</si>
  <si>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</si>
  <si>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</si>
  <si>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</si>
  <si>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</si>
  <si>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</si>
  <si>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</si>
  <si>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</si>
  <si>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</si>
  <si>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</si>
  <si>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</si>
  <si>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</si>
  <si>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</si>
  <si>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</si>
  <si>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</si>
  <si>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</si>
  <si>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</si>
  <si>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</si>
  <si>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</si>
  <si>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</si>
  <si>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</si>
  <si>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</si>
  <si>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</si>
  <si>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</si>
  <si>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</si>
  <si>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</si>
  <si>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</si>
  <si>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</si>
  <si>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</si>
  <si>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</si>
  <si>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</si>
  <si>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</si>
  <si>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</si>
  <si>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</si>
  <si>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</si>
  <si>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</si>
  <si>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</si>
  <si>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</si>
  <si>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</si>
  <si>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</si>
  <si>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</si>
  <si>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</si>
  <si>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</si>
  <si>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</si>
  <si>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</si>
  <si>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</si>
  <si>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</si>
  <si>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</si>
  <si>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</si>
  <si>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</si>
  <si>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</si>
  <si>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</si>
  <si>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</si>
  <si>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</si>
  <si>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</si>
  <si>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</si>
  <si>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</si>
  <si>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</si>
  <si>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</si>
  <si>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</si>
  <si>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</si>
  <si>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</si>
  <si>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</si>
  <si>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</si>
  <si>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</si>
  <si>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</si>
  <si>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</si>
  <si>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</si>
  <si>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</si>
  <si>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</si>
  <si>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</si>
  <si>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</si>
  <si>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</si>
  <si>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</si>
  <si>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</si>
  <si>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</si>
  <si>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</si>
  <si>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</si>
  <si>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</si>
  <si>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</si>
  <si>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</si>
  <si>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</si>
  <si>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</si>
  <si>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</si>
  <si>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</si>
  <si>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</si>
  <si>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</si>
  <si>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</si>
  <si>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</si>
  <si>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</si>
  <si>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</si>
  <si>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</si>
  <si>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</si>
  <si>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</si>
  <si>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</si>
  <si>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</si>
  <si>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</si>
  <si>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</si>
  <si>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</si>
  <si>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</si>
  <si>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</si>
  <si>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</si>
  <si>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</si>
  <si>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</si>
  <si>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</si>
  <si>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</si>
  <si>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</si>
  <si>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</si>
  <si>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</si>
  <si>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</si>
  <si>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</si>
  <si>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</si>
  <si>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</si>
  <si>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</si>
  <si>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</si>
  <si>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</si>
  <si>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</si>
  <si>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</si>
  <si>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</si>
  <si>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</si>
  <si>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</si>
  <si>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</si>
  <si>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</si>
  <si>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</si>
  <si>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</si>
  <si>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</si>
  <si>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</si>
  <si>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</si>
  <si>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</si>
  <si>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</si>
  <si>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</si>
  <si>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</si>
  <si>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</si>
  <si>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</si>
  <si>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</si>
  <si>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</si>
  <si>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</si>
  <si>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</si>
  <si>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</si>
  <si>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</si>
  <si>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</si>
  <si>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</si>
  <si>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</si>
  <si>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</si>
  <si>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</si>
  <si>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</si>
  <si>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</si>
  <si>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</si>
  <si>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</si>
  <si>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</si>
  <si>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</si>
  <si>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</si>
  <si>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</si>
  <si>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</si>
  <si>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</si>
  <si>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</si>
  <si>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</si>
  <si>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</si>
  <si>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</si>
  <si>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</si>
  <si>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</si>
  <si>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</si>
  <si>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</si>
  <si>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</si>
  <si>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</si>
  <si>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</si>
  <si>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</si>
  <si>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</si>
  <si>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</si>
  <si>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</si>
  <si>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</si>
  <si>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</si>
  <si>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</si>
  <si>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</si>
  <si>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</si>
  <si>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</si>
  <si>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</si>
  <si>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</si>
  <si>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</si>
  <si>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</si>
  <si>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</si>
  <si>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</si>
  <si>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</si>
  <si>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</si>
  <si>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</si>
  <si>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</si>
  <si>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</si>
  <si>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</si>
  <si>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</si>
  <si>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</si>
  <si>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</si>
  <si>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</si>
  <si>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</si>
  <si>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</si>
  <si>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</si>
  <si>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</si>
  <si>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</si>
  <si>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</si>
  <si>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</si>
  <si>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</si>
  <si>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</si>
  <si>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</si>
  <si>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</si>
  <si>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</si>
  <si>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</si>
  <si>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</si>
  <si>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</si>
  <si>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</si>
  <si>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</si>
  <si>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</si>
  <si>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</si>
  <si>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</si>
  <si>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</si>
  <si>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</si>
  <si>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</si>
  <si>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</si>
  <si>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</si>
  <si>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</si>
  <si>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</si>
  <si>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</si>
  <si>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</si>
  <si>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</si>
  <si>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</si>
  <si>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</si>
  <si>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</si>
  <si>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</si>
  <si>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</si>
  <si>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</si>
  <si>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</si>
  <si>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</si>
  <si>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</si>
  <si>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</si>
  <si>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</si>
  <si>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</si>
  <si>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</si>
  <si>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</si>
  <si>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</si>
  <si>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</si>
  <si>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</si>
  <si>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</si>
  <si>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</si>
  <si>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</si>
  <si>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</si>
  <si>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</si>
  <si>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</si>
  <si>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</si>
  <si>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</si>
  <si>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</si>
  <si>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</si>
  <si>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</si>
  <si>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</si>
  <si>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</si>
  <si>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</si>
  <si>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</si>
  <si>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</si>
  <si>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</si>
  <si>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</si>
  <si>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</si>
  <si>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</si>
  <si>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</si>
  <si>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</si>
  <si>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</si>
  <si>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</si>
  <si>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</si>
  <si>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</si>
  <si>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</si>
  <si>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</si>
  <si>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</si>
  <si>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</si>
  <si>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</si>
  <si>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</si>
  <si>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</si>
  <si>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</si>
  <si>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</si>
  <si>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</si>
  <si>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</si>
  <si>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</si>
  <si>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</si>
  <si>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</si>
  <si>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</si>
  <si>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</si>
  <si>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</si>
  <si>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</si>
  <si>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</si>
  <si>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</si>
  <si>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</si>
  <si>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</si>
  <si>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</si>
  <si>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</si>
  <si>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</si>
  <si>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</si>
  <si>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</si>
  <si>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</si>
  <si>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</si>
  <si>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</si>
  <si>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</si>
  <si>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</si>
  <si>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</si>
  <si>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</si>
  <si>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</si>
  <si>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</si>
  <si>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</si>
  <si>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</si>
  <si>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</si>
  <si>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</si>
  <si>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</si>
  <si>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</si>
  <si>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</si>
  <si>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</si>
  <si>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</si>
  <si>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</si>
  <si>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</si>
  <si>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</si>
  <si>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</si>
  <si>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</si>
  <si>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</si>
  <si>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</si>
  <si>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</si>
  <si>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</si>
  <si>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</si>
  <si>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</si>
  <si>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</si>
  <si>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</si>
  <si>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</si>
  <si>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</si>
  <si>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</si>
  <si>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</si>
  <si>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</si>
  <si>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</si>
  <si>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</si>
  <si>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</si>
  <si>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</si>
  <si>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</si>
  <si>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</si>
  <si>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</si>
  <si>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</si>
  <si>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</si>
  <si>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</si>
  <si>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</si>
  <si>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</si>
  <si>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</si>
  <si>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</si>
  <si>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</si>
  <si>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</si>
  <si>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</si>
  <si>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</si>
  <si>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</si>
  <si>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</si>
  <si>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</si>
  <si>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</si>
  <si>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</si>
  <si>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</si>
  <si>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</si>
  <si>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</si>
  <si>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</si>
  <si>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</si>
  <si>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</si>
  <si>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</si>
  <si>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</si>
  <si>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</si>
  <si>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</si>
  <si>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</si>
  <si>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</si>
  <si>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</si>
  <si>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</si>
  <si>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</si>
  <si>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</si>
  <si>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</si>
  <si>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</si>
  <si>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</si>
  <si>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</si>
  <si>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</si>
  <si>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</si>
  <si>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</si>
  <si>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</si>
  <si>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</si>
  <si>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</si>
  <si>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</si>
  <si>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</si>
  <si>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</si>
  <si>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</si>
  <si>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</si>
  <si>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</si>
  <si>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</si>
  <si>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</si>
  <si>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</si>
  <si>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</si>
  <si>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</si>
  <si>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</si>
  <si>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</si>
  <si>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</si>
  <si>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</si>
  <si>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</si>
  <si>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</si>
  <si>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</si>
  <si>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</si>
  <si>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</si>
  <si>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</si>
  <si>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</si>
  <si>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</si>
  <si>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</si>
  <si>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</si>
  <si>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</si>
  <si>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</si>
  <si>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</si>
  <si>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</si>
  <si>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</si>
  <si>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</si>
  <si>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</si>
  <si>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</si>
  <si>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</si>
  <si>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</si>
  <si>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</si>
  <si>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</si>
  <si>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</si>
  <si>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</si>
  <si>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</si>
  <si>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</si>
  <si>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</si>
  <si>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</si>
  <si>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</si>
  <si>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</si>
  <si>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</si>
  <si>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</si>
  <si>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</si>
  <si>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</si>
  <si>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</si>
  <si>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</si>
  <si>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</si>
  <si>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</si>
  <si>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</si>
  <si>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</si>
  <si>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</si>
  <si>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</si>
  <si>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</si>
  <si>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</si>
  <si>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</si>
  <si>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</si>
  <si>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</si>
  <si>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</si>
  <si>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</si>
  <si>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</si>
  <si>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</si>
  <si>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</si>
  <si>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</si>
  <si>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</si>
  <si>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</si>
  <si>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</si>
  <si>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</si>
  <si>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</si>
  <si>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</si>
  <si>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</si>
  <si>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</si>
  <si>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</si>
  <si>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</si>
  <si>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</si>
  <si>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</si>
  <si>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</si>
  <si>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</si>
  <si>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</si>
  <si>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</si>
  <si>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</si>
  <si>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</si>
  <si>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</si>
  <si>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</si>
  <si>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</si>
  <si>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</si>
  <si>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</si>
  <si>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</si>
  <si>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</si>
  <si>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</si>
  <si>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</si>
  <si>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</si>
  <si>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</si>
  <si>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</si>
  <si>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</si>
  <si>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</si>
  <si>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</si>
  <si>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</si>
  <si>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</si>
  <si>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</si>
  <si>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</si>
  <si>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</si>
  <si>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</si>
  <si>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</si>
  <si>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</si>
  <si>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</si>
  <si>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</si>
  <si>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</si>
  <si>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</si>
  <si>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</si>
  <si>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</si>
  <si>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</si>
  <si>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</si>
  <si>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</si>
  <si>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</si>
  <si>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</si>
  <si>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</si>
  <si>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</si>
  <si>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</si>
  <si>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</si>
  <si>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</si>
  <si>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</si>
  <si>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</si>
  <si>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</si>
  <si>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</si>
  <si>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</si>
  <si>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</si>
  <si>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</si>
  <si>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</si>
  <si>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</si>
  <si>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</si>
  <si>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</si>
  <si>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</si>
  <si>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</si>
  <si>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</si>
  <si>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</si>
  <si>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</si>
  <si>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</si>
  <si>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</si>
  <si>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</si>
  <si>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</si>
  <si>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</si>
  <si>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</si>
  <si>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</si>
  <si>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</si>
  <si>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</si>
  <si>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</si>
  <si>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</si>
  <si>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</si>
  <si>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</si>
  <si>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</si>
  <si>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</si>
  <si>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</si>
  <si>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</si>
  <si>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</si>
  <si>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</si>
  <si>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</si>
  <si>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</si>
  <si>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</si>
  <si>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</si>
  <si>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</si>
  <si>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</si>
  <si>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</si>
  <si>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</si>
  <si>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</si>
  <si>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</si>
  <si>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</si>
  <si>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</si>
  <si>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</si>
  <si>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</si>
  <si>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</si>
  <si>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</si>
  <si>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</si>
  <si>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</si>
  <si>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</si>
  <si>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</si>
  <si>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</si>
  <si>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</si>
  <si>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</si>
  <si>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</si>
  <si>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</si>
  <si>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</si>
  <si>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</si>
  <si>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</si>
  <si>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</si>
  <si>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</si>
  <si>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</si>
  <si>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</si>
  <si>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</si>
  <si>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</si>
  <si>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</si>
  <si>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</si>
  <si>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</si>
  <si>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</si>
  <si>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</si>
  <si>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</si>
  <si>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</si>
  <si>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</si>
  <si>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</si>
  <si>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</si>
  <si>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</si>
  <si>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</si>
  <si>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</si>
  <si>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</si>
  <si>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</si>
  <si>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</si>
  <si>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</si>
  <si>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</si>
  <si>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</si>
  <si>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</si>
  <si>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</si>
  <si>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</si>
  <si>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</si>
  <si>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</si>
  <si>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</si>
  <si>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</si>
  <si>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</si>
  <si>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</si>
  <si>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</si>
  <si>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</si>
  <si>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</si>
  <si>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</si>
  <si>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</si>
  <si>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</si>
  <si>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</si>
  <si>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</si>
  <si>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</si>
  <si>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</si>
  <si>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</si>
  <si>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</si>
  <si>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</si>
  <si>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</si>
  <si>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</si>
  <si>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</si>
  <si>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</si>
  <si>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</si>
  <si>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</si>
  <si>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</si>
  <si>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</si>
  <si>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</si>
  <si>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</si>
  <si>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</si>
  <si>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</si>
  <si>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</si>
  <si>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</si>
  <si>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</si>
  <si>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</si>
  <si>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</si>
  <si>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</si>
  <si>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</si>
  <si>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</si>
  <si>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</si>
  <si>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</si>
  <si>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</si>
  <si>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</si>
  <si>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</si>
  <si>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</si>
  <si>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</si>
  <si>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</si>
  <si>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</si>
  <si>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</si>
  <si>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</si>
  <si>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</si>
  <si>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</si>
  <si>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</si>
  <si>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</si>
  <si>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</si>
  <si>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</si>
  <si>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</si>
  <si>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</si>
  <si>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</si>
  <si>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</si>
  <si>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</si>
  <si>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</si>
  <si>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</si>
  <si>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</si>
  <si>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</si>
  <si>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</si>
  <si>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</si>
  <si>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</si>
  <si>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</si>
  <si>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</si>
  <si>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</si>
  <si>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</si>
  <si>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</si>
  <si>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</si>
  <si>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</si>
  <si>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</si>
  <si>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</si>
  <si>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</si>
  <si>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</si>
  <si>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</si>
  <si>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</si>
  <si>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</si>
  <si>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</si>
  <si>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</si>
  <si>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</si>
  <si>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</si>
  <si>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</si>
  <si>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</si>
  <si>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</si>
  <si>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</si>
  <si>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</si>
  <si>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</si>
  <si>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</si>
  <si>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</si>
  <si>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</si>
  <si>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</si>
  <si>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</si>
  <si>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</si>
  <si>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</si>
  <si>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</si>
  <si>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</si>
  <si>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</si>
  <si>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</si>
  <si>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</si>
  <si>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</si>
  <si>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</si>
  <si>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</si>
  <si>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</si>
  <si>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</si>
  <si>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</si>
  <si>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</si>
  <si>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</si>
  <si>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</si>
  <si>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</si>
  <si>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</si>
  <si>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</si>
  <si>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</si>
  <si>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</si>
  <si>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</si>
  <si>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</si>
  <si>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</si>
  <si>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</si>
  <si>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</si>
  <si>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</si>
  <si>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</si>
  <si>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</si>
  <si>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</si>
  <si>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</si>
  <si>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</si>
  <si>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</si>
  <si>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</si>
  <si>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</si>
  <si>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</si>
  <si>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</si>
  <si>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</si>
  <si>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</si>
  <si>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</si>
  <si>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</si>
  <si>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</si>
  <si>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</si>
  <si>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</si>
  <si>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</si>
  <si>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</si>
  <si>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</si>
  <si>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</si>
  <si>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</si>
  <si>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</si>
  <si>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</si>
  <si>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</si>
  <si>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</si>
  <si>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</si>
  <si>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</si>
  <si>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</si>
  <si>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</si>
  <si>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</si>
  <si>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</si>
  <si>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</si>
  <si>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</si>
  <si>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</si>
  <si>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</si>
  <si>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</si>
  <si>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</si>
  <si>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</si>
  <si>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</si>
  <si>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</si>
  <si>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</si>
  <si>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</si>
  <si>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</si>
  <si>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</si>
  <si>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</si>
  <si>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</si>
  <si>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</si>
  <si>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</si>
  <si>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</si>
  <si>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</si>
  <si>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</si>
  <si>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</si>
  <si>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</si>
  <si>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</si>
  <si>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</si>
  <si>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</si>
  <si>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</si>
  <si>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</si>
  <si>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</si>
  <si>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</si>
  <si>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</si>
  <si>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</si>
  <si>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</si>
  <si>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</si>
  <si>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</si>
  <si>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</si>
  <si>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</si>
  <si>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</si>
  <si>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</si>
  <si>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</si>
  <si>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</si>
  <si>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</si>
  <si>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</si>
  <si>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</si>
  <si>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</si>
  <si>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</si>
  <si>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www.nordeakredit.dk</t>
  </si>
  <si>
    <t>torben.jurlander@nordea.dk</t>
  </si>
  <si>
    <t>Nordea Bank Abp</t>
  </si>
  <si>
    <t>YES</t>
  </si>
  <si>
    <t>www.coveredbondlabel.com/issuer/49/</t>
  </si>
  <si>
    <t>Total o/w Cooperative Housing</t>
  </si>
  <si>
    <t>Total o/w Agriculture</t>
  </si>
  <si>
    <t>Total o/w Owner-occupied homes</t>
  </si>
  <si>
    <t>Total o/w Holiday houses</t>
  </si>
  <si>
    <t>Total o/w Subsidised Housing</t>
  </si>
  <si>
    <t>Total o/w Private rental</t>
  </si>
  <si>
    <t>Total o/w Manufacturing and Manual Industries</t>
  </si>
  <si>
    <t>Total o/w Office and Business</t>
  </si>
  <si>
    <t>Total o/w Social and cultural purposes</t>
  </si>
  <si>
    <t>Total o/w Other</t>
  </si>
  <si>
    <t>The Capital Region of Denmark (Region Hovedstaden)</t>
  </si>
  <si>
    <t>Region Zealand (Region Sjælland)</t>
  </si>
  <si>
    <t>The North Denmark Region (Region Nordjylland)</t>
  </si>
  <si>
    <t>Central Denmark Region (Region Midtjylland)</t>
  </si>
  <si>
    <t>Region of Southern Denmark (Region Syddanmark)</t>
  </si>
  <si>
    <t>DKK 0 - 2m</t>
  </si>
  <si>
    <t>DKK 2 - 5m</t>
  </si>
  <si>
    <t>DKK 5 - 20m</t>
  </si>
  <si>
    <t>DKK 20 - 50m</t>
  </si>
  <si>
    <t>&gt; DKK 100m</t>
  </si>
  <si>
    <t>o/w Subsidised housing</t>
  </si>
  <si>
    <t>Total value of cover pool subtracted nominal value of covered bonds</t>
  </si>
  <si>
    <t>Minimum legal required OC of RWA</t>
  </si>
  <si>
    <t xml:space="preserve">Index Loans: 
These are loans where instalments and outstanding debt are adjusted with the development of an index which typically reflects trends in consumer prices. The loan type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Fixed-rate loans:
  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 
Adjustable Rate Mortgages: 
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
Money market based loans: 
The loan rate changes at generally every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the DFBF (the Danish Financial Benchmark Facility).  This loan type is also offered with interest-only periods. 
Non Capped floaters:
These are loans where the rate changes at generally three or six months. The reference rate of DKK-denominated loans is CIBOR (Copenhagen Interbank Offered Rate) or CITA (Copenhagen Interbank Tomorrow/Next Average ), an interest rate which is quoted daily by the DFBF 
Capped floaters: 
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 
. </t>
  </si>
  <si>
    <t>Only contratual maturity is relevant and reported. Early repayments happens at borrowes discretion is among other thing depending on interest rate developments and cannot be anticipated by issuer.</t>
  </si>
  <si>
    <t xml:space="preserve">LTV is reportet continuously. The loans are distributed from the start ltv of the loan to the marginal ltv. This means that, if the loan is first rank, it is distributed proportionaly by bracket size from 0 to the marginal </t>
  </si>
  <si>
    <t>Minimum once pr. year for commercial properties. Minimum once every third year for owner occupied.</t>
  </si>
  <si>
    <t xml:space="preserve">The Danish FSA sets guidelines for the grouping of property in categories. Property type is determined by its primary use. </t>
  </si>
  <si>
    <t>A loan is categorised as non-performing when a borrower neglects a payment failing to pay instalments and / or interests.</t>
  </si>
  <si>
    <t>Nordea Kredit Realkreditaktieselskab, CC 1</t>
  </si>
  <si>
    <t>Cut-off Date: 30/09/2020</t>
  </si>
  <si>
    <t>30-09-2020</t>
  </si>
  <si>
    <t>ECBC Label Template : Contents</t>
  </si>
  <si>
    <t>As of</t>
  </si>
  <si>
    <t>September 2020</t>
  </si>
  <si>
    <t>Specialised finance institutes</t>
  </si>
  <si>
    <t>General Issuer Detail</t>
  </si>
  <si>
    <t>A</t>
  </si>
  <si>
    <t>Cover Pool Information</t>
  </si>
  <si>
    <t>G1.1</t>
  </si>
  <si>
    <t xml:space="preserve">General cover pool information </t>
  </si>
  <si>
    <t>G2</t>
  </si>
  <si>
    <t>Outstanding CBs</t>
  </si>
  <si>
    <t>G2.1a-f</t>
  </si>
  <si>
    <t>Cover assets and maturity structure</t>
  </si>
  <si>
    <t>G2.2</t>
  </si>
  <si>
    <t>Interest and currency risk</t>
  </si>
  <si>
    <t>G3</t>
  </si>
  <si>
    <t>Legal ALM (balance principle) adherence</t>
  </si>
  <si>
    <t>G4</t>
  </si>
  <si>
    <t>Additional characteristics of ALM business model for issued CBs</t>
  </si>
  <si>
    <t>M1/B1</t>
  </si>
  <si>
    <t>Number of loans by property category</t>
  </si>
  <si>
    <t>M2/B2</t>
  </si>
  <si>
    <t>Lending by property category, DKKbn</t>
  </si>
  <si>
    <t>M3/B3</t>
  </si>
  <si>
    <t>Lending, by loan size, DKKbn</t>
  </si>
  <si>
    <t>M4a/B4a</t>
  </si>
  <si>
    <t>Lending, by-loan to-value (LTV), current property value, DKKbn</t>
  </si>
  <si>
    <t>M4b/B4b</t>
  </si>
  <si>
    <t>Lending, by-loan to-value (LTV), current property value, Per cent</t>
  </si>
  <si>
    <t>M4c/B4c</t>
  </si>
  <si>
    <t>Lending, by-loan to-value (LTV), current property value, DKKbn ("Sidste krone")</t>
  </si>
  <si>
    <t>M4d/B4d</t>
  </si>
  <si>
    <t>Lending, by-loan to-value (LTV), current property value, Per cent ("Sidste krone")</t>
  </si>
  <si>
    <t>M5/B5</t>
  </si>
  <si>
    <t>Lending by region, DKKbn</t>
  </si>
  <si>
    <t>M6/B6</t>
  </si>
  <si>
    <t>Lending by loan type - IO Loans, DKKbn</t>
  </si>
  <si>
    <t>M7/B7</t>
  </si>
  <si>
    <t>Lending by loan type - Repayment Loans / Amortizing Loans, DKKbn</t>
  </si>
  <si>
    <t>M8/B8</t>
  </si>
  <si>
    <t>Lending by loan type - All loans, DKKbn</t>
  </si>
  <si>
    <t>M9/B9</t>
  </si>
  <si>
    <t>Lending by Seasoning, DKKbn (Seasoning defined by duration of customer relationship)</t>
  </si>
  <si>
    <t>M10/B10</t>
  </si>
  <si>
    <t>Lending by remaining maturity, DKKbn</t>
  </si>
  <si>
    <t>M11/B11</t>
  </si>
  <si>
    <t>90 day Non-performing loans by property type, as percentage of instalments payments, %</t>
  </si>
  <si>
    <t>M11a/B11a</t>
  </si>
  <si>
    <t>90 day Non-performing loans by property type, as percentage of lending, %</t>
  </si>
  <si>
    <t>M11b/B11b</t>
  </si>
  <si>
    <t>90 day Non-performing loans by property type, as percentage of lending, by continous LTV bracket, %</t>
  </si>
  <si>
    <t>M12/B12</t>
  </si>
  <si>
    <t>Realised losses (DKKm)</t>
  </si>
  <si>
    <t>M12a/B12a</t>
  </si>
  <si>
    <t>Realised losses (%)</t>
  </si>
  <si>
    <t>Key Concepts</t>
  </si>
  <si>
    <t>X1</t>
  </si>
  <si>
    <t>Key Concepts Explanation</t>
  </si>
  <si>
    <t>X2</t>
  </si>
  <si>
    <t>X3</t>
  </si>
  <si>
    <t>General explanation</t>
  </si>
  <si>
    <t xml:space="preserve">Table A.    General Issuer Detail </t>
  </si>
  <si>
    <t xml:space="preserve">Key information regarding issuers' balance sheet </t>
  </si>
  <si>
    <t>(DKKbn – except Tier 1 and Solvency ratio)</t>
  </si>
  <si>
    <t>Q3 2020</t>
  </si>
  <si>
    <t>Q2 2020</t>
  </si>
  <si>
    <t>Q1 2020</t>
  </si>
  <si>
    <t>Q4 2019</t>
  </si>
  <si>
    <t>Total Balance Sheet Assets</t>
  </si>
  <si>
    <t>Total Customer Loans(fair value)</t>
  </si>
  <si>
    <t>of which: Used/registered for covered bond collateral pool</t>
  </si>
  <si>
    <t>Tier 1 Ratio (%)</t>
  </si>
  <si>
    <t>Solvency Ratio (%)</t>
  </si>
  <si>
    <t>Outstanding Covered Bonds (fair value)</t>
  </si>
  <si>
    <t>Outstanding Senior Unsecured Liabilities</t>
  </si>
  <si>
    <t>Senior Secured Bonds</t>
  </si>
  <si>
    <t xml:space="preserve">Guarantees (e.g. provided by states, municipals, banks) </t>
  </si>
  <si>
    <t>Net loan losses (Net loan losses and net loan loss provisions)</t>
  </si>
  <si>
    <t>Value of acquired properties / ships (temporary possessions, end quarter)</t>
  </si>
  <si>
    <t>Customer loans (mortgage) (DKKbn)</t>
  </si>
  <si>
    <t>Total customer loans (market value)</t>
  </si>
  <si>
    <t xml:space="preserve">Composition by </t>
  </si>
  <si>
    <t>Maturity</t>
  </si>
  <si>
    <t>-       0 &lt;= 1 year</t>
  </si>
  <si>
    <t>-       &lt; 1 &lt;= 5 years</t>
  </si>
  <si>
    <t>-       over 5 years</t>
  </si>
  <si>
    <t>Currency</t>
  </si>
  <si>
    <t>-       DKK</t>
  </si>
  <si>
    <t>-       EUR</t>
  </si>
  <si>
    <t>-       USD</t>
  </si>
  <si>
    <t>-       Other</t>
  </si>
  <si>
    <t>customer type</t>
  </si>
  <si>
    <t>-        Residential (owner-occ., private rental, corporate housing, holiday houses)</t>
  </si>
  <si>
    <t>-        Commercial (office and business, industry, agriculture, manufacture, social and cultural, ships)</t>
  </si>
  <si>
    <t>-       Subsidised</t>
  </si>
  <si>
    <t>eligibility as covered bond collateral</t>
  </si>
  <si>
    <t>Non-performing loans (See definition in table X1)</t>
  </si>
  <si>
    <t>Loan loss provisions (sum of total individual and group wise loss provisions, end of quarter)</t>
  </si>
  <si>
    <t>To Contents</t>
  </si>
  <si>
    <r>
      <t>Table G1.1 – General cover pool information</t>
    </r>
    <r>
      <rPr>
        <b/>
        <sz val="12"/>
        <color theme="1"/>
        <rFont val="Calibri"/>
        <family val="2"/>
        <scheme val="minor"/>
      </rPr>
      <t xml:space="preserve"> </t>
    </r>
  </si>
  <si>
    <t>DKKbn / Percentage of nominal outstanding CBs</t>
  </si>
  <si>
    <t>Nominal cover pool (total value)</t>
  </si>
  <si>
    <t>Transmission or liquidation proceeds to CB holders (for redemption of CBs maturing 0-1 day)</t>
  </si>
  <si>
    <t>Overcollateralisation</t>
  </si>
  <si>
    <t>Overcollateralisation ratio</t>
  </si>
  <si>
    <t>Mandatory (percentage of risk weigted assets,general, by law)</t>
  </si>
  <si>
    <t>Nominal value of outstanding CBs</t>
  </si>
  <si>
    <t>– hereof  amount maturing 0-1 day</t>
  </si>
  <si>
    <t>Proceeds from senior secured debt</t>
  </si>
  <si>
    <t>Proceeds from senior unsecured debt</t>
  </si>
  <si>
    <t>Tier 2 capital</t>
  </si>
  <si>
    <t>Additional tier 1 capital (e.g. hybrid core capital)</t>
  </si>
  <si>
    <t>Core tier 1 capital invested in gilt-edged securities</t>
  </si>
  <si>
    <t>Total  capital coverage (rating compliant capital)</t>
  </si>
  <si>
    <t>Loan loss provisions (cover pool level - shown i Table A on issuer level) - Optional</t>
  </si>
  <si>
    <t>Table G2 – Outstanding CBs</t>
  </si>
  <si>
    <t>Fair value of outstanding CBs (marked value)</t>
  </si>
  <si>
    <t>Maturity of issued CBs</t>
  </si>
  <si>
    <t>0-1 day</t>
  </si>
  <si>
    <t>1 day – &lt; 1 year</t>
  </si>
  <si>
    <t>1 year</t>
  </si>
  <si>
    <r>
      <t xml:space="preserve">&gt; 1 and </t>
    </r>
    <r>
      <rPr>
        <sz val="11"/>
        <rFont val="Calibri"/>
        <family val="2"/>
      </rPr>
      <t>≤ 2 years</t>
    </r>
  </si>
  <si>
    <r>
      <t xml:space="preserve">&gt; 2 and </t>
    </r>
    <r>
      <rPr>
        <sz val="11"/>
        <rFont val="Calibri"/>
        <family val="2"/>
      </rPr>
      <t>≤ 3 years</t>
    </r>
  </si>
  <si>
    <r>
      <t xml:space="preserve">&gt; 3 and </t>
    </r>
    <r>
      <rPr>
        <sz val="11"/>
        <rFont val="Calibri"/>
        <family val="2"/>
      </rPr>
      <t>≤ 4 years</t>
    </r>
  </si>
  <si>
    <r>
      <t xml:space="preserve">&gt; 4 and </t>
    </r>
    <r>
      <rPr>
        <sz val="11"/>
        <rFont val="Calibri"/>
        <family val="2"/>
      </rPr>
      <t>≤ 5 years</t>
    </r>
  </si>
  <si>
    <t>5-10 years</t>
  </si>
  <si>
    <t>10-20 years</t>
  </si>
  <si>
    <t>&gt;  20 years</t>
  </si>
  <si>
    <t>Amortisation profile of issued CBs</t>
  </si>
  <si>
    <t>Bullet</t>
  </si>
  <si>
    <t>Annuity</t>
  </si>
  <si>
    <t>Serial</t>
  </si>
  <si>
    <t>Interest rate profile of issued CBs</t>
  </si>
  <si>
    <t>Fixed rate (Fixed rate constant for more than 1 year)</t>
  </si>
  <si>
    <t>Floating rate ( Floating rate constant for less than 1 year)</t>
  </si>
  <si>
    <t>Capped floating rate</t>
  </si>
  <si>
    <t>Currency denomination profile of issued CBs</t>
  </si>
  <si>
    <t>UCITS compliant</t>
  </si>
  <si>
    <t>Yes</t>
  </si>
  <si>
    <t>CRD compliant</t>
  </si>
  <si>
    <t>Eligible for central bank repo</t>
  </si>
  <si>
    <t>Rating</t>
  </si>
  <si>
    <t>Moody’s</t>
  </si>
  <si>
    <t>S&amp;P</t>
  </si>
  <si>
    <t>AAA</t>
  </si>
  <si>
    <t>Fitch</t>
  </si>
  <si>
    <t>Table G2.1a-f – Cover assets and maturity structure</t>
  </si>
  <si>
    <t xml:space="preserve">Table G2.1a - Assets other than the loan portfolio in the cover pool  </t>
  </si>
  <si>
    <t>Rating/maturity</t>
  </si>
  <si>
    <t>AA+</t>
  </si>
  <si>
    <t>AA</t>
  </si>
  <si>
    <t xml:space="preserve">AA- </t>
  </si>
  <si>
    <t>A+</t>
  </si>
  <si>
    <t xml:space="preserve">A </t>
  </si>
  <si>
    <t xml:space="preserve">A- </t>
  </si>
  <si>
    <t>etc.</t>
  </si>
  <si>
    <t>Not rated</t>
  </si>
  <si>
    <t>Gilt-edged secutities / rating compliant capital</t>
  </si>
  <si>
    <r>
      <t>0-</t>
    </r>
    <r>
      <rPr>
        <u/>
        <sz val="11"/>
        <color theme="1"/>
        <rFont val="Calibri"/>
        <family val="2"/>
        <scheme val="minor"/>
      </rPr>
      <t>&lt;</t>
    </r>
    <r>
      <rPr>
        <sz val="11"/>
        <color theme="1"/>
        <rFont val="Calibri"/>
        <family val="2"/>
        <scheme val="minor"/>
      </rPr>
      <t>1 year</t>
    </r>
  </si>
  <si>
    <r>
      <t xml:space="preserve">&gt;1- </t>
    </r>
    <r>
      <rPr>
        <u/>
        <sz val="11"/>
        <color theme="1"/>
        <rFont val="Calibri"/>
        <family val="2"/>
        <scheme val="minor"/>
      </rPr>
      <t xml:space="preserve">&lt; </t>
    </r>
    <r>
      <rPr>
        <sz val="11"/>
        <color theme="1"/>
        <rFont val="Calibri"/>
        <family val="2"/>
        <scheme val="minor"/>
      </rPr>
      <t>5 years</t>
    </r>
  </si>
  <si>
    <t>&gt; 5  years</t>
  </si>
  <si>
    <t xml:space="preserve">Table G2.1b - Assets other than the loan portfolio in the cover pool  </t>
  </si>
  <si>
    <t>Rating/type of cover asset</t>
  </si>
  <si>
    <t>Exposures to/guaranteed by govenments etc. in EU</t>
  </si>
  <si>
    <t>Exposures to/guaranteed by govenments etc. third countries</t>
  </si>
  <si>
    <t>Exposure to credit institute credit quality step 1</t>
  </si>
  <si>
    <t>Exposure to credit institute credit quality step 2</t>
  </si>
  <si>
    <t xml:space="preserve">Table G2.1c - Assets other than the loan portfolio in the cover pool  </t>
  </si>
  <si>
    <t>Maturity structure/Type of cover asset</t>
  </si>
  <si>
    <t xml:space="preserve">Table G2.1d - Assets other than the loan portfolio in the cover pool  </t>
  </si>
  <si>
    <t>Other assets, total (distributed pro rata after total assets in credit institution and cover pool)</t>
  </si>
  <si>
    <t>Table G2.1e - Derivatives at programme level (not subordinated / pari passu with covered bonds)</t>
  </si>
  <si>
    <r>
      <t>0-</t>
    </r>
    <r>
      <rPr>
        <u/>
        <sz val="11"/>
        <rFont val="Calibri"/>
        <family val="2"/>
        <scheme val="minor"/>
      </rPr>
      <t>&lt;</t>
    </r>
    <r>
      <rPr>
        <sz val="11"/>
        <rFont val="Calibri"/>
        <family val="2"/>
        <scheme val="minor"/>
      </rPr>
      <t>1 year</t>
    </r>
  </si>
  <si>
    <r>
      <t xml:space="preserve">&gt;1- </t>
    </r>
    <r>
      <rPr>
        <u/>
        <sz val="11"/>
        <rFont val="Calibri"/>
        <family val="2"/>
        <scheme val="minor"/>
      </rPr>
      <t xml:space="preserve">&lt; </t>
    </r>
    <r>
      <rPr>
        <sz val="11"/>
        <rFont val="Calibri"/>
        <family val="2"/>
        <scheme val="minor"/>
      </rPr>
      <t>5 years</t>
    </r>
  </si>
  <si>
    <t>Table G2.1f - Other Derivatives  (subordinated)</t>
  </si>
  <si>
    <t>Table G2.2 – Interest and currency risk</t>
  </si>
  <si>
    <r>
      <t xml:space="preserve">Total  value of loans </t>
    </r>
    <r>
      <rPr>
        <b/>
        <sz val="11"/>
        <color theme="1"/>
        <rFont val="Calibri"/>
        <family val="2"/>
        <scheme val="minor"/>
      </rPr>
      <t>funded</t>
    </r>
    <r>
      <rPr>
        <sz val="11"/>
        <color theme="1"/>
        <rFont val="Calibri"/>
        <family val="2"/>
        <scheme val="minor"/>
      </rPr>
      <t xml:space="preserve"> in cover pool</t>
    </r>
  </si>
  <si>
    <t>Match funded (without interest and/or currency risk)</t>
  </si>
  <si>
    <t>Completely hedged with derivatives</t>
  </si>
  <si>
    <t>xx%</t>
  </si>
  <si>
    <t>Un-hedged interest rate risk</t>
  </si>
  <si>
    <t>Un-hedged currency risk</t>
  </si>
  <si>
    <r>
      <t>-</t>
    </r>
    <r>
      <rPr>
        <sz val="7"/>
        <color theme="1"/>
        <rFont val="Times New Roman"/>
        <family val="1"/>
      </rPr>
      <t xml:space="preserve">          </t>
    </r>
    <r>
      <rPr>
        <sz val="11"/>
        <color theme="1"/>
        <rFont val="Calibri"/>
        <family val="2"/>
        <scheme val="minor"/>
      </rPr>
      <t>Of which  EUR</t>
    </r>
  </si>
  <si>
    <t>x,x%</t>
  </si>
  <si>
    <r>
      <t>-</t>
    </r>
    <r>
      <rPr>
        <sz val="7"/>
        <color theme="1"/>
        <rFont val="Times New Roman"/>
        <family val="1"/>
      </rPr>
      <t xml:space="preserve">          </t>
    </r>
    <r>
      <rPr>
        <sz val="11"/>
        <color theme="1"/>
        <rFont val="Calibri"/>
        <family val="2"/>
        <scheme val="minor"/>
      </rPr>
      <t>Of which DKK</t>
    </r>
  </si>
  <si>
    <r>
      <t>-</t>
    </r>
    <r>
      <rPr>
        <sz val="7"/>
        <color theme="1"/>
        <rFont val="Times New Roman"/>
        <family val="1"/>
      </rPr>
      <t xml:space="preserve">          </t>
    </r>
    <r>
      <rPr>
        <sz val="11"/>
        <color theme="1"/>
        <rFont val="Calibri"/>
        <family val="2"/>
        <scheme val="minor"/>
      </rPr>
      <t xml:space="preserve">Of which… </t>
    </r>
  </si>
  <si>
    <r>
      <t>Table G3 – Legal ALM (balance principle) adherence</t>
    </r>
    <r>
      <rPr>
        <b/>
        <vertAlign val="superscript"/>
        <sz val="12"/>
        <color theme="1"/>
        <rFont val="Calibri"/>
        <family val="2"/>
        <scheme val="minor"/>
      </rPr>
      <t>1</t>
    </r>
  </si>
  <si>
    <t>Issue adherence</t>
  </si>
  <si>
    <t>General balance principle</t>
  </si>
  <si>
    <t>No</t>
  </si>
  <si>
    <t>Specific balance principle</t>
  </si>
  <si>
    <t>1) Cf. the Danish Executive Order on bond issuance, balance principle and risk management</t>
  </si>
  <si>
    <t>Table G4 – Additional characteristics of ALM business model for issued CBs</t>
  </si>
  <si>
    <t>One-to-one balance between terms of granted loans and bonds issued, i.e. daily tap issuance?</t>
  </si>
  <si>
    <t>X</t>
  </si>
  <si>
    <t>Pass-through cash flow from borrowers to investors?</t>
  </si>
  <si>
    <t>Asset substitution in cover pool allowed?</t>
  </si>
  <si>
    <t>Note: * A few older traditional danish mortgage bonds are not CRD compliant</t>
  </si>
  <si>
    <t>Property categories are defined according to Danish FSA's AS-reporting form</t>
  </si>
  <si>
    <t>Table M1/B1</t>
  </si>
  <si>
    <t>Owner-occupied homes</t>
  </si>
  <si>
    <t>Holiday houses</t>
  </si>
  <si>
    <t>Subsidised Housing</t>
  </si>
  <si>
    <t>Cooperative Housing</t>
  </si>
  <si>
    <t>Private rental</t>
  </si>
  <si>
    <t>Manufacturing and Manual Industries</t>
  </si>
  <si>
    <t>Office and Business</t>
  </si>
  <si>
    <t>Social and cultural purposes</t>
  </si>
  <si>
    <t>In %</t>
  </si>
  <si>
    <t>Table M2/B2</t>
  </si>
  <si>
    <t>Table M3/B3</t>
  </si>
  <si>
    <t>DKK 50 - 100m</t>
  </si>
  <si>
    <t>Table M4a/B4a</t>
  </si>
  <si>
    <t>Per cent</t>
  </si>
  <si>
    <t>0 - 19,9</t>
  </si>
  <si>
    <t>20 - 39,9</t>
  </si>
  <si>
    <t>40 - 59,9</t>
  </si>
  <si>
    <t>60 - 69,9</t>
  </si>
  <si>
    <t>70 - 79,9</t>
  </si>
  <si>
    <t>80 - 84,9</t>
  </si>
  <si>
    <t>85 - 89,9</t>
  </si>
  <si>
    <t>90 - 94,9</t>
  </si>
  <si>
    <t>95 - 100</t>
  </si>
  <si>
    <t>&gt; 100</t>
  </si>
  <si>
    <t>Agricultutal properties</t>
  </si>
  <si>
    <t>Properties for social and cultural purposes</t>
  </si>
  <si>
    <t>Table M4b/B4b</t>
  </si>
  <si>
    <t>Lending, by-loan to-value (LTV), current property value, per cent</t>
  </si>
  <si>
    <t>Table M4c/B4c</t>
  </si>
  <si>
    <t>Avg. LTV</t>
  </si>
  <si>
    <t>Table M4d/B4d</t>
  </si>
  <si>
    <t>Lending, by-loan to-value (LTV), current property value, PER CENT ("Sidste krone")</t>
  </si>
  <si>
    <t>Table M5/B5 - Total</t>
  </si>
  <si>
    <t>Outside Denmark</t>
  </si>
  <si>
    <t>Table M6/B6</t>
  </si>
  <si>
    <t>Index Loans</t>
  </si>
  <si>
    <t>Fixed-rate to maturity</t>
  </si>
  <si>
    <t>Fixed-rate shorter period than maturity (ARM's etc.)</t>
  </si>
  <si>
    <r>
      <t xml:space="preserve">- rate fixed </t>
    </r>
    <r>
      <rPr>
        <b/>
        <sz val="11"/>
        <rFont val="Calibri"/>
        <family val="2"/>
        <scheme val="minor"/>
      </rPr>
      <t>≤</t>
    </r>
    <r>
      <rPr>
        <sz val="11"/>
        <rFont val="Calibri"/>
        <family val="2"/>
        <scheme val="minor"/>
      </rPr>
      <t xml:space="preserve"> 1 year</t>
    </r>
  </si>
  <si>
    <r>
      <t xml:space="preserve">- rate fixed &gt; 1 and </t>
    </r>
    <r>
      <rPr>
        <sz val="11"/>
        <rFont val="Calibri"/>
        <family val="2"/>
      </rPr>
      <t>≤ 3 years</t>
    </r>
  </si>
  <si>
    <t>- rate fixed &gt; 3 and ≤ 5 years</t>
  </si>
  <si>
    <t>- rate fixed &gt; 5 years</t>
  </si>
  <si>
    <t>Money market based loans</t>
  </si>
  <si>
    <t>Non Capped floaters</t>
  </si>
  <si>
    <t>Capped floaters</t>
  </si>
  <si>
    <t>*Interest-only loans at time of compilation. Interest-only is typically limited to a maximum of 10 years</t>
  </si>
  <si>
    <t>Table M7/B7</t>
  </si>
  <si>
    <t>Table M8/B8</t>
  </si>
  <si>
    <t>Table M9/B9</t>
  </si>
  <si>
    <r>
      <t>Lending by Seasoning, DKKbn</t>
    </r>
    <r>
      <rPr>
        <i/>
        <sz val="8"/>
        <color theme="1"/>
        <rFont val="Calibri"/>
        <family val="2"/>
        <scheme val="minor"/>
      </rPr>
      <t xml:space="preserve"> (Seasoning defined by duration of customer relationship)</t>
    </r>
  </si>
  <si>
    <t>&lt; 12 months</t>
  </si>
  <si>
    <t>Table M10/B10</t>
  </si>
  <si>
    <t>&lt; 1 Years</t>
  </si>
  <si>
    <t>≥  1 - ≤ 3 Years</t>
  </si>
  <si>
    <t>≥ 3 - ≤ 5 Years</t>
  </si>
  <si>
    <t>≥ 5 - ≤ 10 Years</t>
  </si>
  <si>
    <t>≥ 10 - ≤ 20 Years</t>
  </si>
  <si>
    <t>≥ 20 Years</t>
  </si>
  <si>
    <t>Table M11/B11</t>
  </si>
  <si>
    <t>90 day Non-performing loans by property type, as percentage of total payments, %</t>
  </si>
  <si>
    <t>90 day NPL</t>
  </si>
  <si>
    <t>Table M11a/B11a</t>
  </si>
  <si>
    <t>Note: Outstanding debt for loans in arrears (pls cf. Table M11) as a share of outstanding loans for the property category in question</t>
  </si>
  <si>
    <t>Table M11b/B11b</t>
  </si>
  <si>
    <t>&lt; 60per cent LTV</t>
  </si>
  <si>
    <t>60-69.9 per cent LTV</t>
  </si>
  <si>
    <t>70-79.9 per cent LTV</t>
  </si>
  <si>
    <t>80-89.9 per cent LTV</t>
  </si>
  <si>
    <t>90-100 per cent LTV</t>
  </si>
  <si>
    <t>&gt;100 per cent LTV</t>
  </si>
  <si>
    <t>Table M12/B12</t>
  </si>
  <si>
    <t>Total realised losses</t>
  </si>
  <si>
    <t xml:space="preserve">Note: The data cover both Nordea Kredit´s two capital centres </t>
  </si>
  <si>
    <t>Table M12a/B12a</t>
  </si>
  <si>
    <t>Total realised losses, %</t>
  </si>
  <si>
    <t xml:space="preserve">Note: Realised losses as a share of outstanding debt for the property category in question. The data cover both Nordea Kredit´s two capital centres. </t>
  </si>
  <si>
    <t>Table X1</t>
  </si>
  <si>
    <t xml:space="preserve">General practice in Danish market </t>
  </si>
  <si>
    <t>If issuers Key Concepts Explanation differs from general practice: State and explain in this column.</t>
  </si>
  <si>
    <t xml:space="preserve">Residential versus commercial mortgages </t>
  </si>
  <si>
    <t>Description of the difference made between residential/owner occupied and commercial properties</t>
  </si>
  <si>
    <t xml:space="preserve">Property which primary purpose is owner occupation is characterised as residential. Whereas properties primarily used for commercial purposes are classified as commercial (cf. below). </t>
  </si>
  <si>
    <t>Describe when you classify a property as commercial?</t>
  </si>
  <si>
    <t>The Danish FSA sets guidelines for the grouping of property in categories. Examples of application of which classifies property as commercial are:</t>
  </si>
  <si>
    <t>·          Office</t>
  </si>
  <si>
    <t>E.g.: Private rental, Manufacturing and Manual Industries, Offices and Business, Agriculture.</t>
  </si>
  <si>
    <t>·          Retail/shop</t>
  </si>
  <si>
    <r>
      <t>·</t>
    </r>
    <r>
      <rPr>
        <sz val="7"/>
        <color theme="1"/>
        <rFont val="Times New Roman"/>
        <family val="1"/>
      </rPr>
      <t xml:space="preserve">          </t>
    </r>
    <r>
      <rPr>
        <sz val="11"/>
        <color theme="1"/>
        <rFont val="Arial"/>
        <family val="2"/>
      </rPr>
      <t>Warehouse</t>
    </r>
  </si>
  <si>
    <r>
      <t>·</t>
    </r>
    <r>
      <rPr>
        <sz val="7"/>
        <color theme="1"/>
        <rFont val="Times New Roman"/>
        <family val="1"/>
      </rPr>
      <t xml:space="preserve">          </t>
    </r>
    <r>
      <rPr>
        <sz val="11"/>
        <color theme="1"/>
        <rFont val="Arial"/>
        <family val="2"/>
      </rPr>
      <t>Restaurants, inns etc.</t>
    </r>
  </si>
  <si>
    <r>
      <t>·</t>
    </r>
    <r>
      <rPr>
        <sz val="7"/>
        <color theme="1"/>
        <rFont val="Times New Roman"/>
        <family val="1"/>
      </rPr>
      <t xml:space="preserve">          </t>
    </r>
    <r>
      <rPr>
        <sz val="11"/>
        <color theme="1"/>
        <rFont val="Arial"/>
        <family val="2"/>
      </rPr>
      <t>Hotels and resorts </t>
    </r>
  </si>
  <si>
    <r>
      <t>·</t>
    </r>
    <r>
      <rPr>
        <sz val="7"/>
        <color theme="1"/>
        <rFont val="Times New Roman"/>
        <family val="1"/>
      </rPr>
      <t xml:space="preserve">          </t>
    </r>
    <r>
      <rPr>
        <sz val="11"/>
        <color theme="1"/>
        <rFont val="Arial"/>
        <family val="2"/>
      </rPr>
      <t>Congress and conference centres.</t>
    </r>
  </si>
  <si>
    <r>
      <t>·</t>
    </r>
    <r>
      <rPr>
        <sz val="7"/>
        <color theme="1"/>
        <rFont val="Times New Roman"/>
        <family val="1"/>
      </rPr>
      <t xml:space="preserve">          </t>
    </r>
    <r>
      <rPr>
        <sz val="11"/>
        <color theme="1"/>
        <rFont val="Arial"/>
        <family val="2"/>
      </rPr>
      <t>Campsites.</t>
    </r>
  </si>
  <si>
    <r>
      <t>·</t>
    </r>
    <r>
      <rPr>
        <sz val="7"/>
        <color theme="1"/>
        <rFont val="Times New Roman"/>
        <family val="1"/>
      </rPr>
      <t xml:space="preserve">          </t>
    </r>
    <r>
      <rPr>
        <sz val="11"/>
        <color theme="1"/>
        <rFont val="Arial"/>
        <family val="2"/>
      </rPr>
      <t>Traffic terminals, service stations, fire stations, auction and export houses.</t>
    </r>
  </si>
  <si>
    <r>
      <t>·</t>
    </r>
    <r>
      <rPr>
        <sz val="7"/>
        <color theme="1"/>
        <rFont val="Times New Roman"/>
        <family val="1"/>
      </rPr>
      <t xml:space="preserve">          </t>
    </r>
    <r>
      <rPr>
        <sz val="11"/>
        <color theme="1"/>
        <rFont val="Arial"/>
        <family val="2"/>
      </rPr>
      <t>Agriculture</t>
    </r>
  </si>
  <si>
    <r>
      <t>·</t>
    </r>
    <r>
      <rPr>
        <sz val="7"/>
        <color theme="1"/>
        <rFont val="Times New Roman"/>
        <family val="1"/>
      </rPr>
      <t xml:space="preserve">          </t>
    </r>
    <r>
      <rPr>
        <sz val="11"/>
        <color theme="1"/>
        <rFont val="Arial"/>
        <family val="2"/>
      </rPr>
      <t>Forestry</t>
    </r>
  </si>
  <si>
    <r>
      <t>·</t>
    </r>
    <r>
      <rPr>
        <sz val="7"/>
        <color theme="1"/>
        <rFont val="Times New Roman"/>
        <family val="1"/>
      </rPr>
      <t xml:space="preserve">          </t>
    </r>
    <r>
      <rPr>
        <sz val="11"/>
        <color theme="1"/>
        <rFont val="Arial"/>
        <family val="2"/>
      </rPr>
      <t>Nurseries</t>
    </r>
  </si>
  <si>
    <r>
      <t>·</t>
    </r>
    <r>
      <rPr>
        <sz val="7"/>
        <color theme="1"/>
        <rFont val="Times New Roman"/>
        <family val="1"/>
      </rPr>
      <t xml:space="preserve">          </t>
    </r>
    <r>
      <rPr>
        <sz val="11"/>
        <color theme="1"/>
        <rFont val="Arial"/>
        <family val="2"/>
      </rPr>
      <t>Ships</t>
    </r>
  </si>
  <si>
    <t>NPL (Non-performing loans)</t>
  </si>
  <si>
    <t>Describe how you define NPLs</t>
  </si>
  <si>
    <t>The NPL rate is calculated at different time periods after the original payment date. Standard in Table A is 90 day arrear.</t>
  </si>
  <si>
    <t>Commercial bank CB issuers adhere to the Basel definition of NPL.</t>
  </si>
  <si>
    <t>Explain how you distinguish between performing and nonperforming loans in the cover pool?</t>
  </si>
  <si>
    <t>No distinction made. Asset substitution i not allowed for specialised mortgage banks.</t>
  </si>
  <si>
    <t>The Basel definition of NPL’s is applied for commercial bank CB issuers</t>
  </si>
  <si>
    <t>Are NPLs parts of eligible assets in cover pool? Are NPL parts of non eligible assets in cover pool?</t>
  </si>
  <si>
    <t>Asset substitution i not allowed for specialised mortgage banks, hence NPLs are part of the cover pool.</t>
  </si>
  <si>
    <t>For commercial bank CB issuers NPL’s are eligible assets in the cover pool.</t>
  </si>
  <si>
    <t xml:space="preserve">Are loans in foreclosure procedure part of eligible assets in cover pool?  </t>
  </si>
  <si>
    <t>Asset substitution i not allowed for specialised mortgage banks, hence loans in foreclosure are part of the cover pool.</t>
  </si>
  <si>
    <t>For commercial bank CB issuers loans in foreclosure procedure are eligible assets in the cover pool.</t>
  </si>
  <si>
    <t>If NPL and/or loans in foreclosure procedure are part of the covered pool which provisions are made in respect of the value of these loans in the cover pool?</t>
  </si>
  <si>
    <r>
      <t xml:space="preserve">The Danish FSA set rules for loss provisioning. In case of </t>
    </r>
    <r>
      <rPr>
        <sz val="11"/>
        <color theme="1"/>
        <rFont val="Calibri"/>
        <family val="2"/>
        <scheme val="minor"/>
      </rPr>
      <t>objective evidence of impairment provisioning for loss must be made.</t>
    </r>
  </si>
  <si>
    <t>Table X2</t>
  </si>
  <si>
    <t xml:space="preserve">Key Concepts Explanation </t>
  </si>
  <si>
    <t xml:space="preserve">Issuer specific </t>
  </si>
  <si>
    <t>(N/A for some issuers)</t>
  </si>
  <si>
    <t>Guaranteed loans (if part of the cover pool)</t>
  </si>
  <si>
    <t>How are the loans guaranteed?</t>
  </si>
  <si>
    <t>Please provide details of guarantors</t>
  </si>
  <si>
    <t xml:space="preserve">Loan-to-Value (LTV) </t>
  </si>
  <si>
    <t>Legal framework for valuation and LTV-calculation follow the rules of the Danish FSA - Bekendtgørelse nr. 687 af 20. juni 2007</t>
  </si>
  <si>
    <t>Describe the method on which your LTV calculation is based</t>
  </si>
  <si>
    <t xml:space="preserve">The publication contains two different ways to monitor LTV. One where loans are distributed continuously and one where they are distributed discretely.
In both tables the fair value of the loans are distributed into predefined LTV bracket intervals. Table M4a/b4a and M4b/B4b displays the loans continuously. Table M4c/B4c and M4d/B4d displays the loans discretely. 
The continuous table(M4a/b4a and M4b/B4b) distributes the loans from the start ltv of the loan to the marginal ltv. This means that, if the loan is first rank, it is distributed proportionaly by bracket size from 0 to the marginal ltv into the predefined brackets. If the loans has prior liens, it is distributed from the marginal ltv of the prior liens to the marginal ltv of the loan under consideration. 
The discrete table  (M4c/b4c and M4d/B4d) distributes the total fair value of each loan into a single ltv bracket, according to the marginal ltv of the loan under consideration. Average LTV is weighted by loan balance categorised by property type.
Example 1a below shows a case where the loan is first rank and distributed continuously. Example 1b shows the case where the loans has prior liens and distributed continuously. Example 2 below shows the discrete distribution of a loan. 
</t>
  </si>
  <si>
    <t>Frequency of collateral valuation for the purpose of calculating the LTV</t>
  </si>
  <si>
    <t>Example 1a</t>
  </si>
  <si>
    <t>Explanation</t>
  </si>
  <si>
    <t>Example of a proportionaly distribution into LTV brackets for a loan with LTV of 75 pct and a loan size of 1 million and no prior liens.</t>
  </si>
  <si>
    <t>Loan-to-value (distribution continuously)</t>
  </si>
  <si>
    <t>0-19.9</t>
  </si>
  <si>
    <t>20-39.9</t>
  </si>
  <si>
    <t>40-59.9</t>
  </si>
  <si>
    <t>60-69.9</t>
  </si>
  <si>
    <t>70-79.9</t>
  </si>
  <si>
    <t>80-84.9</t>
  </si>
  <si>
    <t>85-89.9</t>
  </si>
  <si>
    <t>90-94.9</t>
  </si>
  <si>
    <t>95-100</t>
  </si>
  <si>
    <t>&gt;100</t>
  </si>
  <si>
    <t>-</t>
  </si>
  <si>
    <t>Example 1b</t>
  </si>
  <si>
    <t>Example of a continuous distribution into LTV brackets for a loan with LTV of 75 and a loan size of 1 million</t>
  </si>
  <si>
    <t>with prior liens consisting of a loan with a LTV of  40 pct.</t>
  </si>
  <si>
    <t>Example 2</t>
  </si>
  <si>
    <t>Example of discrete ("Sidste krone") distribution into LTV brackets for a loan with LTV of 75 and a loan size of 1 million</t>
  </si>
  <si>
    <t>In this example the 1.000.000 is distributed into the 70-79.9 interval because the LTV of the total loan is 75</t>
  </si>
  <si>
    <t>Loan-to-value  (discrete/"Sidste krone" distribution)</t>
  </si>
  <si>
    <t>Table X3</t>
  </si>
  <si>
    <t>Table A</t>
  </si>
  <si>
    <t>Total balance sheet assets as reported in the interim or annual reports of the issuer, fair value</t>
  </si>
  <si>
    <t>All mortgage credit loans funded by the issue of covered mortgage bonds or mortgage bonds  measured at fair value</t>
  </si>
  <si>
    <t>The tier 1 capital ratio as stipulated in DFSA regulations</t>
  </si>
  <si>
    <t>The solvency ratio as stipulated in DFSA regulations</t>
  </si>
  <si>
    <t>The circulating amount of covered bonds (including covered mortgage bonds and mortgage bonds)</t>
  </si>
  <si>
    <t xml:space="preserve">All outstanding senior unsecured liabilities including any intra-group senior unsecured liabilities to finance OC- and LTV-ratio requirements    </t>
  </si>
  <si>
    <t>Senior secured bonds - formerly known as JCB (§ 15)</t>
  </si>
  <si>
    <t xml:space="preserve">All guarantees backing the granted loans provided by e.g. states, municipalities or banks  </t>
  </si>
  <si>
    <t>The item taken from the issuer´s profit &amp; loss account</t>
  </si>
  <si>
    <t>Value as entered in interim and annual reports and as reported to the DFSA; The lower of the carrying amount at the time of classification and the fair value less selling costs.</t>
  </si>
  <si>
    <t>All mortgage credit loans funded by the issue of covered mortgage bonds or mortgage bonds measured at market value</t>
  </si>
  <si>
    <t>Maturity distribution of all mortgage credit loans</t>
  </si>
  <si>
    <t>Please see definition of Non-performing loans in table X1</t>
  </si>
  <si>
    <t>All individual and group wise loan loss provisions as stated in the issuer´s interim and annual accounts</t>
  </si>
  <si>
    <t>Table G1.1</t>
  </si>
  <si>
    <t>Sum of nominal value of covered bonds + Senior secured debt + capital. Capital is:  Additional tier 1 capital (e.g. hybrid core capital) and Core tier 1 capital</t>
  </si>
  <si>
    <t>Liquidity due to be paid out next day in connection with refinancing</t>
  </si>
  <si>
    <t>Total value of cover pool - nominal value of covered bonds</t>
  </si>
  <si>
    <t>Senior secured debt</t>
  </si>
  <si>
    <t>Total nominal value of senior secured debt</t>
  </si>
  <si>
    <t>Senior unsecured debt</t>
  </si>
  <si>
    <t>Issuers senior unsecured liabilities targeted to finance OC- and LTV-ratio requirements in cover pool</t>
  </si>
  <si>
    <t>Subordinated debt</t>
  </si>
  <si>
    <t>Hybrid Tier 1 capital (perpetual debt instruments).</t>
  </si>
  <si>
    <t>Core tier 1 capital</t>
  </si>
  <si>
    <t>Equity capital and retained earnings.</t>
  </si>
  <si>
    <t>The issuer can elaborate on the applied balance priciple.</t>
  </si>
  <si>
    <t>Table G3</t>
  </si>
  <si>
    <t>E.g. describe if stricter pratice is applied than required by law</t>
  </si>
  <si>
    <t>The general balance principle does not require a one-to-one balance between the loan and the bonds issued. This gives the credit institution a wider scope for taking liquidity risk than the more strict specific balance principle.</t>
  </si>
  <si>
    <t>The specific balance principle ensures a one-to-one balance between loans and bonds issued, and is used for the issuance of SDRO, SDO and RO bonds.
The specific balance principle de facto implies full cash flow pass through from borrowers to investors. Under this principle daily loan origination is continuously tapped into the market, and the individual borrower loan rate is determined directly by the bond sales price for the corresponding financing amount of bonds. All borrower payments of interest and principal match the interest and principal payments to investors exactly (borrower payments fall due one day prior to the payments to investors). Redemptions take place by borrowers' buy back of the financing bond in the market at market price, or (for callable bonds) by calling the bond at par. In the latter case the borrower prepayment match the bond draw down. 
Market risks are thus eliminated under this issuance model (i.e. interest rate risk, prepayment risks, liquidity risks and funding risks). Further, asset substitution is not possible under this issuance model.</t>
  </si>
  <si>
    <t>Table G4</t>
  </si>
  <si>
    <t>Mortgage banks issue and sell bonds to investors, who then fund the loans. During the loan terms, borrowers make principal and interest payments to mortgage banks which transfer the amounts to investors. Mortgage banks charge a margin from the borrower to cover daily operating costs, potential losses, and to make a profit. The margin is a percentage of the outstanding debt which the borrower pays throughout the loan term. The margin rate corresponds
to the interest margin of a bank but is generally lower. The issuance is made on a daily basis.</t>
  </si>
  <si>
    <t>Yes, the mortgage bank is an intermediary between persons requiring loans for the purchase of real properties and investors funding the loans by purchasing bonds.</t>
  </si>
  <si>
    <t>No, (due to Danish legislation) asset substitution is not allowed/possible.</t>
  </si>
  <si>
    <t>Table M1-M5</t>
  </si>
  <si>
    <t>Private owned residentials used by the owner,  Max LTV are 80 % (legislation).</t>
  </si>
  <si>
    <t>Holiday houses for owners own use or for renting. Max LTV are 60 % (legislation).</t>
  </si>
  <si>
    <t>Residential renting subsidesed by the goverment. Max LTV 80 %. LTVs above 80 % can be granted against full govermental guarantee,</t>
  </si>
  <si>
    <t>Residential property owned and administreted by the coopereative and used by the members of the cooperative.  Max LTV 80 % (legislation).</t>
  </si>
  <si>
    <t>Residential property rentes out to private tenants. Max LTV 80 % (legislation).</t>
  </si>
  <si>
    <t>Industrial and manufacture buildings and warehouse for own use or for rent. Max LTV are 60 %(legislation).</t>
  </si>
  <si>
    <t>Office property and retail buildings for own use or for rent. Max LTV are 60 %(legislation).</t>
  </si>
  <si>
    <t>Property and land for agricultural use. Max LTV 70 % (legislation).</t>
  </si>
  <si>
    <t>Property used for education, kindergardens, museum and other buildings for public use. Max LTV are 70 %(legislation).</t>
  </si>
  <si>
    <t>Property, that can not be placed in the categories above.  Max LTV are 70 %(legislation).</t>
  </si>
  <si>
    <t>Table M6-M8</t>
  </si>
  <si>
    <t xml:space="preserve">These are loans where instalments and outstanding debt are adjusted with the development of an index which typically reflects trends in consumer prices. The loan 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t>
  </si>
  <si>
    <t>Fixed-rate loans</t>
  </si>
  <si>
    <t>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t>
  </si>
  <si>
    <t>Adjustable Rate Mortgages</t>
  </si>
  <si>
    <t>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t>
  </si>
  <si>
    <t>The loan rate changes at generally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OMX NASDAQ.  This loan type is also offered with interest-only periods.</t>
  </si>
  <si>
    <t>These are loans where the rate changes at generally three or six months. The reference rate of DKK-denominated loans is CIBOR (Copenhagen Interbank Offered Rate) or CITA (Copenhagen Interbank Tomorrow/Next Average ), an interest rate which is quoted daily by OMX NASDAQ</t>
  </si>
  <si>
    <t>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t>
  </si>
  <si>
    <t>Any other loan types, which not comply with the above mentioned.</t>
  </si>
  <si>
    <t>Table M9-10</t>
  </si>
  <si>
    <t>Seasoning</t>
  </si>
  <si>
    <t>Seasoning defined by duration of customer relationship, calculated from the first disbursement of a mortgage loan.</t>
  </si>
  <si>
    <t>Further information</t>
  </si>
  <si>
    <t>Link or information</t>
  </si>
  <si>
    <t>In 2014  the Danish covered bond legislation was changes in order to address refinancing risk. Please find information på following link</t>
  </si>
  <si>
    <t>https://finansdanmark.dk/media/8114/Overview_of_the_new_Danish_covered_bond_legislation_addressing_refinancing_risk.pdf</t>
  </si>
  <si>
    <t>To Frontpage</t>
  </si>
  <si>
    <t>Reporting Date: 27/10/2020</t>
  </si>
  <si>
    <t>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</si>
</sst>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
    <numFmt numFmtId="168" formatCode="dd/mmm/yyyy"/>
    <numFmt numFmtId="169" formatCode="_ * #,##0.0_ ;_ * \-#,##0.0_ ;_ * &quot;-&quot;??_ ;_ @_ "/>
    <numFmt numFmtId="170" formatCode="_ * #,##0_ ;_ * \-#,##0_ ;_ * &quot;-&quot;??_ ;_ @_ "/>
  </numFmts>
  <fonts count="9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1"/>
      <color rgb="FFFF0000"/>
      <name val="Calibri"/>
      <family val="2"/>
      <scheme val="minor"/>
    </font>
    <font>
      <b/>
      <sz val="14"/>
      <color theme="0" tint="-0.499984740745262"/>
      <name val="Arial"/>
      <family val="2"/>
    </font>
    <font>
      <b/>
      <sz val="8"/>
      <name val="Arial"/>
      <family val="2"/>
    </font>
    <font>
      <b/>
      <sz val="28"/>
      <color theme="1"/>
      <name val="Arial"/>
      <family val="2"/>
    </font>
    <font>
      <b/>
      <sz val="10"/>
      <color theme="1"/>
      <name val="Arial"/>
      <family val="2"/>
    </font>
    <font>
      <b/>
      <sz val="16"/>
      <color theme="0" tint="-0.499984740745262"/>
      <name val="Arial"/>
      <family val="2"/>
    </font>
    <font>
      <b/>
      <sz val="20"/>
      <color theme="1" tint="0.499984740745262"/>
      <name val="Arial"/>
      <family val="2"/>
    </font>
    <font>
      <sz val="11"/>
      <color theme="1"/>
      <name val="Arial"/>
      <family val="2"/>
    </font>
    <font>
      <b/>
      <sz val="11"/>
      <color theme="1"/>
      <name val="Arial"/>
      <family val="2"/>
    </font>
    <font>
      <sz val="12"/>
      <color theme="1"/>
      <name val="Arial"/>
      <family val="2"/>
    </font>
    <font>
      <b/>
      <sz val="12"/>
      <color theme="1"/>
      <name val="Arial"/>
      <family val="2"/>
    </font>
    <font>
      <b/>
      <u/>
      <sz val="12"/>
      <color theme="1"/>
      <name val="Arial"/>
      <family val="2"/>
    </font>
    <font>
      <u/>
      <sz val="9.35"/>
      <color theme="10"/>
      <name val="Calibri"/>
      <family val="2"/>
    </font>
    <font>
      <u/>
      <sz val="12"/>
      <color theme="10"/>
      <name val="Arial"/>
      <family val="2"/>
    </font>
    <font>
      <b/>
      <i/>
      <sz val="11"/>
      <name val="Arial"/>
      <family val="2"/>
    </font>
    <font>
      <b/>
      <sz val="12"/>
      <color rgb="FF000000"/>
      <name val="Calibri"/>
      <family val="2"/>
      <scheme val="minor"/>
    </font>
    <font>
      <i/>
      <sz val="11"/>
      <color rgb="FF000000"/>
      <name val="Calibri"/>
      <family val="2"/>
      <scheme val="minor"/>
    </font>
    <font>
      <b/>
      <sz val="11"/>
      <color rgb="FF000000"/>
      <name val="Calibri"/>
      <family val="2"/>
      <scheme val="minor"/>
    </font>
    <font>
      <b/>
      <sz val="11"/>
      <color rgb="FF000000"/>
      <name val="Arial"/>
      <family val="2"/>
    </font>
    <font>
      <b/>
      <sz val="12"/>
      <color theme="0" tint="-0.499984740745262"/>
      <name val="Arial"/>
      <family val="2"/>
    </font>
    <font>
      <b/>
      <i/>
      <sz val="11"/>
      <color rgb="FF000000"/>
      <name val="Arial"/>
      <family val="2"/>
    </font>
    <font>
      <b/>
      <sz val="12"/>
      <color theme="1"/>
      <name val="Calibri"/>
      <family val="2"/>
      <scheme val="minor"/>
    </font>
    <font>
      <sz val="11"/>
      <name val="Calibri"/>
      <family val="2"/>
    </font>
    <font>
      <u/>
      <sz val="11"/>
      <color theme="1"/>
      <name val="Calibri"/>
      <family val="2"/>
      <scheme val="minor"/>
    </font>
    <font>
      <i/>
      <sz val="10"/>
      <color theme="1"/>
      <name val="Calibri"/>
      <family val="2"/>
      <scheme val="minor"/>
    </font>
    <font>
      <sz val="7"/>
      <color theme="1"/>
      <name val="Times New Roman"/>
      <family val="1"/>
    </font>
    <font>
      <b/>
      <vertAlign val="superscript"/>
      <sz val="12"/>
      <color theme="1"/>
      <name val="Calibri"/>
      <family val="2"/>
      <scheme val="minor"/>
    </font>
    <font>
      <sz val="12"/>
      <color theme="1"/>
      <name val="Calibri"/>
      <family val="2"/>
      <scheme val="minor"/>
    </font>
    <font>
      <sz val="8"/>
      <color theme="1"/>
      <name val="Calibri"/>
      <family val="2"/>
      <scheme val="minor"/>
    </font>
    <font>
      <b/>
      <i/>
      <sz val="11"/>
      <color theme="1"/>
      <name val="Calibri"/>
      <family val="2"/>
      <scheme val="minor"/>
    </font>
    <font>
      <b/>
      <sz val="12"/>
      <name val="Calibri"/>
      <family val="2"/>
      <scheme val="minor"/>
    </font>
    <font>
      <i/>
      <sz val="11"/>
      <color rgb="FFFF0000"/>
      <name val="Calibri"/>
      <family val="2"/>
      <scheme val="minor"/>
    </font>
    <font>
      <b/>
      <i/>
      <sz val="11"/>
      <color rgb="FFFF0000"/>
      <name val="Calibri"/>
      <family val="2"/>
      <scheme val="minor"/>
    </font>
    <font>
      <i/>
      <sz val="8"/>
      <color theme="1"/>
      <name val="Calibri"/>
      <family val="2"/>
      <scheme val="minor"/>
    </font>
    <font>
      <b/>
      <sz val="9"/>
      <color rgb="FF000000"/>
      <name val="Arial"/>
      <family val="2"/>
    </font>
    <font>
      <sz val="8"/>
      <color rgb="FF000000"/>
      <name val="Arial"/>
      <family val="2"/>
    </font>
    <font>
      <sz val="12"/>
      <color theme="1"/>
      <name val="Times New Roman"/>
      <family val="1"/>
    </font>
    <font>
      <b/>
      <sz val="10"/>
      <color rgb="FF000000"/>
      <name val="Arial"/>
      <family val="2"/>
    </font>
    <font>
      <b/>
      <i/>
      <sz val="10"/>
      <color rgb="FF000000"/>
      <name val="Arial"/>
      <family val="2"/>
    </font>
    <font>
      <sz val="11"/>
      <color theme="1"/>
      <name val="Calibri"/>
      <family val="2"/>
    </font>
    <font>
      <b/>
      <sz val="12"/>
      <color rgb="FF000000"/>
      <name val="Calibri"/>
      <family val="2"/>
    </font>
    <font>
      <b/>
      <sz val="11"/>
      <color rgb="FF000000"/>
      <name val="Calibri"/>
      <family val="2"/>
    </font>
    <font>
      <sz val="11"/>
      <color rgb="FF000000"/>
      <name val="Calibri"/>
      <family val="2"/>
    </font>
    <font>
      <b/>
      <u/>
      <sz val="9.35"/>
      <color rgb="FF0000FF"/>
      <name val="Calibri"/>
      <family val="2"/>
    </font>
  </fonts>
  <fills count="13">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D8D8D8"/>
        <bgColor rgb="FF000000"/>
      </patternFill>
    </fill>
    <fill>
      <patternFill patternType="solid">
        <fgColor theme="0"/>
        <bgColor rgb="FF000000"/>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2" fillId="0" borderId="0"/>
    <xf numFmtId="0" fontId="60" fillId="0" borderId="0" applyNumberFormat="0" applyFill="0" applyBorder="0" applyAlignment="0" applyProtection="0">
      <alignment vertical="top"/>
      <protection locked="0"/>
    </xf>
  </cellStyleXfs>
  <cellXfs count="72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5" fillId="0" borderId="0" xfId="0" applyFont="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1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pplyProtection="1">
      <alignment horizontal="center" vertical="center" wrapText="1"/>
    </xf>
    <xf numFmtId="0" fontId="14" fillId="0" borderId="0" xfId="2"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24" fillId="0" borderId="0" xfId="0" applyFont="1" applyAlignment="1" applyProtection="1">
      <alignment horizontal="right" vertical="center" wrapText="1"/>
    </xf>
    <xf numFmtId="3" fontId="2" fillId="0" borderId="0" xfId="0" applyNumberFormat="1" applyFont="1" applyAlignment="1" applyProtection="1">
      <alignment horizontal="center" vertical="center" wrapText="1"/>
    </xf>
    <xf numFmtId="0" fontId="0" fillId="4" borderId="0" xfId="0" applyFill="1"/>
    <xf numFmtId="0" fontId="49" fillId="4" borderId="0" xfId="0" applyFont="1" applyFill="1" applyAlignment="1">
      <alignment horizontal="left" vertical="center"/>
    </xf>
    <xf numFmtId="0" fontId="49" fillId="4" borderId="0" xfId="0" applyFont="1" applyFill="1" applyAlignment="1">
      <alignment horizontal="justify" vertical="center"/>
    </xf>
    <xf numFmtId="0" fontId="50" fillId="8" borderId="0" xfId="9" applyFont="1" applyFill="1"/>
    <xf numFmtId="168" fontId="42" fillId="8" borderId="0" xfId="9" applyNumberFormat="1" applyFill="1" applyAlignment="1">
      <alignment horizontal="center"/>
    </xf>
    <xf numFmtId="0" fontId="51" fillId="4" borderId="0" xfId="0" applyFont="1" applyFill="1" applyAlignment="1">
      <alignment horizontal="center" vertical="center" wrapText="1"/>
    </xf>
    <xf numFmtId="0" fontId="52" fillId="4" borderId="0" xfId="0" applyFont="1" applyFill="1" applyAlignment="1">
      <alignment horizontal="left" vertical="top"/>
    </xf>
    <xf numFmtId="0" fontId="53" fillId="4" borderId="0" xfId="0" applyFont="1" applyFill="1" applyAlignment="1">
      <alignment horizontal="center" vertical="center"/>
    </xf>
    <xf numFmtId="0" fontId="3" fillId="4" borderId="0" xfId="0" applyFont="1" applyFill="1"/>
    <xf numFmtId="0" fontId="55" fillId="4" borderId="0" xfId="0" applyFont="1" applyFill="1" applyAlignment="1">
      <alignment horizontal="right"/>
    </xf>
    <xf numFmtId="0" fontId="55" fillId="4" borderId="0" xfId="0" applyFont="1" applyFill="1"/>
    <xf numFmtId="15" fontId="56" fillId="4" borderId="0" xfId="0" quotePrefix="1" applyNumberFormat="1" applyFont="1" applyFill="1"/>
    <xf numFmtId="0" fontId="57" fillId="4" borderId="0" xfId="0" applyFont="1" applyFill="1"/>
    <xf numFmtId="0" fontId="58" fillId="4" borderId="0" xfId="0" applyFont="1" applyFill="1"/>
    <xf numFmtId="0" fontId="59" fillId="4" borderId="0" xfId="0" applyFont="1" applyFill="1" applyAlignment="1">
      <alignment horizontal="left"/>
    </xf>
    <xf numFmtId="0" fontId="58" fillId="4" borderId="0" xfId="0" applyFont="1" applyFill="1" applyAlignment="1">
      <alignment horizontal="left"/>
    </xf>
    <xf numFmtId="0" fontId="61" fillId="4" borderId="0" xfId="10" applyFont="1" applyFill="1" applyBorder="1" applyAlignment="1" applyProtection="1"/>
    <xf numFmtId="0" fontId="60" fillId="4" borderId="0" xfId="10" quotePrefix="1" applyFill="1" applyBorder="1" applyAlignment="1" applyProtection="1"/>
    <xf numFmtId="0" fontId="49" fillId="4" borderId="0" xfId="0" applyFont="1" applyFill="1" applyAlignment="1">
      <alignment horizontal="justify" vertical="center" wrapText="1"/>
    </xf>
    <xf numFmtId="0" fontId="62" fillId="4" borderId="0" xfId="0" applyFont="1" applyFill="1" applyAlignment="1">
      <alignment vertical="center"/>
    </xf>
    <xf numFmtId="0" fontId="63" fillId="4" borderId="0" xfId="0" applyFont="1" applyFill="1"/>
    <xf numFmtId="0" fontId="64" fillId="4" borderId="0" xfId="0" applyFont="1" applyFill="1" applyAlignment="1">
      <alignment horizontal="justify" vertical="center" wrapText="1"/>
    </xf>
    <xf numFmtId="0" fontId="65" fillId="4" borderId="0" xfId="0" applyFont="1" applyFill="1" applyAlignment="1">
      <alignment vertical="center"/>
    </xf>
    <xf numFmtId="0" fontId="64" fillId="9" borderId="0" xfId="0" applyFont="1" applyFill="1" applyAlignment="1">
      <alignment vertical="center"/>
    </xf>
    <xf numFmtId="0" fontId="66" fillId="9" borderId="0" xfId="0" applyFont="1" applyFill="1" applyAlignment="1">
      <alignment horizontal="right" vertical="center" wrapText="1"/>
    </xf>
    <xf numFmtId="0" fontId="46" fillId="4" borderId="0" xfId="0" applyFont="1" applyFill="1" applyAlignment="1">
      <alignment vertical="center" wrapText="1"/>
    </xf>
    <xf numFmtId="167" fontId="46" fillId="4" borderId="0" xfId="0" applyNumberFormat="1" applyFont="1" applyFill="1" applyAlignment="1">
      <alignment vertical="center" wrapText="1"/>
    </xf>
    <xf numFmtId="0" fontId="46" fillId="4" borderId="33" xfId="0" applyFont="1" applyFill="1" applyBorder="1" applyAlignment="1">
      <alignment horizontal="left" vertical="center" wrapText="1" indent="3"/>
    </xf>
    <xf numFmtId="167" fontId="46" fillId="4" borderId="33" xfId="0" applyNumberFormat="1" applyFont="1" applyFill="1" applyBorder="1" applyAlignment="1">
      <alignment vertical="center" wrapText="1"/>
    </xf>
    <xf numFmtId="0" fontId="46" fillId="4" borderId="34" xfId="0" applyFont="1" applyFill="1" applyBorder="1" applyAlignment="1">
      <alignment vertical="center" wrapText="1"/>
    </xf>
    <xf numFmtId="165" fontId="46" fillId="4" borderId="34" xfId="1" applyNumberFormat="1" applyFont="1" applyFill="1" applyBorder="1" applyAlignment="1">
      <alignment vertical="center" wrapText="1"/>
    </xf>
    <xf numFmtId="165" fontId="0" fillId="4" borderId="0" xfId="1" applyNumberFormat="1" applyFont="1" applyFill="1" applyBorder="1" applyAlignment="1">
      <alignment vertical="top" wrapText="1"/>
    </xf>
    <xf numFmtId="0" fontId="46" fillId="4" borderId="33" xfId="0" applyFont="1" applyFill="1" applyBorder="1" applyAlignment="1">
      <alignment vertical="center" wrapText="1"/>
    </xf>
    <xf numFmtId="0" fontId="46" fillId="4" borderId="12" xfId="0" applyFont="1" applyFill="1" applyBorder="1" applyAlignment="1">
      <alignment vertical="center" wrapText="1"/>
    </xf>
    <xf numFmtId="167" fontId="46" fillId="4" borderId="12" xfId="0" applyNumberFormat="1" applyFont="1" applyFill="1" applyBorder="1" applyAlignment="1">
      <alignment vertical="center" wrapText="1"/>
    </xf>
    <xf numFmtId="0" fontId="0" fillId="4" borderId="12" xfId="0" applyFill="1" applyBorder="1" applyAlignment="1">
      <alignment vertical="center" wrapText="1"/>
    </xf>
    <xf numFmtId="0" fontId="67" fillId="4" borderId="0" xfId="0" applyFont="1" applyFill="1" applyAlignment="1">
      <alignment horizontal="justify" vertical="center" wrapText="1"/>
    </xf>
    <xf numFmtId="0" fontId="68" fillId="9" borderId="0" xfId="0" applyFont="1" applyFill="1" applyAlignment="1">
      <alignment horizontal="justify" vertical="center" wrapText="1"/>
    </xf>
    <xf numFmtId="0" fontId="46" fillId="9" borderId="0" xfId="0" applyFont="1" applyFill="1" applyAlignment="1">
      <alignment vertical="center" wrapText="1"/>
    </xf>
    <xf numFmtId="0" fontId="46" fillId="4" borderId="0" xfId="0" applyFont="1" applyFill="1" applyAlignment="1">
      <alignment horizontal="justify" vertical="center" wrapText="1"/>
    </xf>
    <xf numFmtId="167" fontId="0" fillId="4" borderId="0" xfId="0" applyNumberFormat="1" applyFill="1" applyAlignment="1">
      <alignment vertical="top" wrapText="1"/>
    </xf>
    <xf numFmtId="0" fontId="65" fillId="9" borderId="0" xfId="0" applyFont="1" applyFill="1" applyAlignment="1">
      <alignment horizontal="justify" vertical="center" wrapText="1"/>
    </xf>
    <xf numFmtId="0" fontId="46" fillId="4" borderId="0" xfId="0" applyFont="1" applyFill="1" applyAlignment="1">
      <alignment horizontal="left" vertical="center" wrapText="1" indent="6"/>
    </xf>
    <xf numFmtId="169" fontId="0" fillId="4" borderId="0" xfId="3" applyNumberFormat="1" applyFont="1" applyFill="1" applyBorder="1" applyAlignment="1">
      <alignment vertical="top" wrapText="1"/>
    </xf>
    <xf numFmtId="169" fontId="0" fillId="4" borderId="0" xfId="3" applyNumberFormat="1" applyFont="1" applyFill="1" applyBorder="1" applyAlignment="1">
      <alignment horizontal="center" vertical="top" wrapText="1"/>
    </xf>
    <xf numFmtId="170" fontId="46" fillId="4" borderId="33" xfId="0" applyNumberFormat="1" applyFont="1" applyFill="1" applyBorder="1" applyAlignment="1">
      <alignment vertical="center" wrapText="1"/>
    </xf>
    <xf numFmtId="170" fontId="0" fillId="4" borderId="0" xfId="3" applyNumberFormat="1" applyFont="1" applyFill="1" applyBorder="1" applyAlignment="1">
      <alignment horizontal="right" vertical="top" wrapText="1"/>
    </xf>
    <xf numFmtId="169" fontId="0" fillId="4" borderId="33" xfId="3" applyNumberFormat="1" applyFont="1" applyFill="1" applyBorder="1" applyAlignment="1">
      <alignment vertical="top" wrapText="1"/>
    </xf>
    <xf numFmtId="164" fontId="46" fillId="4" borderId="0" xfId="0" applyNumberFormat="1" applyFont="1" applyFill="1" applyAlignment="1">
      <alignment vertical="center" wrapText="1"/>
    </xf>
    <xf numFmtId="164" fontId="0" fillId="4" borderId="0" xfId="0" applyNumberFormat="1" applyFill="1" applyAlignment="1">
      <alignment horizontal="right"/>
    </xf>
    <xf numFmtId="164" fontId="46" fillId="4" borderId="33" xfId="0" applyNumberFormat="1" applyFont="1" applyFill="1" applyBorder="1" applyAlignment="1">
      <alignment vertical="center" wrapText="1"/>
    </xf>
    <xf numFmtId="0" fontId="60" fillId="4" borderId="0" xfId="10" applyFill="1" applyAlignment="1" applyProtection="1">
      <alignment horizontal="right"/>
    </xf>
    <xf numFmtId="0" fontId="3" fillId="4" borderId="0" xfId="0" applyFont="1" applyFill="1" applyAlignment="1">
      <alignment vertical="center"/>
    </xf>
    <xf numFmtId="0" fontId="68" fillId="9" borderId="0" xfId="0" applyFont="1" applyFill="1" applyAlignment="1">
      <alignment horizontal="left" vertical="center" wrapText="1"/>
    </xf>
    <xf numFmtId="0" fontId="66" fillId="9" borderId="0" xfId="0" applyFont="1" applyFill="1" applyAlignment="1">
      <alignment horizontal="center" vertical="center" wrapText="1"/>
    </xf>
    <xf numFmtId="0" fontId="46" fillId="4" borderId="0" xfId="0" applyFont="1" applyFill="1" applyAlignment="1">
      <alignment vertical="center"/>
    </xf>
    <xf numFmtId="167" fontId="46" fillId="4" borderId="0" xfId="0" applyNumberFormat="1" applyFont="1" applyFill="1" applyAlignment="1">
      <alignment vertical="center"/>
    </xf>
    <xf numFmtId="167" fontId="0" fillId="4" borderId="0" xfId="0" applyNumberFormat="1" applyFill="1" applyAlignment="1">
      <alignment vertical="center" wrapText="1"/>
    </xf>
    <xf numFmtId="167" fontId="0" fillId="4" borderId="0" xfId="0" applyNumberFormat="1" applyFill="1" applyAlignment="1">
      <alignment vertical="center"/>
    </xf>
    <xf numFmtId="0" fontId="0" fillId="4" borderId="33" xfId="0" applyFill="1" applyBorder="1"/>
    <xf numFmtId="0" fontId="46" fillId="4" borderId="33" xfId="0" applyFont="1" applyFill="1" applyBorder="1" applyAlignment="1">
      <alignment vertical="center"/>
    </xf>
    <xf numFmtId="165" fontId="0" fillId="4" borderId="33" xfId="1" applyNumberFormat="1" applyFont="1" applyFill="1" applyBorder="1" applyAlignment="1">
      <alignment vertical="center"/>
    </xf>
    <xf numFmtId="167" fontId="0" fillId="4" borderId="0" xfId="0" applyNumberFormat="1" applyFill="1"/>
    <xf numFmtId="0" fontId="2" fillId="4" borderId="0" xfId="0" applyFont="1" applyFill="1"/>
    <xf numFmtId="0" fontId="2" fillId="4" borderId="0" xfId="0" applyFont="1" applyFill="1" applyAlignment="1">
      <alignment vertical="center"/>
    </xf>
    <xf numFmtId="0" fontId="48" fillId="4" borderId="0" xfId="0" applyFont="1" applyFill="1"/>
    <xf numFmtId="1" fontId="48" fillId="4" borderId="0" xfId="0" applyNumberFormat="1" applyFont="1" applyFill="1" applyAlignment="1">
      <alignment horizontal="right" vertical="center"/>
    </xf>
    <xf numFmtId="0" fontId="2" fillId="4" borderId="0" xfId="0" applyFont="1" applyFill="1" applyAlignment="1">
      <alignment horizontal="left" vertical="center" indent="1"/>
    </xf>
    <xf numFmtId="0" fontId="2" fillId="4" borderId="33" xfId="0" applyFont="1" applyFill="1" applyBorder="1" applyAlignment="1">
      <alignment horizontal="left" vertical="center"/>
    </xf>
    <xf numFmtId="0" fontId="2" fillId="4" borderId="33" xfId="0" applyFont="1" applyFill="1" applyBorder="1"/>
    <xf numFmtId="0" fontId="48" fillId="4" borderId="33" xfId="0" applyFont="1" applyFill="1" applyBorder="1"/>
    <xf numFmtId="1" fontId="48" fillId="4" borderId="33" xfId="0" applyNumberFormat="1" applyFont="1" applyFill="1" applyBorder="1" applyAlignment="1">
      <alignment horizontal="right" vertical="center"/>
    </xf>
    <xf numFmtId="0" fontId="2" fillId="4" borderId="0" xfId="0" applyFont="1" applyFill="1" applyAlignment="1">
      <alignment vertical="center" wrapText="1"/>
    </xf>
    <xf numFmtId="169" fontId="2" fillId="4" borderId="0" xfId="3" applyNumberFormat="1" applyFont="1" applyFill="1" applyBorder="1" applyAlignment="1">
      <alignment vertical="center"/>
    </xf>
    <xf numFmtId="169" fontId="2" fillId="0" borderId="0" xfId="3" applyNumberFormat="1" applyFont="1" applyFill="1" applyBorder="1" applyAlignment="1">
      <alignment vertical="center"/>
    </xf>
    <xf numFmtId="169" fontId="2" fillId="4" borderId="0" xfId="3" applyNumberFormat="1" applyFont="1" applyFill="1" applyBorder="1"/>
    <xf numFmtId="169" fontId="2" fillId="4" borderId="0" xfId="3" applyNumberFormat="1" applyFont="1" applyFill="1" applyBorder="1" applyAlignment="1">
      <alignment horizontal="right"/>
    </xf>
    <xf numFmtId="165" fontId="2" fillId="4" borderId="0" xfId="1" applyNumberFormat="1" applyFont="1" applyFill="1" applyBorder="1" applyAlignment="1">
      <alignment vertical="center"/>
    </xf>
    <xf numFmtId="165" fontId="2" fillId="4" borderId="0" xfId="3" applyNumberFormat="1" applyFont="1" applyFill="1" applyBorder="1" applyAlignment="1">
      <alignment vertical="center"/>
    </xf>
    <xf numFmtId="165" fontId="0" fillId="4" borderId="0" xfId="1" applyNumberFormat="1" applyFont="1" applyFill="1" applyBorder="1" applyAlignment="1">
      <alignment vertical="center"/>
    </xf>
    <xf numFmtId="169" fontId="0" fillId="4" borderId="0" xfId="3" applyNumberFormat="1" applyFont="1" applyFill="1" applyBorder="1" applyAlignment="1">
      <alignment vertical="center"/>
    </xf>
    <xf numFmtId="170" fontId="0" fillId="4" borderId="0" xfId="3" applyNumberFormat="1" applyFont="1" applyFill="1" applyBorder="1" applyAlignment="1">
      <alignment vertical="center"/>
    </xf>
    <xf numFmtId="9" fontId="46" fillId="4" borderId="0" xfId="0" applyNumberFormat="1" applyFont="1" applyFill="1" applyAlignment="1">
      <alignment horizontal="right" vertical="center"/>
    </xf>
    <xf numFmtId="0" fontId="46" fillId="4" borderId="0" xfId="0" applyFont="1" applyFill="1" applyAlignment="1">
      <alignment horizontal="right" vertical="center"/>
    </xf>
    <xf numFmtId="0" fontId="46" fillId="4" borderId="0" xfId="0" applyFont="1" applyFill="1" applyAlignment="1">
      <alignment horizontal="right" vertical="center" wrapText="1"/>
    </xf>
    <xf numFmtId="0" fontId="49" fillId="9" borderId="0" xfId="0" applyFont="1" applyFill="1" applyAlignment="1">
      <alignment horizontal="justify" vertical="center" wrapText="1"/>
    </xf>
    <xf numFmtId="0" fontId="3" fillId="4" borderId="13" xfId="0" applyFont="1" applyFill="1" applyBorder="1"/>
    <xf numFmtId="0" fontId="0" fillId="4" borderId="13" xfId="0" applyFill="1" applyBorder="1"/>
    <xf numFmtId="164" fontId="0" fillId="4" borderId="13" xfId="3" applyFont="1" applyFill="1" applyBorder="1"/>
    <xf numFmtId="164" fontId="0" fillId="4" borderId="0" xfId="3" applyFont="1" applyFill="1"/>
    <xf numFmtId="0" fontId="2" fillId="4" borderId="13" xfId="0" applyFont="1" applyFill="1" applyBorder="1"/>
    <xf numFmtId="164" fontId="0" fillId="4" borderId="0" xfId="3" applyFont="1" applyFill="1" applyBorder="1"/>
    <xf numFmtId="0" fontId="72" fillId="4" borderId="0" xfId="0" applyFont="1" applyFill="1"/>
    <xf numFmtId="0" fontId="0" fillId="4" borderId="0" xfId="0" applyFill="1" applyAlignment="1">
      <alignment horizontal="left"/>
    </xf>
    <xf numFmtId="0" fontId="23" fillId="4" borderId="0" xfId="0" applyFont="1" applyFill="1"/>
    <xf numFmtId="164" fontId="2" fillId="4" borderId="0" xfId="3" applyFont="1" applyFill="1"/>
    <xf numFmtId="164" fontId="2" fillId="4" borderId="13" xfId="3" applyFont="1" applyFill="1" applyBorder="1"/>
    <xf numFmtId="164" fontId="2" fillId="4" borderId="0" xfId="3" applyFont="1" applyFill="1" applyBorder="1"/>
    <xf numFmtId="0" fontId="68" fillId="9" borderId="0" xfId="0" applyFont="1" applyFill="1" applyAlignment="1">
      <alignment vertical="center" wrapText="1"/>
    </xf>
    <xf numFmtId="0" fontId="68" fillId="4" borderId="0" xfId="0" applyFont="1" applyFill="1" applyAlignment="1">
      <alignment vertical="center" wrapText="1"/>
    </xf>
    <xf numFmtId="0" fontId="0" fillId="0" borderId="13" xfId="0" applyBorder="1"/>
    <xf numFmtId="0" fontId="0" fillId="0" borderId="13" xfId="0" applyBorder="1" applyAlignment="1">
      <alignment horizontal="center"/>
    </xf>
    <xf numFmtId="0" fontId="2" fillId="0" borderId="13" xfId="0" applyFont="1" applyBorder="1"/>
    <xf numFmtId="0" fontId="2" fillId="0" borderId="0" xfId="0" applyFont="1"/>
    <xf numFmtId="0" fontId="0" fillId="4" borderId="0" xfId="0" applyFill="1" applyAlignment="1">
      <alignment vertical="center"/>
    </xf>
    <xf numFmtId="0" fontId="0" fillId="4" borderId="0" xfId="0" applyFill="1" applyAlignment="1">
      <alignment horizontal="center" vertical="center"/>
    </xf>
    <xf numFmtId="0" fontId="0" fillId="4" borderId="33" xfId="0" applyFill="1" applyBorder="1" applyAlignment="1">
      <alignment vertical="center"/>
    </xf>
    <xf numFmtId="0" fontId="72" fillId="4" borderId="0" xfId="0" applyFont="1" applyFill="1" applyAlignment="1">
      <alignment vertical="center"/>
    </xf>
    <xf numFmtId="0" fontId="75" fillId="4" borderId="0" xfId="0" applyFont="1" applyFill="1" applyAlignment="1">
      <alignment vertical="center"/>
    </xf>
    <xf numFmtId="0" fontId="68" fillId="4" borderId="0" xfId="0" applyFont="1" applyFill="1" applyAlignment="1">
      <alignment horizontal="justify" vertical="center" wrapText="1"/>
    </xf>
    <xf numFmtId="0" fontId="0" fillId="4" borderId="0" xfId="0" applyFill="1" applyAlignment="1">
      <alignment vertical="center" wrapText="1"/>
    </xf>
    <xf numFmtId="0" fontId="76" fillId="4" borderId="0" xfId="0" applyFont="1" applyFill="1"/>
    <xf numFmtId="0" fontId="1" fillId="4" borderId="0" xfId="0" applyFont="1" applyFill="1" applyAlignment="1">
      <alignment horizontal="right"/>
    </xf>
    <xf numFmtId="14" fontId="1" fillId="4" borderId="0" xfId="0" applyNumberFormat="1" applyFont="1" applyFill="1" applyAlignment="1">
      <alignment horizontal="left"/>
    </xf>
    <xf numFmtId="0" fontId="1" fillId="4" borderId="0" xfId="0" applyFont="1" applyFill="1"/>
    <xf numFmtId="0" fontId="69" fillId="4" borderId="0" xfId="0" applyFont="1" applyFill="1"/>
    <xf numFmtId="0" fontId="77" fillId="9" borderId="33" xfId="0" applyFont="1" applyFill="1" applyBorder="1"/>
    <xf numFmtId="0" fontId="0" fillId="9" borderId="33" xfId="0" applyFill="1" applyBorder="1"/>
    <xf numFmtId="0" fontId="2" fillId="4" borderId="33" xfId="0" applyFont="1" applyFill="1" applyBorder="1" applyAlignment="1">
      <alignment wrapText="1"/>
    </xf>
    <xf numFmtId="0" fontId="0" fillId="4" borderId="33" xfId="0" applyFill="1" applyBorder="1" applyAlignment="1">
      <alignment wrapText="1"/>
    </xf>
    <xf numFmtId="0" fontId="3" fillId="4" borderId="33" xfId="0" applyFont="1" applyFill="1" applyBorder="1" applyAlignment="1">
      <alignment wrapText="1"/>
    </xf>
    <xf numFmtId="0" fontId="2" fillId="4" borderId="12" xfId="0" applyFont="1" applyFill="1" applyBorder="1"/>
    <xf numFmtId="170" fontId="2" fillId="4" borderId="12" xfId="3" applyNumberFormat="1" applyFont="1" applyFill="1" applyBorder="1"/>
    <xf numFmtId="170" fontId="0" fillId="4" borderId="12" xfId="3" applyNumberFormat="1" applyFont="1" applyFill="1" applyBorder="1"/>
    <xf numFmtId="170" fontId="3" fillId="4" borderId="12" xfId="3" applyNumberFormat="1" applyFont="1" applyFill="1" applyBorder="1"/>
    <xf numFmtId="0" fontId="24" fillId="4" borderId="12" xfId="0" applyFont="1" applyFill="1" applyBorder="1"/>
    <xf numFmtId="9" fontId="24" fillId="4" borderId="12" xfId="1" applyFont="1" applyFill="1" applyBorder="1"/>
    <xf numFmtId="0" fontId="78" fillId="4" borderId="0" xfId="0" applyFont="1" applyFill="1"/>
    <xf numFmtId="0" fontId="20" fillId="9" borderId="33" xfId="0" applyFont="1" applyFill="1" applyBorder="1"/>
    <xf numFmtId="0" fontId="2" fillId="9" borderId="33" xfId="0" applyFont="1" applyFill="1" applyBorder="1"/>
    <xf numFmtId="169" fontId="2" fillId="4" borderId="12" xfId="3" applyNumberFormat="1" applyFont="1" applyFill="1" applyBorder="1"/>
    <xf numFmtId="169" fontId="0" fillId="4" borderId="12" xfId="3" applyNumberFormat="1" applyFont="1" applyFill="1" applyBorder="1"/>
    <xf numFmtId="169" fontId="3" fillId="4" borderId="12" xfId="3" applyNumberFormat="1" applyFont="1" applyFill="1" applyBorder="1"/>
    <xf numFmtId="0" fontId="20" fillId="4" borderId="0" xfId="0" applyFont="1" applyFill="1"/>
    <xf numFmtId="0" fontId="24" fillId="4" borderId="0" xfId="0" applyFont="1" applyFill="1"/>
    <xf numFmtId="9" fontId="24" fillId="4" borderId="0" xfId="1" applyFont="1" applyFill="1" applyBorder="1"/>
    <xf numFmtId="9" fontId="79" fillId="4" borderId="0" xfId="1" applyFont="1" applyFill="1" applyBorder="1"/>
    <xf numFmtId="9" fontId="80" fillId="4" borderId="0" xfId="1" applyFont="1" applyFill="1" applyBorder="1"/>
    <xf numFmtId="0" fontId="77" fillId="9" borderId="0" xfId="0" applyFont="1" applyFill="1" applyAlignment="1">
      <alignment horizontal="left"/>
    </xf>
    <xf numFmtId="0" fontId="77" fillId="9" borderId="0" xfId="0" applyFont="1" applyFill="1" applyAlignment="1">
      <alignment horizontal="right"/>
    </xf>
    <xf numFmtId="0" fontId="0" fillId="9" borderId="0" xfId="0" applyFill="1" applyAlignment="1">
      <alignment horizontal="left"/>
    </xf>
    <xf numFmtId="0" fontId="0" fillId="9" borderId="0" xfId="0" applyFill="1"/>
    <xf numFmtId="0" fontId="0" fillId="4" borderId="33" xfId="0" applyFill="1" applyBorder="1" applyAlignment="1">
      <alignment horizontal="right" wrapText="1"/>
    </xf>
    <xf numFmtId="0" fontId="2" fillId="4" borderId="0" xfId="0" applyFont="1" applyFill="1" applyAlignment="1">
      <alignment horizontal="right" wrapText="1"/>
    </xf>
    <xf numFmtId="0" fontId="0" fillId="4" borderId="0" xfId="0" applyFill="1" applyAlignment="1">
      <alignment horizontal="center"/>
    </xf>
    <xf numFmtId="0" fontId="0" fillId="4" borderId="0" xfId="0" applyFill="1" applyAlignment="1">
      <alignment wrapText="1"/>
    </xf>
    <xf numFmtId="169" fontId="2" fillId="4" borderId="0" xfId="3" applyNumberFormat="1" applyFont="1" applyFill="1" applyAlignment="1">
      <alignment horizontal="center"/>
    </xf>
    <xf numFmtId="0" fontId="2" fillId="4" borderId="0" xfId="0" applyFont="1" applyFill="1" applyAlignment="1">
      <alignment horizontal="center"/>
    </xf>
    <xf numFmtId="0" fontId="0" fillId="4" borderId="12" xfId="0" applyFill="1" applyBorder="1"/>
    <xf numFmtId="169" fontId="23" fillId="4" borderId="12" xfId="3" applyNumberFormat="1" applyFont="1" applyFill="1" applyBorder="1" applyAlignment="1">
      <alignment horizontal="center"/>
    </xf>
    <xf numFmtId="169" fontId="23" fillId="4" borderId="0" xfId="3" applyNumberFormat="1" applyFont="1" applyFill="1" applyBorder="1" applyAlignment="1">
      <alignment horizontal="center"/>
    </xf>
    <xf numFmtId="0" fontId="20" fillId="9" borderId="0" xfId="0" applyFont="1" applyFill="1" applyAlignment="1">
      <alignment horizontal="left"/>
    </xf>
    <xf numFmtId="165" fontId="2" fillId="4" borderId="0" xfId="1" applyNumberFormat="1" applyFont="1" applyFill="1" applyAlignment="1">
      <alignment horizontal="right"/>
    </xf>
    <xf numFmtId="169" fontId="2" fillId="4" borderId="0" xfId="3" applyNumberFormat="1" applyFont="1" applyFill="1" applyAlignment="1">
      <alignment horizontal="right"/>
    </xf>
    <xf numFmtId="165" fontId="23" fillId="4" borderId="12" xfId="1" applyNumberFormat="1" applyFont="1" applyFill="1" applyBorder="1" applyAlignment="1">
      <alignment horizontal="right"/>
    </xf>
    <xf numFmtId="165" fontId="2" fillId="4" borderId="0" xfId="0" applyNumberFormat="1" applyFont="1" applyFill="1" applyAlignment="1">
      <alignment horizontal="center"/>
    </xf>
    <xf numFmtId="165" fontId="23" fillId="4" borderId="12" xfId="3" applyNumberFormat="1" applyFont="1" applyFill="1" applyBorder="1" applyAlignment="1">
      <alignment horizontal="center"/>
    </xf>
    <xf numFmtId="0" fontId="20" fillId="9" borderId="0" xfId="0" applyFont="1" applyFill="1" applyAlignment="1">
      <alignment horizontal="right"/>
    </xf>
    <xf numFmtId="0" fontId="2" fillId="9" borderId="0" xfId="0" applyFont="1" applyFill="1"/>
    <xf numFmtId="0" fontId="2" fillId="4" borderId="33" xfId="0" applyFont="1" applyFill="1" applyBorder="1" applyAlignment="1">
      <alignment horizontal="right" wrapText="1"/>
    </xf>
    <xf numFmtId="0" fontId="2" fillId="4" borderId="0" xfId="0" applyFont="1" applyFill="1" applyAlignment="1">
      <alignment wrapText="1"/>
    </xf>
    <xf numFmtId="0" fontId="69" fillId="0" borderId="0" xfId="0" applyFont="1"/>
    <xf numFmtId="0" fontId="3" fillId="9" borderId="0" xfId="0" applyFont="1" applyFill="1"/>
    <xf numFmtId="169" fontId="0" fillId="4" borderId="0" xfId="3" applyNumberFormat="1" applyFont="1" applyFill="1"/>
    <xf numFmtId="0" fontId="3" fillId="4" borderId="12" xfId="0" applyFont="1" applyFill="1" applyBorder="1"/>
    <xf numFmtId="0" fontId="2" fillId="4" borderId="0" xfId="0" quotePrefix="1" applyFont="1" applyFill="1" applyAlignment="1">
      <alignment vertical="center"/>
    </xf>
    <xf numFmtId="0" fontId="2" fillId="4" borderId="0" xfId="0" quotePrefix="1" applyFont="1" applyFill="1"/>
    <xf numFmtId="169" fontId="0" fillId="4" borderId="0" xfId="0" applyNumberFormat="1" applyFill="1"/>
    <xf numFmtId="164" fontId="4" fillId="4" borderId="12" xfId="3" applyFont="1" applyFill="1" applyBorder="1"/>
    <xf numFmtId="164" fontId="3" fillId="4" borderId="12" xfId="3" applyFont="1" applyFill="1" applyBorder="1"/>
    <xf numFmtId="0" fontId="82" fillId="4" borderId="0" xfId="0" applyFont="1" applyFill="1"/>
    <xf numFmtId="164" fontId="2" fillId="4" borderId="12" xfId="3" applyFont="1" applyFill="1" applyBorder="1" applyAlignment="1">
      <alignment horizontal="right"/>
    </xf>
    <xf numFmtId="164" fontId="23" fillId="4" borderId="12" xfId="3" applyFont="1" applyFill="1" applyBorder="1" applyAlignment="1">
      <alignment horizontal="right"/>
    </xf>
    <xf numFmtId="164" fontId="2" fillId="4" borderId="0" xfId="0" applyNumberFormat="1" applyFont="1" applyFill="1" applyAlignment="1">
      <alignment horizontal="right"/>
    </xf>
    <xf numFmtId="164" fontId="23" fillId="4" borderId="0" xfId="0" applyNumberFormat="1" applyFont="1" applyFill="1" applyAlignment="1">
      <alignment horizontal="right"/>
    </xf>
    <xf numFmtId="164" fontId="2" fillId="4" borderId="33" xfId="0" applyNumberFormat="1" applyFont="1" applyFill="1" applyBorder="1" applyAlignment="1">
      <alignment horizontal="right"/>
    </xf>
    <xf numFmtId="164" fontId="23" fillId="4" borderId="33" xfId="0" applyNumberFormat="1" applyFont="1" applyFill="1" applyBorder="1" applyAlignment="1">
      <alignment horizontal="right"/>
    </xf>
    <xf numFmtId="0" fontId="69" fillId="9" borderId="0" xfId="0" applyFont="1" applyFill="1"/>
    <xf numFmtId="0" fontId="66" fillId="9" borderId="0" xfId="0" applyFont="1" applyFill="1" applyAlignment="1">
      <alignment horizontal="left" vertical="center" wrapText="1" indent="1"/>
    </xf>
    <xf numFmtId="0" fontId="66" fillId="9" borderId="0" xfId="0" applyFont="1" applyFill="1" applyAlignment="1">
      <alignment vertical="center" wrapText="1"/>
    </xf>
    <xf numFmtId="0" fontId="83" fillId="9" borderId="0" xfId="0" applyFont="1" applyFill="1" applyAlignment="1">
      <alignment horizontal="justify" vertical="center" wrapText="1"/>
    </xf>
    <xf numFmtId="0" fontId="66" fillId="4" borderId="0" xfId="0" applyFont="1" applyFill="1" applyAlignment="1">
      <alignment horizontal="left" vertical="center" wrapText="1" indent="1"/>
    </xf>
    <xf numFmtId="0" fontId="66" fillId="4" borderId="0" xfId="0" applyFont="1" applyFill="1" applyAlignment="1">
      <alignment vertical="center" wrapText="1"/>
    </xf>
    <xf numFmtId="0" fontId="83" fillId="4" borderId="0" xfId="0" applyFont="1" applyFill="1" applyAlignment="1">
      <alignment horizontal="justify" vertical="center" wrapText="1"/>
    </xf>
    <xf numFmtId="0" fontId="0" fillId="4" borderId="12" xfId="0" applyFill="1" applyBorder="1" applyAlignment="1">
      <alignment horizontal="right" wrapText="1"/>
    </xf>
    <xf numFmtId="0" fontId="46" fillId="4" borderId="0" xfId="0" applyFont="1" applyFill="1" applyAlignment="1">
      <alignment horizontal="left" vertical="center" wrapText="1" indent="5"/>
    </xf>
    <xf numFmtId="0" fontId="0" fillId="4" borderId="0" xfId="0" applyFill="1" applyAlignment="1">
      <alignment vertical="top" wrapText="1"/>
    </xf>
    <xf numFmtId="0" fontId="46" fillId="4" borderId="33" xfId="0" applyFont="1" applyFill="1" applyBorder="1" applyAlignment="1">
      <alignment horizontal="justify" vertical="center" wrapText="1"/>
    </xf>
    <xf numFmtId="0" fontId="0" fillId="4" borderId="0" xfId="0" applyFill="1" applyAlignment="1">
      <alignment horizontal="left" vertical="top"/>
    </xf>
    <xf numFmtId="0" fontId="84" fillId="4" borderId="0" xfId="0" applyFont="1" applyFill="1" applyAlignment="1">
      <alignment vertical="center"/>
    </xf>
    <xf numFmtId="0" fontId="55" fillId="4" borderId="0" xfId="0" applyFont="1" applyFill="1" applyAlignment="1">
      <alignment horizontal="left" vertical="top" wrapText="1"/>
    </xf>
    <xf numFmtId="0" fontId="85" fillId="9" borderId="0" xfId="0" applyFont="1" applyFill="1" applyAlignment="1">
      <alignment vertical="center"/>
    </xf>
    <xf numFmtId="0" fontId="85" fillId="9" borderId="0" xfId="0" applyFont="1" applyFill="1" applyAlignment="1">
      <alignment horizontal="left" vertical="center"/>
    </xf>
    <xf numFmtId="0" fontId="86" fillId="9" borderId="0" xfId="0" applyFont="1" applyFill="1" applyAlignment="1">
      <alignment horizontal="center" vertical="center"/>
    </xf>
    <xf numFmtId="0" fontId="65" fillId="4" borderId="12" xfId="0" applyFont="1" applyFill="1" applyBorder="1" applyAlignment="1">
      <alignment vertical="center" wrapText="1"/>
    </xf>
    <xf numFmtId="0" fontId="0" fillId="4" borderId="4" xfId="0" applyFill="1" applyBorder="1"/>
    <xf numFmtId="0" fontId="0" fillId="4" borderId="5" xfId="0" applyFill="1" applyBorder="1"/>
    <xf numFmtId="3" fontId="0" fillId="4" borderId="0" xfId="0" applyNumberFormat="1" applyFill="1" applyAlignment="1">
      <alignment horizontal="center"/>
    </xf>
    <xf numFmtId="0" fontId="71" fillId="4" borderId="4" xfId="0" applyFont="1" applyFill="1" applyBorder="1"/>
    <xf numFmtId="0" fontId="71" fillId="4" borderId="0" xfId="0" applyFont="1" applyFill="1" applyAlignment="1">
      <alignment wrapText="1"/>
    </xf>
    <xf numFmtId="0" fontId="0" fillId="4" borderId="6" xfId="0" applyFill="1" applyBorder="1" applyAlignment="1">
      <alignment horizontal="center"/>
    </xf>
    <xf numFmtId="0" fontId="0" fillId="4" borderId="7" xfId="0" applyFill="1" applyBorder="1" applyAlignment="1">
      <alignment horizontal="center"/>
    </xf>
    <xf numFmtId="3" fontId="0" fillId="4" borderId="4" xfId="0" applyNumberFormat="1" applyFill="1" applyBorder="1" applyAlignment="1">
      <alignment horizontal="center"/>
    </xf>
    <xf numFmtId="0" fontId="71" fillId="4" borderId="0" xfId="0" applyFont="1" applyFill="1"/>
    <xf numFmtId="0" fontId="0" fillId="4" borderId="4" xfId="0" applyFill="1" applyBorder="1" applyAlignment="1">
      <alignment horizontal="center"/>
    </xf>
    <xf numFmtId="170" fontId="0" fillId="4" borderId="0" xfId="3" applyNumberFormat="1" applyFont="1" applyFill="1" applyBorder="1" applyAlignment="1">
      <alignment horizontal="center"/>
    </xf>
    <xf numFmtId="0" fontId="0" fillId="4" borderId="7" xfId="0" applyFill="1" applyBorder="1"/>
    <xf numFmtId="0" fontId="0" fillId="4" borderId="6" xfId="0" applyFill="1" applyBorder="1"/>
    <xf numFmtId="0" fontId="0" fillId="4" borderId="8" xfId="0" applyFill="1" applyBorder="1"/>
    <xf numFmtId="0" fontId="87" fillId="10" borderId="0" xfId="0" applyFont="1" applyFill="1"/>
    <xf numFmtId="0" fontId="88" fillId="10" borderId="0" xfId="0" applyFont="1" applyFill="1"/>
    <xf numFmtId="0" fontId="89" fillId="11" borderId="37" xfId="0" applyFont="1" applyFill="1" applyBorder="1" applyAlignment="1">
      <alignment horizontal="left" vertical="center" wrapText="1" indent="1"/>
    </xf>
    <xf numFmtId="0" fontId="89" fillId="11" borderId="38" xfId="0" applyFont="1" applyFill="1" applyBorder="1" applyAlignment="1">
      <alignment horizontal="left" vertical="center" wrapText="1" indent="1"/>
    </xf>
    <xf numFmtId="0" fontId="90" fillId="10" borderId="39" xfId="0" applyFont="1" applyFill="1" applyBorder="1" applyAlignment="1">
      <alignment vertical="center" wrapText="1"/>
    </xf>
    <xf numFmtId="0" fontId="90" fillId="10" borderId="42" xfId="0" applyFont="1" applyFill="1" applyBorder="1" applyAlignment="1">
      <alignment vertical="center" wrapText="1"/>
    </xf>
    <xf numFmtId="0" fontId="87" fillId="10" borderId="42" xfId="0" applyFont="1" applyFill="1" applyBorder="1" applyAlignment="1">
      <alignment vertical="center" wrapText="1"/>
    </xf>
    <xf numFmtId="0" fontId="90" fillId="10" borderId="42" xfId="0" applyFont="1" applyFill="1" applyBorder="1" applyAlignment="1">
      <alignment horizontal="justify" vertical="center" wrapText="1"/>
    </xf>
    <xf numFmtId="0" fontId="90" fillId="10" borderId="45" xfId="0" applyFont="1" applyFill="1" applyBorder="1" applyAlignment="1">
      <alignment vertical="center" wrapText="1"/>
    </xf>
    <xf numFmtId="0" fontId="87" fillId="10" borderId="0" xfId="0" applyFont="1" applyFill="1" applyAlignment="1">
      <alignment vertical="top" wrapText="1"/>
    </xf>
    <xf numFmtId="0" fontId="90" fillId="10" borderId="0" xfId="0" applyFont="1" applyFill="1" applyAlignment="1">
      <alignment horizontal="left" vertical="top" wrapText="1" indent="5"/>
    </xf>
    <xf numFmtId="0" fontId="90" fillId="10" borderId="0" xfId="0" applyFont="1" applyFill="1" applyAlignment="1">
      <alignment horizontal="left" vertical="top" wrapText="1"/>
    </xf>
    <xf numFmtId="0" fontId="90" fillId="10" borderId="39" xfId="0" applyFont="1" applyFill="1" applyBorder="1" applyAlignment="1">
      <alignment vertical="center"/>
    </xf>
    <xf numFmtId="0" fontId="90" fillId="10" borderId="42" xfId="0" applyFont="1" applyFill="1" applyBorder="1" applyAlignment="1">
      <alignment vertical="center"/>
    </xf>
    <xf numFmtId="0" fontId="90" fillId="10" borderId="45" xfId="0" applyFont="1" applyFill="1" applyBorder="1" applyAlignment="1">
      <alignment vertical="center"/>
    </xf>
    <xf numFmtId="0" fontId="90" fillId="10" borderId="0" xfId="0" applyFont="1" applyFill="1" applyAlignment="1">
      <alignment horizontal="justify" vertical="center" wrapText="1"/>
    </xf>
    <xf numFmtId="0" fontId="87" fillId="10" borderId="0" xfId="0" applyFont="1" applyFill="1" applyAlignment="1">
      <alignment vertical="center" wrapText="1"/>
    </xf>
    <xf numFmtId="0" fontId="90" fillId="10" borderId="0" xfId="0" applyFont="1" applyFill="1" applyAlignment="1">
      <alignment vertical="center" wrapText="1"/>
    </xf>
    <xf numFmtId="0" fontId="87" fillId="12" borderId="0" xfId="0" applyFont="1" applyFill="1"/>
    <xf numFmtId="0" fontId="89" fillId="11" borderId="1" xfId="0" applyFont="1" applyFill="1" applyBorder="1" applyAlignment="1">
      <alignment vertical="center" wrapText="1"/>
    </xf>
    <xf numFmtId="0" fontId="89" fillId="11" borderId="48" xfId="0" applyFont="1" applyFill="1" applyBorder="1" applyAlignment="1">
      <alignment vertical="center" wrapText="1"/>
    </xf>
    <xf numFmtId="0" fontId="89" fillId="11" borderId="6" xfId="0" applyFont="1" applyFill="1" applyBorder="1" applyAlignment="1">
      <alignment vertical="center" wrapText="1"/>
    </xf>
    <xf numFmtId="0" fontId="90" fillId="11" borderId="49" xfId="0" applyFont="1" applyFill="1" applyBorder="1" applyAlignment="1">
      <alignment vertical="center" wrapText="1"/>
    </xf>
    <xf numFmtId="0" fontId="87" fillId="10" borderId="39" xfId="0" applyFont="1" applyFill="1" applyBorder="1" applyAlignment="1">
      <alignment vertical="center"/>
    </xf>
    <xf numFmtId="0" fontId="90" fillId="10" borderId="40" xfId="0" applyFont="1" applyFill="1" applyBorder="1" applyAlignment="1">
      <alignment vertical="center" wrapText="1"/>
    </xf>
    <xf numFmtId="0" fontId="90" fillId="10" borderId="50" xfId="0" applyFont="1" applyFill="1" applyBorder="1" applyAlignment="1">
      <alignment vertical="center" wrapText="1"/>
    </xf>
    <xf numFmtId="0" fontId="87" fillId="10" borderId="45" xfId="0" applyFont="1" applyFill="1" applyBorder="1" applyAlignment="1">
      <alignment vertical="center"/>
    </xf>
    <xf numFmtId="0" fontId="90" fillId="10" borderId="51" xfId="0" applyFont="1" applyFill="1" applyBorder="1" applyAlignment="1">
      <alignment vertical="center" wrapText="1"/>
    </xf>
    <xf numFmtId="0" fontId="90" fillId="10" borderId="47" xfId="0" applyFont="1" applyFill="1" applyBorder="1" applyAlignment="1">
      <alignment vertical="center" wrapText="1"/>
    </xf>
    <xf numFmtId="0" fontId="90" fillId="10" borderId="0" xfId="0" applyFont="1" applyFill="1" applyAlignment="1">
      <alignment vertical="center"/>
    </xf>
    <xf numFmtId="0" fontId="87" fillId="10" borderId="39" xfId="0" applyFont="1" applyFill="1" applyBorder="1" applyAlignment="1">
      <alignment vertical="center" wrapText="1"/>
    </xf>
    <xf numFmtId="0" fontId="87" fillId="10" borderId="42" xfId="0" applyFont="1" applyFill="1" applyBorder="1" applyAlignment="1">
      <alignment vertical="center"/>
    </xf>
    <xf numFmtId="0" fontId="87" fillId="10" borderId="0" xfId="0" applyFont="1" applyFill="1" applyAlignment="1">
      <alignment vertical="center"/>
    </xf>
    <xf numFmtId="0" fontId="90" fillId="10" borderId="0" xfId="0" applyFont="1" applyFill="1" applyAlignment="1">
      <alignment horizontal="left" vertical="center" wrapText="1" indent="5"/>
    </xf>
    <xf numFmtId="0" fontId="87" fillId="10" borderId="53" xfId="0" applyFont="1" applyFill="1" applyBorder="1" applyAlignment="1">
      <alignment vertical="center" wrapText="1"/>
    </xf>
    <xf numFmtId="0" fontId="87" fillId="10" borderId="56" xfId="0" applyFont="1" applyFill="1" applyBorder="1" applyAlignment="1">
      <alignment vertical="center"/>
    </xf>
    <xf numFmtId="0" fontId="87" fillId="10" borderId="45" xfId="0" applyFont="1" applyFill="1" applyBorder="1"/>
    <xf numFmtId="0" fontId="89" fillId="11" borderId="57" xfId="0" applyFont="1" applyFill="1" applyBorder="1" applyAlignment="1">
      <alignment horizontal="left" vertical="center" wrapText="1" indent="1"/>
    </xf>
    <xf numFmtId="0" fontId="89" fillId="11" borderId="57" xfId="0" applyFont="1" applyFill="1" applyBorder="1" applyAlignment="1">
      <alignment vertical="center" wrapText="1"/>
    </xf>
    <xf numFmtId="0" fontId="90" fillId="11" borderId="58" xfId="0" applyFont="1" applyFill="1" applyBorder="1" applyAlignment="1">
      <alignment horizontal="justify" vertical="center" wrapText="1"/>
    </xf>
    <xf numFmtId="0" fontId="89" fillId="11" borderId="0" xfId="0" applyFont="1" applyFill="1" applyAlignment="1">
      <alignment vertical="center" wrapText="1"/>
    </xf>
    <xf numFmtId="0" fontId="90" fillId="11" borderId="5" xfId="0" applyFont="1" applyFill="1" applyBorder="1" applyAlignment="1">
      <alignment horizontal="justify" vertical="center" wrapText="1"/>
    </xf>
    <xf numFmtId="0" fontId="87" fillId="10" borderId="39" xfId="0" applyFont="1" applyFill="1" applyBorder="1"/>
    <xf numFmtId="0" fontId="87" fillId="10" borderId="42" xfId="0" applyFont="1" applyFill="1" applyBorder="1"/>
    <xf numFmtId="0" fontId="87" fillId="10" borderId="59" xfId="0" applyFont="1" applyFill="1" applyBorder="1" applyAlignment="1">
      <alignment vertical="center"/>
    </xf>
    <xf numFmtId="0" fontId="90" fillId="10" borderId="57" xfId="0" applyFont="1" applyFill="1" applyBorder="1" applyAlignment="1">
      <alignment vertical="top" wrapText="1"/>
    </xf>
    <xf numFmtId="0" fontId="60" fillId="0" borderId="60" xfId="10" applyBorder="1" applyAlignment="1" applyProtection="1"/>
    <xf numFmtId="0" fontId="87" fillId="10" borderId="58" xfId="0" applyFont="1" applyFill="1" applyBorder="1"/>
    <xf numFmtId="0" fontId="91" fillId="10" borderId="0" xfId="10" applyFont="1" applyFill="1" applyBorder="1" applyAlignment="1" applyProtection="1">
      <alignment horizontal="right"/>
    </xf>
    <xf numFmtId="165" fontId="0" fillId="4" borderId="0" xfId="1" applyNumberFormat="1" applyFont="1" applyFill="1" applyAlignment="1">
      <alignment vertical="top" wrapText="1"/>
    </xf>
    <xf numFmtId="167" fontId="46" fillId="0" borderId="0" xfId="0" applyNumberFormat="1" applyFont="1" applyAlignment="1">
      <alignment vertical="center"/>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168" fontId="42" fillId="8" borderId="0" xfId="9" applyNumberFormat="1" applyFill="1" applyAlignment="1">
      <alignment horizontal="center"/>
    </xf>
    <xf numFmtId="0" fontId="54" fillId="4" borderId="0" xfId="0" applyFont="1" applyFill="1" applyAlignment="1">
      <alignment horizontal="left" wrapText="1"/>
    </xf>
    <xf numFmtId="0" fontId="49" fillId="4" borderId="0" xfId="0" applyFont="1" applyFill="1" applyAlignment="1">
      <alignment horizontal="center" vertical="center" wrapText="1"/>
    </xf>
    <xf numFmtId="0" fontId="68" fillId="9" borderId="0" xfId="0" applyFont="1" applyFill="1" applyAlignment="1">
      <alignment horizontal="center" vertical="center" wrapText="1"/>
    </xf>
    <xf numFmtId="0" fontId="3" fillId="4" borderId="0" xfId="0" applyFont="1" applyFill="1" applyAlignment="1">
      <alignment vertical="center"/>
    </xf>
    <xf numFmtId="0" fontId="49" fillId="4" borderId="0" xfId="0" applyFont="1" applyFill="1" applyAlignment="1">
      <alignment horizontal="left" vertical="center" wrapText="1"/>
    </xf>
    <xf numFmtId="0" fontId="0" fillId="4" borderId="10" xfId="0" applyFill="1" applyBorder="1" applyAlignment="1">
      <alignment horizontal="left"/>
    </xf>
    <xf numFmtId="0" fontId="0" fillId="4" borderId="12" xfId="0" applyFill="1" applyBorder="1" applyAlignment="1">
      <alignment horizontal="left"/>
    </xf>
    <xf numFmtId="0" fontId="0" fillId="4" borderId="11" xfId="0" applyFill="1" applyBorder="1" applyAlignment="1">
      <alignment horizontal="left"/>
    </xf>
    <xf numFmtId="0" fontId="49" fillId="4" borderId="0" xfId="0" applyFont="1" applyFill="1" applyAlignment="1">
      <alignment horizontal="left" vertical="center"/>
    </xf>
    <xf numFmtId="0" fontId="0" fillId="4" borderId="0" xfId="0" applyFill="1" applyAlignment="1">
      <alignment horizontal="center" vertical="center"/>
    </xf>
    <xf numFmtId="0" fontId="0" fillId="4" borderId="33" xfId="0" applyFill="1" applyBorder="1" applyAlignment="1">
      <alignment horizontal="center" vertical="center"/>
    </xf>
    <xf numFmtId="0" fontId="66" fillId="4" borderId="0" xfId="0" applyFont="1" applyFill="1" applyAlignment="1">
      <alignment horizontal="center" vertical="center" wrapText="1"/>
    </xf>
    <xf numFmtId="0" fontId="1" fillId="4" borderId="33" xfId="0" applyFont="1" applyFill="1" applyBorder="1" applyAlignment="1">
      <alignment horizontal="center"/>
    </xf>
    <xf numFmtId="0" fontId="24" fillId="4" borderId="33" xfId="0" applyFont="1" applyFill="1" applyBorder="1" applyAlignment="1">
      <alignment horizontal="center"/>
    </xf>
    <xf numFmtId="0" fontId="46" fillId="4" borderId="0" xfId="0" applyFont="1" applyFill="1" applyAlignment="1">
      <alignment horizontal="justify" vertical="center" wrapText="1"/>
    </xf>
    <xf numFmtId="0" fontId="46" fillId="4" borderId="0" xfId="0" applyFont="1" applyFill="1" applyAlignment="1">
      <alignment vertical="center" wrapText="1"/>
    </xf>
    <xf numFmtId="0" fontId="71" fillId="4" borderId="0" xfId="0" applyFont="1" applyFill="1" applyAlignment="1">
      <alignment horizontal="center" wrapText="1"/>
    </xf>
    <xf numFmtId="0" fontId="85" fillId="9" borderId="0" xfId="0" applyFont="1" applyFill="1" applyAlignment="1">
      <alignment horizontal="center" vertical="center" wrapText="1"/>
    </xf>
    <xf numFmtId="0" fontId="86" fillId="9" borderId="0" xfId="0" applyFont="1" applyFill="1" applyAlignment="1">
      <alignment horizontal="center" vertical="center"/>
    </xf>
    <xf numFmtId="0" fontId="0" fillId="0" borderId="34" xfId="0" applyBorder="1" applyAlignment="1">
      <alignment horizontal="center"/>
    </xf>
    <xf numFmtId="0" fontId="0" fillId="0" borderId="0" xfId="0" applyAlignment="1">
      <alignment horizontal="center"/>
    </xf>
    <xf numFmtId="0" fontId="0" fillId="0" borderId="33" xfId="0" applyBorder="1" applyAlignment="1">
      <alignment horizontal="center"/>
    </xf>
    <xf numFmtId="0" fontId="60" fillId="4" borderId="12" xfId="10" applyFill="1" applyBorder="1" applyAlignment="1" applyProtection="1">
      <alignment horizontal="left" vertical="center" wrapText="1"/>
    </xf>
    <xf numFmtId="0" fontId="0" fillId="4" borderId="35" xfId="0" applyFill="1" applyBorder="1" applyAlignment="1">
      <alignment horizontal="left" vertical="top" wrapText="1"/>
    </xf>
    <xf numFmtId="0" fontId="0" fillId="4" borderId="34" xfId="0" applyFill="1" applyBorder="1" applyAlignment="1">
      <alignment horizontal="left" vertical="top" wrapText="1"/>
    </xf>
    <xf numFmtId="0" fontId="0" fillId="4" borderId="36" xfId="0" applyFill="1" applyBorder="1" applyAlignment="1">
      <alignment horizontal="left" vertical="top" wrapText="1"/>
    </xf>
    <xf numFmtId="0" fontId="90" fillId="12" borderId="13" xfId="0" applyFont="1" applyFill="1" applyBorder="1" applyAlignment="1">
      <alignment horizontal="left" vertical="top"/>
    </xf>
    <xf numFmtId="0" fontId="90" fillId="12" borderId="43" xfId="0" applyFont="1" applyFill="1" applyBorder="1" applyAlignment="1">
      <alignment horizontal="left" vertical="top"/>
    </xf>
    <xf numFmtId="0" fontId="89" fillId="11" borderId="1" xfId="0" applyFont="1" applyFill="1" applyBorder="1" applyAlignment="1">
      <alignment horizontal="left" vertical="center" wrapText="1"/>
    </xf>
    <xf numFmtId="0" fontId="89" fillId="11" borderId="3" xfId="0" applyFont="1" applyFill="1" applyBorder="1" applyAlignment="1">
      <alignment horizontal="left" vertical="center" wrapText="1"/>
    </xf>
    <xf numFmtId="0" fontId="89" fillId="11" borderId="4" xfId="0" applyFont="1" applyFill="1" applyBorder="1" applyAlignment="1">
      <alignment horizontal="left" vertical="center" wrapText="1"/>
    </xf>
    <xf numFmtId="0" fontId="89" fillId="11" borderId="5" xfId="0" applyFont="1" applyFill="1" applyBorder="1" applyAlignment="1">
      <alignment horizontal="left" vertical="center" wrapText="1"/>
    </xf>
    <xf numFmtId="0" fontId="90" fillId="12" borderId="40" xfId="0" applyFont="1" applyFill="1" applyBorder="1" applyAlignment="1">
      <alignment horizontal="left" vertical="top"/>
    </xf>
    <xf numFmtId="0" fontId="90" fillId="12" borderId="41" xfId="0" applyFont="1" applyFill="1" applyBorder="1" applyAlignment="1">
      <alignment horizontal="left" vertical="top"/>
    </xf>
    <xf numFmtId="0" fontId="90" fillId="12" borderId="13" xfId="0" applyFont="1" applyFill="1" applyBorder="1" applyAlignment="1">
      <alignment horizontal="left" vertical="top" wrapText="1"/>
    </xf>
    <xf numFmtId="0" fontId="90" fillId="12" borderId="43" xfId="0" applyFont="1" applyFill="1" applyBorder="1" applyAlignment="1">
      <alignment horizontal="left" vertical="top" wrapText="1"/>
    </xf>
    <xf numFmtId="0" fontId="90" fillId="12" borderId="10" xfId="0" applyFont="1" applyFill="1" applyBorder="1" applyAlignment="1">
      <alignment horizontal="left" vertical="top"/>
    </xf>
    <xf numFmtId="0" fontId="90" fillId="12" borderId="44" xfId="0" applyFont="1" applyFill="1" applyBorder="1" applyAlignment="1">
      <alignment horizontal="left" vertical="top"/>
    </xf>
    <xf numFmtId="0" fontId="90" fillId="12" borderId="10" xfId="0" applyFont="1" applyFill="1" applyBorder="1" applyAlignment="1">
      <alignment horizontal="left" vertical="top" wrapText="1"/>
    </xf>
    <xf numFmtId="0" fontId="90" fillId="12" borderId="44" xfId="0" applyFont="1" applyFill="1" applyBorder="1" applyAlignment="1">
      <alignment horizontal="left" vertical="top" wrapText="1"/>
    </xf>
    <xf numFmtId="0" fontId="90" fillId="12" borderId="46" xfId="0" applyFont="1" applyFill="1" applyBorder="1" applyAlignment="1">
      <alignment horizontal="left" vertical="top"/>
    </xf>
    <xf numFmtId="0" fontId="90" fillId="12" borderId="47" xfId="0" applyFont="1" applyFill="1" applyBorder="1" applyAlignment="1">
      <alignment horizontal="left" vertical="top"/>
    </xf>
    <xf numFmtId="0" fontId="89" fillId="11" borderId="1" xfId="0" applyFont="1" applyFill="1" applyBorder="1" applyAlignment="1">
      <alignment horizontal="left" vertical="top" wrapText="1"/>
    </xf>
    <xf numFmtId="0" fontId="89" fillId="11" borderId="3" xfId="0" applyFont="1" applyFill="1" applyBorder="1" applyAlignment="1">
      <alignment horizontal="left" vertical="top" wrapText="1"/>
    </xf>
    <xf numFmtId="0" fontId="89" fillId="11" borderId="4" xfId="0" applyFont="1" applyFill="1" applyBorder="1" applyAlignment="1">
      <alignment horizontal="left" vertical="top" wrapText="1"/>
    </xf>
    <xf numFmtId="0" fontId="89" fillId="11" borderId="5" xfId="0" applyFont="1" applyFill="1" applyBorder="1" applyAlignment="1">
      <alignment horizontal="left" vertical="top" wrapText="1"/>
    </xf>
    <xf numFmtId="0" fontId="90" fillId="12" borderId="40" xfId="0" applyFont="1" applyFill="1" applyBorder="1" applyAlignment="1">
      <alignment horizontal="left" vertical="top" wrapText="1"/>
    </xf>
    <xf numFmtId="0" fontId="90" fillId="12" borderId="41" xfId="0" applyFont="1" applyFill="1" applyBorder="1" applyAlignment="1">
      <alignment horizontal="left" vertical="top" wrapText="1"/>
    </xf>
    <xf numFmtId="0" fontId="90" fillId="10" borderId="54" xfId="0" applyFont="1" applyFill="1" applyBorder="1" applyAlignment="1">
      <alignment horizontal="left" vertical="center" wrapText="1"/>
    </xf>
    <xf numFmtId="0" fontId="90" fillId="10" borderId="55" xfId="0" applyFont="1" applyFill="1" applyBorder="1" applyAlignment="1">
      <alignment horizontal="left" vertical="center" wrapText="1"/>
    </xf>
    <xf numFmtId="0" fontId="90" fillId="12" borderId="46" xfId="0" applyFont="1" applyFill="1" applyBorder="1" applyAlignment="1">
      <alignment horizontal="left" vertical="top" wrapText="1"/>
    </xf>
    <xf numFmtId="0" fontId="90" fillId="12" borderId="47" xfId="0" applyFont="1" applyFill="1" applyBorder="1" applyAlignment="1">
      <alignment horizontal="left" vertical="top" wrapText="1"/>
    </xf>
    <xf numFmtId="0" fontId="90" fillId="10" borderId="52" xfId="0" applyFont="1" applyFill="1" applyBorder="1" applyAlignment="1">
      <alignment horizontal="left" vertical="center" wrapText="1"/>
    </xf>
    <xf numFmtId="0" fontId="90" fillId="10" borderId="50" xfId="0" applyFont="1" applyFill="1" applyBorder="1" applyAlignment="1">
      <alignment horizontal="left" vertical="center" wrapText="1"/>
    </xf>
    <xf numFmtId="0" fontId="90" fillId="10" borderId="13" xfId="0" applyFont="1" applyFill="1" applyBorder="1" applyAlignment="1">
      <alignment horizontal="left" vertical="center" wrapText="1"/>
    </xf>
    <xf numFmtId="0" fontId="90" fillId="10" borderId="43" xfId="0" applyFont="1" applyFill="1" applyBorder="1" applyAlignment="1">
      <alignment horizontal="left" vertical="center" wrapText="1"/>
    </xf>
    <xf numFmtId="0" fontId="90" fillId="10" borderId="46" xfId="0" applyFont="1" applyFill="1" applyBorder="1" applyAlignment="1">
      <alignment horizontal="left" vertical="center" wrapText="1"/>
    </xf>
    <xf numFmtId="0" fontId="90" fillId="10" borderId="47" xfId="0" applyFont="1" applyFill="1" applyBorder="1" applyAlignment="1">
      <alignment horizontal="left" vertical="center" wrapText="1"/>
    </xf>
    <xf numFmtId="0" fontId="89" fillId="11" borderId="6" xfId="0" applyFont="1" applyFill="1" applyBorder="1" applyAlignment="1">
      <alignment horizontal="left" vertical="center" wrapText="1"/>
    </xf>
    <xf numFmtId="0" fontId="89" fillId="11" borderId="8" xfId="0" applyFont="1" applyFill="1" applyBorder="1" applyAlignment="1">
      <alignment horizontal="left" vertical="center" wrapText="1"/>
    </xf>
    <xf numFmtId="0" fontId="90" fillId="10" borderId="10" xfId="0" applyFont="1" applyFill="1" applyBorder="1" applyAlignment="1">
      <alignment horizontal="left" vertical="center" wrapText="1"/>
    </xf>
    <xf numFmtId="0" fontId="90" fillId="10" borderId="44" xfId="0" applyFont="1" applyFill="1" applyBorder="1" applyAlignment="1">
      <alignment horizontal="left" vertical="center" wrapText="1"/>
    </xf>
    <xf numFmtId="0" fontId="89" fillId="11" borderId="57" xfId="0" applyFont="1" applyFill="1" applyBorder="1" applyAlignment="1">
      <alignment horizontal="left" vertical="center" wrapText="1"/>
    </xf>
    <xf numFmtId="0" fontId="89" fillId="11" borderId="58" xfId="0" applyFont="1" applyFill="1" applyBorder="1" applyAlignment="1">
      <alignment horizontal="left" vertical="center" wrapText="1"/>
    </xf>
    <xf numFmtId="0" fontId="90" fillId="10" borderId="60" xfId="0" applyFont="1" applyFill="1" applyBorder="1" applyAlignment="1">
      <alignment horizontal="left" vertical="center" wrapText="1"/>
    </xf>
    <xf numFmtId="0" fontId="90" fillId="10" borderId="58" xfId="0" applyFont="1" applyFill="1" applyBorder="1" applyAlignment="1">
      <alignment horizontal="left" vertical="center" wrapText="1"/>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1">
    <cellStyle name="Comma 2" xfId="3" xr:uid="{00000000-0005-0000-0000-000000000000}"/>
    <cellStyle name="Hyperlink" xfId="2" builtinId="8"/>
    <cellStyle name="Hyperlink 2" xfId="10" xr:uid="{B8789E9D-90BA-46E7-A9E3-4F36A2D34699}"/>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porteføljerapport skabelon v4.3 - q1-2010 26apr2010" xfId="9" xr:uid="{78010897-1CF4-4F92-86DF-23A58448CF09}"/>
    <cellStyle name="Percent" xfId="1" builtinId="5"/>
    <cellStyle name="Standard 3" xfId="8" xr:uid="{00000000-0005-0000-0000-000008000000}"/>
  </cellStyles>
  <dxfs count="7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0000"/>
        </patternFill>
      </fill>
    </dxf>
    <dxf>
      <font>
        <color rgb="FF9C0006"/>
      </font>
      <fill>
        <patternFill>
          <bgColor rgb="FFFF0000"/>
        </patternFill>
      </fill>
    </dxf>
  </dxfs>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952499</xdr:colOff>
      <xdr:row>0</xdr:row>
      <xdr:rowOff>11206</xdr:rowOff>
    </xdr:from>
    <xdr:to>
      <xdr:col>12</xdr:col>
      <xdr:colOff>1181660</xdr:colOff>
      <xdr:row>4</xdr:row>
      <xdr:rowOff>56029</xdr:rowOff>
    </xdr:to>
    <xdr:pic>
      <xdr:nvPicPr>
        <xdr:cNvPr id="2" name="Picture 1">
          <a:extLst>
            <a:ext uri="{FF2B5EF4-FFF2-40B4-BE49-F238E27FC236}">
              <a16:creationId xmlns:a16="http://schemas.microsoft.com/office/drawing/2014/main" id="{2975DE79-C206-44EB-BB61-E01C972998EC}"/>
            </a:ext>
          </a:extLst>
        </xdr:cNvPr>
        <xdr:cNvPicPr>
          <a:picLocks noChangeAspect="1"/>
        </xdr:cNvPicPr>
      </xdr:nvPicPr>
      <xdr:blipFill>
        <a:blip xmlns:r="http://schemas.openxmlformats.org/officeDocument/2006/relationships" r:embed="rId1"/>
        <a:stretch>
          <a:fillRect/>
        </a:stretch>
      </xdr:blipFill>
      <xdr:spPr>
        <a:xfrm>
          <a:off x="12468224" y="11206"/>
          <a:ext cx="2591361" cy="80682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1042148</xdr:colOff>
      <xdr:row>0</xdr:row>
      <xdr:rowOff>33618</xdr:rowOff>
    </xdr:from>
    <xdr:to>
      <xdr:col>13</xdr:col>
      <xdr:colOff>27456</xdr:colOff>
      <xdr:row>4</xdr:row>
      <xdr:rowOff>78441</xdr:rowOff>
    </xdr:to>
    <xdr:pic>
      <xdr:nvPicPr>
        <xdr:cNvPr id="2" name="Picture 1">
          <a:extLst>
            <a:ext uri="{FF2B5EF4-FFF2-40B4-BE49-F238E27FC236}">
              <a16:creationId xmlns:a16="http://schemas.microsoft.com/office/drawing/2014/main" id="{E9209B6F-18B0-41BA-9956-279ADAE9383A}"/>
            </a:ext>
          </a:extLst>
        </xdr:cNvPr>
        <xdr:cNvPicPr>
          <a:picLocks noChangeAspect="1"/>
        </xdr:cNvPicPr>
      </xdr:nvPicPr>
      <xdr:blipFill>
        <a:blip xmlns:r="http://schemas.openxmlformats.org/officeDocument/2006/relationships" r:embed="rId1"/>
        <a:stretch>
          <a:fillRect/>
        </a:stretch>
      </xdr:blipFill>
      <xdr:spPr>
        <a:xfrm>
          <a:off x="12481673" y="33618"/>
          <a:ext cx="2585758" cy="8068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2779059</xdr:colOff>
      <xdr:row>0</xdr:row>
      <xdr:rowOff>33617</xdr:rowOff>
    </xdr:from>
    <xdr:to>
      <xdr:col>4</xdr:col>
      <xdr:colOff>5043</xdr:colOff>
      <xdr:row>4</xdr:row>
      <xdr:rowOff>78440</xdr:rowOff>
    </xdr:to>
    <xdr:pic>
      <xdr:nvPicPr>
        <xdr:cNvPr id="2" name="Picture 1">
          <a:extLst>
            <a:ext uri="{FF2B5EF4-FFF2-40B4-BE49-F238E27FC236}">
              <a16:creationId xmlns:a16="http://schemas.microsoft.com/office/drawing/2014/main" id="{AFE92863-70D6-4741-8262-3A020CD82AFF}"/>
            </a:ext>
          </a:extLst>
        </xdr:cNvPr>
        <xdr:cNvPicPr>
          <a:picLocks noChangeAspect="1"/>
        </xdr:cNvPicPr>
      </xdr:nvPicPr>
      <xdr:blipFill>
        <a:blip xmlns:r="http://schemas.openxmlformats.org/officeDocument/2006/relationships" r:embed="rId1"/>
        <a:stretch>
          <a:fillRect/>
        </a:stretch>
      </xdr:blipFill>
      <xdr:spPr>
        <a:xfrm>
          <a:off x="12380259" y="33617"/>
          <a:ext cx="2579034" cy="80682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493058</xdr:colOff>
      <xdr:row>0</xdr:row>
      <xdr:rowOff>0</xdr:rowOff>
    </xdr:from>
    <xdr:to>
      <xdr:col>15</xdr:col>
      <xdr:colOff>49866</xdr:colOff>
      <xdr:row>4</xdr:row>
      <xdr:rowOff>44823</xdr:rowOff>
    </xdr:to>
    <xdr:pic>
      <xdr:nvPicPr>
        <xdr:cNvPr id="2" name="Picture 1">
          <a:extLst>
            <a:ext uri="{FF2B5EF4-FFF2-40B4-BE49-F238E27FC236}">
              <a16:creationId xmlns:a16="http://schemas.microsoft.com/office/drawing/2014/main" id="{F3B44E3C-3023-4349-9963-0314DDF52DD5}"/>
            </a:ext>
          </a:extLst>
        </xdr:cNvPr>
        <xdr:cNvPicPr>
          <a:picLocks noChangeAspect="1"/>
        </xdr:cNvPicPr>
      </xdr:nvPicPr>
      <xdr:blipFill>
        <a:blip xmlns:r="http://schemas.openxmlformats.org/officeDocument/2006/relationships" r:embed="rId1"/>
        <a:stretch>
          <a:fillRect/>
        </a:stretch>
      </xdr:blipFill>
      <xdr:spPr>
        <a:xfrm>
          <a:off x="8665508" y="0"/>
          <a:ext cx="2604808" cy="80682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2812677</xdr:colOff>
      <xdr:row>0</xdr:row>
      <xdr:rowOff>33618</xdr:rowOff>
    </xdr:from>
    <xdr:to>
      <xdr:col>4</xdr:col>
      <xdr:colOff>38661</xdr:colOff>
      <xdr:row>4</xdr:row>
      <xdr:rowOff>78441</xdr:rowOff>
    </xdr:to>
    <xdr:pic>
      <xdr:nvPicPr>
        <xdr:cNvPr id="2" name="Picture 1">
          <a:extLst>
            <a:ext uri="{FF2B5EF4-FFF2-40B4-BE49-F238E27FC236}">
              <a16:creationId xmlns:a16="http://schemas.microsoft.com/office/drawing/2014/main" id="{84BBC4DD-E6DF-4C1C-8C10-75BBE3A90D0F}"/>
            </a:ext>
          </a:extLst>
        </xdr:cNvPr>
        <xdr:cNvPicPr>
          <a:picLocks noChangeAspect="1"/>
        </xdr:cNvPicPr>
      </xdr:nvPicPr>
      <xdr:blipFill>
        <a:blip xmlns:r="http://schemas.openxmlformats.org/officeDocument/2006/relationships" r:embed="rId1"/>
        <a:stretch>
          <a:fillRect/>
        </a:stretch>
      </xdr:blipFill>
      <xdr:spPr>
        <a:xfrm>
          <a:off x="12413877" y="33618"/>
          <a:ext cx="2579034" cy="8068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4</xdr:row>
      <xdr:rowOff>1781176</xdr:rowOff>
    </xdr:from>
    <xdr:to>
      <xdr:col>2</xdr:col>
      <xdr:colOff>5524500</xdr:colOff>
      <xdr:row>5</xdr:row>
      <xdr:rowOff>971551</xdr:rowOff>
    </xdr:to>
    <xdr:sp macro="" textlink="">
      <xdr:nvSpPr>
        <xdr:cNvPr id="2" name="TextBox 33">
          <a:extLst>
            <a:ext uri="{FF2B5EF4-FFF2-40B4-BE49-F238E27FC236}">
              <a16:creationId xmlns:a16="http://schemas.microsoft.com/office/drawing/2014/main" id="{19083154-ADB9-4F83-B652-35E8B647E639}"/>
            </a:ext>
          </a:extLst>
        </xdr:cNvPr>
        <xdr:cNvSpPr txBox="1"/>
      </xdr:nvSpPr>
      <xdr:spPr>
        <a:xfrm>
          <a:off x="1638300" y="2438401"/>
          <a:ext cx="5362575"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latin typeface="Arial" pitchFamily="34" charset="0"/>
              <a:cs typeface="Arial" pitchFamily="34" charset="0"/>
            </a:rPr>
            <a:t>ECBC Label Template for Danish Issuers</a:t>
          </a:r>
        </a:p>
        <a:p>
          <a:pPr algn="ctr"/>
          <a:r>
            <a:rPr lang="da-DK" sz="2400" b="1">
              <a:latin typeface="Arial" pitchFamily="34" charset="0"/>
              <a:cs typeface="Arial" pitchFamily="34" charset="0"/>
            </a:rPr>
            <a:t>2020</a:t>
          </a:r>
        </a:p>
      </xdr:txBody>
    </xdr:sp>
    <xdr:clientData/>
  </xdr:twoCellAnchor>
  <xdr:twoCellAnchor>
    <xdr:from>
      <xdr:col>1</xdr:col>
      <xdr:colOff>22411</xdr:colOff>
      <xdr:row>20</xdr:row>
      <xdr:rowOff>76200</xdr:rowOff>
    </xdr:from>
    <xdr:to>
      <xdr:col>2</xdr:col>
      <xdr:colOff>3664323</xdr:colOff>
      <xdr:row>32</xdr:row>
      <xdr:rowOff>11906</xdr:rowOff>
    </xdr:to>
    <xdr:sp macro="" textlink="">
      <xdr:nvSpPr>
        <xdr:cNvPr id="3" name="Tekstboks 4">
          <a:extLst>
            <a:ext uri="{FF2B5EF4-FFF2-40B4-BE49-F238E27FC236}">
              <a16:creationId xmlns:a16="http://schemas.microsoft.com/office/drawing/2014/main" id="{A61540BF-8397-4109-AAB9-870A1F34B044}"/>
            </a:ext>
          </a:extLst>
        </xdr:cNvPr>
        <xdr:cNvSpPr txBox="1"/>
      </xdr:nvSpPr>
      <xdr:spPr>
        <a:xfrm>
          <a:off x="251011" y="9972675"/>
          <a:ext cx="4889687" cy="2221706"/>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u="sng">
              <a:solidFill>
                <a:schemeClr val="dk1"/>
              </a:solidFill>
              <a:latin typeface="+mn-lt"/>
              <a:ea typeface="+mn-ea"/>
              <a:cs typeface="+mn-cs"/>
            </a:rPr>
            <a:t>Information on frontpage:</a:t>
          </a:r>
        </a:p>
        <a:p>
          <a:r>
            <a:rPr lang="en-GB" sz="1100" b="1">
              <a:solidFill>
                <a:schemeClr val="dk1"/>
              </a:solidFill>
              <a:latin typeface="+mn-lt"/>
              <a:ea typeface="+mn-ea"/>
              <a:cs typeface="+mn-cs"/>
            </a:rPr>
            <a:t>Issuer:</a:t>
          </a:r>
          <a:r>
            <a:rPr lang="en-GB" sz="1100">
              <a:solidFill>
                <a:schemeClr val="dk1"/>
              </a:solidFill>
              <a:latin typeface="+mn-lt"/>
              <a:ea typeface="+mn-ea"/>
              <a:cs typeface="+mn-cs"/>
            </a:rPr>
            <a:t> Nordea Kredit Realkreditaktieselskab</a:t>
          </a:r>
          <a:endParaRPr lang="da-DK" sz="1100">
            <a:solidFill>
              <a:schemeClr val="dk1"/>
            </a:solidFill>
            <a:latin typeface="+mn-lt"/>
            <a:ea typeface="+mn-ea"/>
            <a:cs typeface="+mn-cs"/>
          </a:endParaRPr>
        </a:p>
        <a:p>
          <a:r>
            <a:rPr lang="en-GB" sz="1100" b="1">
              <a:solidFill>
                <a:schemeClr val="dk1"/>
              </a:solidFill>
              <a:latin typeface="+mn-lt"/>
              <a:ea typeface="+mn-ea"/>
              <a:cs typeface="+mn-cs"/>
            </a:rPr>
            <a:t>Issuer type:</a:t>
          </a:r>
          <a:r>
            <a:rPr lang="en-GB" sz="1100">
              <a:solidFill>
                <a:schemeClr val="dk1"/>
              </a:solidFill>
              <a:latin typeface="+mn-lt"/>
              <a:ea typeface="+mn-ea"/>
              <a:cs typeface="+mn-cs"/>
            </a:rPr>
            <a:t> Specialized mortgage bank</a:t>
          </a:r>
          <a:endParaRPr lang="da-DK" sz="1100">
            <a:solidFill>
              <a:schemeClr val="dk1"/>
            </a:solidFill>
            <a:latin typeface="+mn-lt"/>
            <a:ea typeface="+mn-ea"/>
            <a:cs typeface="+mn-cs"/>
          </a:endParaRPr>
        </a:p>
        <a:p>
          <a:r>
            <a:rPr lang="en-GB" sz="1100" b="1">
              <a:solidFill>
                <a:schemeClr val="dk1"/>
              </a:solidFill>
              <a:latin typeface="+mn-lt"/>
              <a:ea typeface="+mn-ea"/>
              <a:cs typeface="+mn-cs"/>
            </a:rPr>
            <a:t>Cover pool:</a:t>
          </a:r>
          <a:r>
            <a:rPr lang="en-GB" sz="1100">
              <a:solidFill>
                <a:schemeClr val="dk1"/>
              </a:solidFill>
              <a:latin typeface="+mn-lt"/>
              <a:ea typeface="+mn-ea"/>
              <a:cs typeface="+mn-cs"/>
            </a:rPr>
            <a:t> Capital Centre 1</a:t>
          </a:r>
        </a:p>
        <a:p>
          <a:r>
            <a:rPr lang="en-GB" sz="1100" b="1">
              <a:solidFill>
                <a:schemeClr val="dk1"/>
              </a:solidFill>
              <a:latin typeface="+mn-lt"/>
              <a:ea typeface="+mn-ea"/>
              <a:cs typeface="+mn-cs"/>
            </a:rPr>
            <a:t>Cover pool setup:</a:t>
          </a:r>
          <a:r>
            <a:rPr lang="en-GB" sz="1100">
              <a:solidFill>
                <a:schemeClr val="dk1"/>
              </a:solidFill>
              <a:latin typeface="+mn-lt"/>
              <a:ea typeface="+mn-ea"/>
              <a:cs typeface="+mn-cs"/>
            </a:rPr>
            <a:t> Single cover pool</a:t>
          </a:r>
          <a:endParaRPr lang="da-DK" sz="1100">
            <a:solidFill>
              <a:schemeClr val="dk1"/>
            </a:solidFill>
            <a:latin typeface="+mn-lt"/>
            <a:ea typeface="+mn-ea"/>
            <a:cs typeface="+mn-cs"/>
          </a:endParaRPr>
        </a:p>
        <a:p>
          <a:r>
            <a:rPr lang="en-GB" sz="1100" b="1">
              <a:solidFill>
                <a:schemeClr val="dk1"/>
              </a:solidFill>
              <a:latin typeface="+mn-lt"/>
              <a:ea typeface="+mn-ea"/>
              <a:cs typeface="+mn-cs"/>
            </a:rPr>
            <a:t>Link to cover pool IR website:  </a:t>
          </a:r>
          <a:r>
            <a:rPr lang="en-GB" sz="1100">
              <a:solidFill>
                <a:schemeClr val="dk1"/>
              </a:solidFill>
              <a:effectLst/>
              <a:latin typeface="+mn-lt"/>
              <a:ea typeface="+mn-ea"/>
              <a:cs typeface="+mn-cs"/>
            </a:rPr>
            <a:t>http://www.nordea.dk/Privat/Lån/Bolig/Investor+information/956482.html</a:t>
          </a:r>
          <a:endParaRPr lang="da-DK" sz="1100" b="0">
            <a:solidFill>
              <a:schemeClr val="dk1"/>
            </a:solidFill>
            <a:latin typeface="+mn-lt"/>
            <a:ea typeface="+mn-ea"/>
            <a:cs typeface="+mn-cs"/>
          </a:endParaRPr>
        </a:p>
        <a:p>
          <a:r>
            <a:rPr lang="en-GB" sz="1100" b="1">
              <a:solidFill>
                <a:schemeClr val="dk1"/>
              </a:solidFill>
              <a:latin typeface="+mn-lt"/>
              <a:ea typeface="+mn-ea"/>
              <a:cs typeface="+mn-cs"/>
            </a:rPr>
            <a:t>Homepage: </a:t>
          </a:r>
          <a:r>
            <a:rPr lang="en-GB" sz="1100" b="0">
              <a:solidFill>
                <a:schemeClr val="dk1"/>
              </a:solidFill>
              <a:latin typeface="+mn-lt"/>
              <a:ea typeface="+mn-ea"/>
              <a:cs typeface="+mn-cs"/>
            </a:rPr>
            <a:t>nordeakredit.dk</a:t>
          </a:r>
          <a:endParaRPr lang="da-DK" sz="1100" b="0">
            <a:solidFill>
              <a:schemeClr val="dk1"/>
            </a:solidFill>
            <a:latin typeface="+mn-lt"/>
            <a:ea typeface="+mn-ea"/>
            <a:cs typeface="+mn-cs"/>
          </a:endParaRPr>
        </a:p>
        <a:p>
          <a:r>
            <a:rPr lang="en-GB" sz="1100" b="1">
              <a:solidFill>
                <a:schemeClr val="dk1"/>
              </a:solidFill>
              <a:latin typeface="+mn-lt"/>
              <a:ea typeface="+mn-ea"/>
              <a:cs typeface="+mn-cs"/>
            </a:rPr>
            <a:t>Format of transparency template:</a:t>
          </a:r>
          <a:r>
            <a:rPr lang="en-GB" sz="1100">
              <a:solidFill>
                <a:schemeClr val="dk1"/>
              </a:solidFill>
              <a:latin typeface="+mn-lt"/>
              <a:ea typeface="+mn-ea"/>
              <a:cs typeface="+mn-cs"/>
            </a:rPr>
            <a:t> Excel</a:t>
          </a:r>
          <a:endParaRPr lang="da-DK" sz="1100">
            <a:solidFill>
              <a:schemeClr val="dk1"/>
            </a:solidFill>
            <a:latin typeface="+mn-lt"/>
            <a:ea typeface="+mn-ea"/>
            <a:cs typeface="+mn-cs"/>
          </a:endParaRPr>
        </a:p>
        <a:p>
          <a:r>
            <a:rPr lang="en-GB" sz="1100" b="1">
              <a:solidFill>
                <a:schemeClr val="dk1"/>
              </a:solidFill>
              <a:latin typeface="+mn-lt"/>
              <a:ea typeface="+mn-ea"/>
              <a:cs typeface="+mn-cs"/>
            </a:rPr>
            <a:t>Frequency of updates:</a:t>
          </a:r>
          <a:r>
            <a:rPr lang="en-GB" sz="1100">
              <a:solidFill>
                <a:schemeClr val="dk1"/>
              </a:solidFill>
              <a:latin typeface="+mn-lt"/>
              <a:ea typeface="+mn-ea"/>
              <a:cs typeface="+mn-cs"/>
            </a:rPr>
            <a:t> Quarterly</a:t>
          </a:r>
        </a:p>
        <a:p>
          <a:r>
            <a:rPr lang="en-GB" sz="1100" b="1">
              <a:solidFill>
                <a:schemeClr val="dk1"/>
              </a:solidFill>
              <a:latin typeface="+mn-lt"/>
              <a:ea typeface="+mn-ea"/>
              <a:cs typeface="+mn-cs"/>
            </a:rPr>
            <a:t>Published  27-10-2020</a:t>
          </a:r>
          <a:endParaRPr lang="en-GB" sz="1100" b="0">
            <a:solidFill>
              <a:schemeClr val="dk1"/>
            </a:solidFill>
            <a:latin typeface="+mn-lt"/>
            <a:ea typeface="+mn-ea"/>
            <a:cs typeface="+mn-cs"/>
          </a:endParaRPr>
        </a:p>
        <a:p>
          <a:r>
            <a:rPr lang="en-GB" sz="1100" b="1">
              <a:solidFill>
                <a:schemeClr val="dk1"/>
              </a:solidFill>
              <a:latin typeface="+mn-lt"/>
              <a:ea typeface="+mn-ea"/>
              <a:cs typeface="+mn-cs"/>
            </a:rPr>
            <a:t>Data</a:t>
          </a:r>
          <a:r>
            <a:rPr lang="en-GB" sz="1100" b="1" baseline="0">
              <a:solidFill>
                <a:schemeClr val="dk1"/>
              </a:solidFill>
              <a:latin typeface="+mn-lt"/>
              <a:ea typeface="+mn-ea"/>
              <a:cs typeface="+mn-cs"/>
            </a:rPr>
            <a:t> per  </a:t>
          </a:r>
          <a:r>
            <a:rPr lang="en-GB" sz="1100" b="0" baseline="0">
              <a:solidFill>
                <a:schemeClr val="dk1"/>
              </a:solidFill>
              <a:latin typeface="+mn-lt"/>
              <a:ea typeface="+mn-ea"/>
              <a:cs typeface="+mn-cs"/>
            </a:rPr>
            <a:t>30-09-2020</a:t>
          </a:r>
          <a:endParaRPr lang="en-GB" sz="1100" b="1">
            <a:solidFill>
              <a:schemeClr val="dk1"/>
            </a:solidFill>
            <a:latin typeface="+mn-lt"/>
            <a:ea typeface="+mn-ea"/>
            <a:cs typeface="+mn-cs"/>
          </a:endParaRPr>
        </a:p>
        <a:p>
          <a:endParaRPr lang="da-DK" sz="1100" b="1">
            <a:solidFill>
              <a:schemeClr val="dk1"/>
            </a:solidFill>
            <a:latin typeface="+mn-lt"/>
            <a:ea typeface="+mn-ea"/>
            <a:cs typeface="+mn-cs"/>
          </a:endParaRPr>
        </a:p>
        <a:p>
          <a:endParaRPr lang="da-DK"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134472</xdr:colOff>
      <xdr:row>48</xdr:row>
      <xdr:rowOff>112057</xdr:rowOff>
    </xdr:from>
    <xdr:to>
      <xdr:col>5</xdr:col>
      <xdr:colOff>1255059</xdr:colOff>
      <xdr:row>66</xdr:row>
      <xdr:rowOff>89646</xdr:rowOff>
    </xdr:to>
    <xdr:sp macro="" textlink="">
      <xdr:nvSpPr>
        <xdr:cNvPr id="2" name="Tekstboks 3">
          <a:extLst>
            <a:ext uri="{FF2B5EF4-FFF2-40B4-BE49-F238E27FC236}">
              <a16:creationId xmlns:a16="http://schemas.microsoft.com/office/drawing/2014/main" id="{A405352D-BA0D-4F0C-8F1A-0534F320658D}"/>
            </a:ext>
          </a:extLst>
        </xdr:cNvPr>
        <xdr:cNvSpPr txBox="1"/>
      </xdr:nvSpPr>
      <xdr:spPr>
        <a:xfrm>
          <a:off x="134472" y="9494182"/>
          <a:ext cx="10007412" cy="3578039"/>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latin typeface="Arial" pitchFamily="34" charset="0"/>
              <a:ea typeface="+mn-ea"/>
              <a:cs typeface="Arial" pitchFamily="34" charset="0"/>
            </a:rPr>
            <a:t>This transparency template is compliant</a:t>
          </a:r>
          <a:r>
            <a:rPr lang="en-GB" sz="1100" baseline="0">
              <a:solidFill>
                <a:schemeClr val="dk1"/>
              </a:solidFill>
              <a:latin typeface="Arial" pitchFamily="34" charset="0"/>
              <a:ea typeface="+mn-ea"/>
              <a:cs typeface="Arial" pitchFamily="34" charset="0"/>
            </a:rPr>
            <a:t> with the requirements in CRR 129(7) and</a:t>
          </a:r>
          <a:r>
            <a:rPr lang="en-GB" sz="1100">
              <a:solidFill>
                <a:schemeClr val="dk1"/>
              </a:solidFill>
              <a:latin typeface="Arial" pitchFamily="34" charset="0"/>
              <a:ea typeface="+mn-ea"/>
              <a:cs typeface="Arial" pitchFamily="34" charset="0"/>
            </a:rPr>
            <a:t> is used with ECBC labelled covered bonds issues by the three issuer categories below. </a:t>
          </a:r>
        </a:p>
        <a:p>
          <a:endParaRPr lang="en-GB" sz="1100">
            <a:solidFill>
              <a:schemeClr val="dk1"/>
            </a:solidFill>
            <a:latin typeface="Arial" pitchFamily="34" charset="0"/>
            <a:ea typeface="+mn-ea"/>
            <a:cs typeface="Arial" pitchFamily="34" charset="0"/>
          </a:endParaRPr>
        </a:p>
        <a:p>
          <a:r>
            <a:rPr lang="en-GB" sz="1100" b="1" u="sng">
              <a:solidFill>
                <a:schemeClr val="dk1"/>
              </a:solidFill>
              <a:latin typeface="Arial" pitchFamily="34" charset="0"/>
              <a:ea typeface="+mn-ea"/>
              <a:cs typeface="Arial" pitchFamily="34" charset="0"/>
            </a:rPr>
            <a:t>Mandatory tables</a:t>
          </a:r>
        </a:p>
        <a:p>
          <a:r>
            <a:rPr lang="en-GB" sz="1100">
              <a:solidFill>
                <a:schemeClr val="dk1"/>
              </a:solidFill>
              <a:latin typeface="Arial" pitchFamily="34" charset="0"/>
              <a:ea typeface="+mn-ea"/>
              <a:cs typeface="Arial" pitchFamily="34" charset="0"/>
            </a:rPr>
            <a:t>Please note that not all tables are applicable to each issuer type</a:t>
          </a:r>
          <a:r>
            <a:rPr lang="en-GB" sz="1100" baseline="0">
              <a:solidFill>
                <a:schemeClr val="dk1"/>
              </a:solidFill>
              <a:latin typeface="Arial" pitchFamily="34" charset="0"/>
              <a:ea typeface="+mn-ea"/>
              <a:cs typeface="Arial" pitchFamily="34" charset="0"/>
            </a:rPr>
            <a:t> and that some information is optional. </a:t>
          </a:r>
          <a:r>
            <a:rPr lang="en-GB" sz="1100">
              <a:solidFill>
                <a:schemeClr val="dk1"/>
              </a:solidFill>
              <a:latin typeface="Arial" pitchFamily="34" charset="0"/>
              <a:ea typeface="+mn-ea"/>
              <a:cs typeface="Arial" pitchFamily="34" charset="0"/>
            </a:rPr>
            <a:t>Information on applicability is given below and where relevant in connection with the tables in the template.</a:t>
          </a:r>
          <a:endParaRPr lang="da-DK" sz="2000">
            <a:solidFill>
              <a:schemeClr val="dk1"/>
            </a:solidFill>
            <a:latin typeface="Arial" pitchFamily="34" charset="0"/>
            <a:ea typeface="+mn-ea"/>
            <a:cs typeface="Arial" pitchFamily="34" charset="0"/>
          </a:endParaRPr>
        </a:p>
        <a:p>
          <a:r>
            <a:rPr lang="en-GB" sz="1100">
              <a:solidFill>
                <a:schemeClr val="dk1"/>
              </a:solidFill>
              <a:latin typeface="Arial" pitchFamily="34" charset="0"/>
              <a:ea typeface="+mn-ea"/>
              <a:cs typeface="Arial" pitchFamily="34" charset="0"/>
            </a:rPr>
            <a:t> </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Specialised mortgage</a:t>
          </a:r>
          <a:r>
            <a:rPr lang="da-DK" sz="1100" b="1">
              <a:solidFill>
                <a:schemeClr val="dk1"/>
              </a:solidFill>
              <a:latin typeface="Arial" pitchFamily="34" charset="0"/>
              <a:ea typeface="+mn-ea"/>
              <a:cs typeface="Arial" pitchFamily="34" charset="0"/>
            </a:rPr>
            <a:t> banks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M1-M12, X1-3</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Ship finance institutes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S1-S13, X1-3</a:t>
          </a:r>
        </a:p>
        <a:p>
          <a:pPr marL="0" lvl="0" indent="0"/>
          <a:r>
            <a:rPr lang="en-GB" sz="1100" b="1">
              <a:solidFill>
                <a:schemeClr val="dk1"/>
              </a:solidFill>
              <a:latin typeface="Arial" pitchFamily="34" charset="0"/>
              <a:ea typeface="+mn-ea"/>
              <a:cs typeface="Arial" pitchFamily="34" charset="0"/>
            </a:rPr>
            <a:t>Non-specialised bank CBs issuers</a:t>
          </a:r>
          <a:endParaRPr lang="da-DK" sz="1100" b="1">
            <a:solidFill>
              <a:schemeClr val="dk1"/>
            </a:solidFill>
            <a:latin typeface="Arial" pitchFamily="34" charset="0"/>
            <a:ea typeface="+mn-ea"/>
            <a:cs typeface="Arial" pitchFamily="34" charset="0"/>
          </a:endParaRPr>
        </a:p>
        <a:p>
          <a:pPr marL="457200" lvl="1" indent="0"/>
          <a:r>
            <a:rPr lang="en-GB" sz="1100">
              <a:solidFill>
                <a:schemeClr val="dk1"/>
              </a:solidFill>
              <a:latin typeface="Arial" pitchFamily="34" charset="0"/>
              <a:ea typeface="+mn-ea"/>
              <a:cs typeface="Arial" pitchFamily="34" charset="0"/>
            </a:rPr>
            <a:t>Tables G1.1 (except  totall capital covarage), </a:t>
          </a:r>
          <a:r>
            <a:rPr lang="en-US" sz="1100">
              <a:solidFill>
                <a:schemeClr val="dk1"/>
              </a:solidFill>
              <a:latin typeface="Arial" pitchFamily="34" charset="0"/>
              <a:ea typeface="+mn-ea"/>
              <a:cs typeface="Arial" pitchFamily="34" charset="0"/>
            </a:rPr>
            <a:t>G2-4, B1-B1, X1-3</a:t>
          </a:r>
          <a:endParaRPr lang="da-DK" sz="1100">
            <a:solidFill>
              <a:schemeClr val="dk1"/>
            </a:solidFill>
            <a:latin typeface="Arial" pitchFamily="34" charset="0"/>
            <a:ea typeface="+mn-ea"/>
            <a:cs typeface="Arial" pitchFamily="34" charset="0"/>
          </a:endParaRPr>
        </a:p>
        <a:p>
          <a:pPr lvl="1"/>
          <a:endParaRPr lang="da-DK" sz="2000">
            <a:solidFill>
              <a:schemeClr val="dk1"/>
            </a:solidFill>
            <a:latin typeface="Arial" pitchFamily="34" charset="0"/>
            <a:ea typeface="+mn-ea"/>
            <a:cs typeface="Arial" pitchFamily="34" charset="0"/>
          </a:endParaRPr>
        </a:p>
        <a:p>
          <a:pPr lvl="0"/>
          <a:r>
            <a:rPr lang="en-GB" sz="1100" b="1" u="sng">
              <a:solidFill>
                <a:schemeClr val="dk1"/>
              </a:solidFill>
              <a:latin typeface="Arial" pitchFamily="34" charset="0"/>
              <a:ea typeface="+mn-ea"/>
              <a:cs typeface="Arial" pitchFamily="34" charset="0"/>
            </a:rPr>
            <a:t>Voluntary tables</a:t>
          </a:r>
        </a:p>
        <a:p>
          <a:pPr lvl="0"/>
          <a:r>
            <a:rPr lang="en-GB" sz="1100">
              <a:solidFill>
                <a:schemeClr val="dk1"/>
              </a:solidFill>
              <a:latin typeface="Arial" pitchFamily="34" charset="0"/>
              <a:ea typeface="+mn-ea"/>
              <a:cs typeface="Arial" pitchFamily="34" charset="0"/>
            </a:rPr>
            <a:t>The issuer can insert voluntary tables that </a:t>
          </a:r>
          <a:r>
            <a:rPr lang="en-GB" sz="1100" baseline="0">
              <a:solidFill>
                <a:schemeClr val="dk1"/>
              </a:solidFill>
              <a:latin typeface="Arial" pitchFamily="34" charset="0"/>
              <a:ea typeface="+mn-ea"/>
              <a:cs typeface="Arial" pitchFamily="34" charset="0"/>
            </a:rPr>
            <a:t>contain information in addition to what is contained in the Danish ECBC label tamplate.  It shall be possible to distinquish mandatory an voluntory tables. </a:t>
          </a:r>
        </a:p>
        <a:p>
          <a:pPr marL="457200" lvl="1" indent="0"/>
          <a:r>
            <a:rPr lang="en-GB" sz="1100">
              <a:solidFill>
                <a:schemeClr val="dk1"/>
              </a:solidFill>
              <a:latin typeface="Arial" pitchFamily="34" charset="0"/>
              <a:ea typeface="+mn-ea"/>
              <a:cs typeface="Arial" pitchFamily="34" charset="0"/>
            </a:rPr>
            <a:t>The voluntary tables must be named V1....Vn, where n is the number af  voluntary tables.  </a:t>
          </a:r>
        </a:p>
        <a:p>
          <a:pPr marL="457200" lvl="1" indent="0"/>
          <a:r>
            <a:rPr lang="en-GB" sz="1100">
              <a:solidFill>
                <a:schemeClr val="dk1"/>
              </a:solidFill>
              <a:latin typeface="Arial" pitchFamily="34" charset="0"/>
              <a:ea typeface="+mn-ea"/>
              <a:cs typeface="Arial" pitchFamily="34" charset="0"/>
            </a:rPr>
            <a:t>Voluntary tables must be  maked with a colur different from the colour used forrthe mandatory talbles in the Danish ECBC label tamplate.</a:t>
          </a:r>
          <a:endParaRPr lang="da-DK" sz="1100">
            <a:latin typeface="Arial" pitchFamily="34" charset="0"/>
            <a:cs typeface="Arial" pitchFamily="34" charset="0"/>
          </a:endParaRPr>
        </a:p>
      </xdr:txBody>
    </xdr:sp>
    <xdr:clientData/>
  </xdr:twoCellAnchor>
  <xdr:twoCellAnchor editAs="oneCell">
    <xdr:from>
      <xdr:col>4</xdr:col>
      <xdr:colOff>0</xdr:colOff>
      <xdr:row>3</xdr:row>
      <xdr:rowOff>0</xdr:rowOff>
    </xdr:from>
    <xdr:to>
      <xdr:col>5</xdr:col>
      <xdr:colOff>1013572</xdr:colOff>
      <xdr:row>7</xdr:row>
      <xdr:rowOff>22411</xdr:rowOff>
    </xdr:to>
    <xdr:pic>
      <xdr:nvPicPr>
        <xdr:cNvPr id="3" name="Picture 2">
          <a:extLst>
            <a:ext uri="{FF2B5EF4-FFF2-40B4-BE49-F238E27FC236}">
              <a16:creationId xmlns:a16="http://schemas.microsoft.com/office/drawing/2014/main" id="{A3EFCCC5-0B2F-4A4F-8466-13BE54776B16}"/>
            </a:ext>
          </a:extLst>
        </xdr:cNvPr>
        <xdr:cNvPicPr>
          <a:picLocks noChangeAspect="1"/>
        </xdr:cNvPicPr>
      </xdr:nvPicPr>
      <xdr:blipFill>
        <a:blip xmlns:r="http://schemas.openxmlformats.org/officeDocument/2006/relationships" r:embed="rId1"/>
        <a:stretch>
          <a:fillRect/>
        </a:stretch>
      </xdr:blipFill>
      <xdr:spPr>
        <a:xfrm>
          <a:off x="7315200" y="457200"/>
          <a:ext cx="2585197" cy="803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582706</xdr:colOff>
      <xdr:row>0</xdr:row>
      <xdr:rowOff>33618</xdr:rowOff>
    </xdr:from>
    <xdr:to>
      <xdr:col>6</xdr:col>
      <xdr:colOff>5043</xdr:colOff>
      <xdr:row>3</xdr:row>
      <xdr:rowOff>369794</xdr:rowOff>
    </xdr:to>
    <xdr:pic>
      <xdr:nvPicPr>
        <xdr:cNvPr id="2" name="Picture 1">
          <a:extLst>
            <a:ext uri="{FF2B5EF4-FFF2-40B4-BE49-F238E27FC236}">
              <a16:creationId xmlns:a16="http://schemas.microsoft.com/office/drawing/2014/main" id="{3AB09293-E8DA-4575-A496-06EFCA7E3C45}"/>
            </a:ext>
          </a:extLst>
        </xdr:cNvPr>
        <xdr:cNvPicPr>
          <a:picLocks noChangeAspect="1"/>
        </xdr:cNvPicPr>
      </xdr:nvPicPr>
      <xdr:blipFill>
        <a:blip xmlns:r="http://schemas.openxmlformats.org/officeDocument/2006/relationships" r:embed="rId1"/>
        <a:stretch>
          <a:fillRect/>
        </a:stretch>
      </xdr:blipFill>
      <xdr:spPr>
        <a:xfrm>
          <a:off x="6421531" y="33618"/>
          <a:ext cx="2565587" cy="7933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291353</xdr:colOff>
      <xdr:row>0</xdr:row>
      <xdr:rowOff>44823</xdr:rowOff>
    </xdr:from>
    <xdr:to>
      <xdr:col>8</xdr:col>
      <xdr:colOff>341220</xdr:colOff>
      <xdr:row>3</xdr:row>
      <xdr:rowOff>313764</xdr:rowOff>
    </xdr:to>
    <xdr:pic>
      <xdr:nvPicPr>
        <xdr:cNvPr id="2" name="Picture 1">
          <a:extLst>
            <a:ext uri="{FF2B5EF4-FFF2-40B4-BE49-F238E27FC236}">
              <a16:creationId xmlns:a16="http://schemas.microsoft.com/office/drawing/2014/main" id="{650CE29A-13D5-4CAE-B1E6-93DD865328F6}"/>
            </a:ext>
          </a:extLst>
        </xdr:cNvPr>
        <xdr:cNvPicPr>
          <a:picLocks noChangeAspect="1"/>
        </xdr:cNvPicPr>
      </xdr:nvPicPr>
      <xdr:blipFill>
        <a:blip xmlns:r="http://schemas.openxmlformats.org/officeDocument/2006/relationships" r:embed="rId1"/>
        <a:stretch>
          <a:fillRect/>
        </a:stretch>
      </xdr:blipFill>
      <xdr:spPr>
        <a:xfrm>
          <a:off x="8482853" y="44823"/>
          <a:ext cx="2573992" cy="8023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582706</xdr:colOff>
      <xdr:row>0</xdr:row>
      <xdr:rowOff>44824</xdr:rowOff>
    </xdr:from>
    <xdr:to>
      <xdr:col>13</xdr:col>
      <xdr:colOff>5043</xdr:colOff>
      <xdr:row>4</xdr:row>
      <xdr:rowOff>56029</xdr:rowOff>
    </xdr:to>
    <xdr:pic>
      <xdr:nvPicPr>
        <xdr:cNvPr id="2" name="Picture 1">
          <a:extLst>
            <a:ext uri="{FF2B5EF4-FFF2-40B4-BE49-F238E27FC236}">
              <a16:creationId xmlns:a16="http://schemas.microsoft.com/office/drawing/2014/main" id="{AB988C81-E2B9-4440-BF3B-3C1F450772A4}"/>
            </a:ext>
          </a:extLst>
        </xdr:cNvPr>
        <xdr:cNvPicPr>
          <a:picLocks noChangeAspect="1"/>
        </xdr:cNvPicPr>
      </xdr:nvPicPr>
      <xdr:blipFill>
        <a:blip xmlns:r="http://schemas.openxmlformats.org/officeDocument/2006/relationships" r:embed="rId1"/>
        <a:stretch>
          <a:fillRect/>
        </a:stretch>
      </xdr:blipFill>
      <xdr:spPr>
        <a:xfrm>
          <a:off x="9793381" y="44824"/>
          <a:ext cx="2565587" cy="8113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616324</xdr:colOff>
      <xdr:row>0</xdr:row>
      <xdr:rowOff>33618</xdr:rowOff>
    </xdr:from>
    <xdr:to>
      <xdr:col>12</xdr:col>
      <xdr:colOff>38662</xdr:colOff>
      <xdr:row>4</xdr:row>
      <xdr:rowOff>78441</xdr:rowOff>
    </xdr:to>
    <xdr:pic>
      <xdr:nvPicPr>
        <xdr:cNvPr id="2" name="Picture 1">
          <a:extLst>
            <a:ext uri="{FF2B5EF4-FFF2-40B4-BE49-F238E27FC236}">
              <a16:creationId xmlns:a16="http://schemas.microsoft.com/office/drawing/2014/main" id="{7C865E70-C97E-4BF9-A3FB-4163BE8CF759}"/>
            </a:ext>
          </a:extLst>
        </xdr:cNvPr>
        <xdr:cNvPicPr>
          <a:picLocks noChangeAspect="1"/>
        </xdr:cNvPicPr>
      </xdr:nvPicPr>
      <xdr:blipFill>
        <a:blip xmlns:r="http://schemas.openxmlformats.org/officeDocument/2006/relationships" r:embed="rId1"/>
        <a:stretch>
          <a:fillRect/>
        </a:stretch>
      </xdr:blipFill>
      <xdr:spPr>
        <a:xfrm>
          <a:off x="10331824" y="33618"/>
          <a:ext cx="2565588" cy="8068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851647</xdr:colOff>
      <xdr:row>0</xdr:row>
      <xdr:rowOff>44823</xdr:rowOff>
    </xdr:from>
    <xdr:to>
      <xdr:col>8</xdr:col>
      <xdr:colOff>1607484</xdr:colOff>
      <xdr:row>4</xdr:row>
      <xdr:rowOff>89646</xdr:rowOff>
    </xdr:to>
    <xdr:pic>
      <xdr:nvPicPr>
        <xdr:cNvPr id="2" name="Picture 1">
          <a:extLst>
            <a:ext uri="{FF2B5EF4-FFF2-40B4-BE49-F238E27FC236}">
              <a16:creationId xmlns:a16="http://schemas.microsoft.com/office/drawing/2014/main" id="{3EF4ED31-6384-4392-B64C-B1D5375949DA}"/>
            </a:ext>
          </a:extLst>
        </xdr:cNvPr>
        <xdr:cNvPicPr>
          <a:picLocks noChangeAspect="1"/>
        </xdr:cNvPicPr>
      </xdr:nvPicPr>
      <xdr:blipFill>
        <a:blip xmlns:r="http://schemas.openxmlformats.org/officeDocument/2006/relationships" r:embed="rId1"/>
        <a:stretch>
          <a:fillRect/>
        </a:stretch>
      </xdr:blipFill>
      <xdr:spPr>
        <a:xfrm>
          <a:off x="12557872" y="44823"/>
          <a:ext cx="2584637" cy="8068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0.bin"/><Relationship Id="rId1" Type="http://schemas.openxmlformats.org/officeDocument/2006/relationships/hyperlink" Target="http://93.176.78.166/AttachedFiles/%7Bf4110a6d-744a-4187-9ae7-bd06408e8b80%7D.%7B4c2caefb-69d1-4c60-b74c-6f3fa657f9e6%7D.BEK%20687%20af%2020%20juni%202007.pdf"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1.bin"/><Relationship Id="rId1" Type="http://schemas.openxmlformats.org/officeDocument/2006/relationships/hyperlink" Target="https://finansdanmark.dk/media/8114/Overview_of_the_new_Danish_covered_bond_legislation_addressing_refinancing_risk.pdf"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www.coveredbondlabel.com/issuer/49/"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coveredbondlabel.com/issuer/49/" TargetMode="External"/><Relationship Id="rId5" Type="http://schemas.openxmlformats.org/officeDocument/2006/relationships/hyperlink" Target="mailto:torben.jurlander@nordea.dk" TargetMode="External"/><Relationship Id="rId4" Type="http://schemas.openxmlformats.org/officeDocument/2006/relationships/hyperlink" Target="http://www.nordeakredit.dk/"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09375" defaultRowHeight="14.4" x14ac:dyDescent="0.3"/>
  <cols>
    <col min="1" max="1" width="242" style="2" customWidth="1"/>
    <col min="2" max="16384" width="9.109375" style="2"/>
  </cols>
  <sheetData>
    <row r="1" spans="1:1" ht="31.2" x14ac:dyDescent="0.3">
      <c r="A1" s="63" t="s">
        <v>1255</v>
      </c>
    </row>
    <row r="3" spans="1:1" ht="15" x14ac:dyDescent="0.3">
      <c r="A3" s="126"/>
    </row>
    <row r="4" spans="1:1" ht="34.799999999999997" x14ac:dyDescent="0.3">
      <c r="A4" s="127" t="s">
        <v>1256</v>
      </c>
    </row>
    <row r="5" spans="1:1" ht="34.799999999999997" x14ac:dyDescent="0.3">
      <c r="A5" s="127" t="s">
        <v>1257</v>
      </c>
    </row>
    <row r="6" spans="1:1" ht="52.2" x14ac:dyDescent="0.3">
      <c r="A6" s="127" t="s">
        <v>1258</v>
      </c>
    </row>
    <row r="7" spans="1:1" ht="17.399999999999999" x14ac:dyDescent="0.3">
      <c r="A7" s="127"/>
    </row>
    <row r="8" spans="1:1" ht="18" x14ac:dyDescent="0.3">
      <c r="A8" s="128" t="s">
        <v>1259</v>
      </c>
    </row>
    <row r="9" spans="1:1" ht="34.799999999999997" x14ac:dyDescent="0.35">
      <c r="A9" s="137" t="s">
        <v>1422</v>
      </c>
    </row>
    <row r="10" spans="1:1" ht="69.599999999999994" x14ac:dyDescent="0.3">
      <c r="A10" s="130" t="s">
        <v>1260</v>
      </c>
    </row>
    <row r="11" spans="1:1" ht="34.799999999999997" x14ac:dyDescent="0.3">
      <c r="A11" s="130" t="s">
        <v>1261</v>
      </c>
    </row>
    <row r="12" spans="1:1" ht="17.399999999999999" x14ac:dyDescent="0.3">
      <c r="A12" s="130" t="s">
        <v>1262</v>
      </c>
    </row>
    <row r="13" spans="1:1" ht="17.399999999999999" x14ac:dyDescent="0.3">
      <c r="A13" s="130" t="s">
        <v>1263</v>
      </c>
    </row>
    <row r="14" spans="1:1" ht="34.799999999999997" x14ac:dyDescent="0.3">
      <c r="A14" s="130" t="s">
        <v>1264</v>
      </c>
    </row>
    <row r="15" spans="1:1" ht="17.399999999999999" x14ac:dyDescent="0.3">
      <c r="A15" s="130"/>
    </row>
    <row r="16" spans="1:1" ht="18" x14ac:dyDescent="0.3">
      <c r="A16" s="128" t="s">
        <v>1265</v>
      </c>
    </row>
    <row r="17" spans="1:1" ht="17.399999999999999" x14ac:dyDescent="0.3">
      <c r="A17" s="131" t="s">
        <v>1266</v>
      </c>
    </row>
    <row r="18" spans="1:1" ht="34.799999999999997" x14ac:dyDescent="0.3">
      <c r="A18" s="132" t="s">
        <v>1267</v>
      </c>
    </row>
    <row r="19" spans="1:1" ht="34.799999999999997" x14ac:dyDescent="0.3">
      <c r="A19" s="132" t="s">
        <v>1268</v>
      </c>
    </row>
    <row r="20" spans="1:1" ht="52.2" x14ac:dyDescent="0.3">
      <c r="A20" s="132" t="s">
        <v>1269</v>
      </c>
    </row>
    <row r="21" spans="1:1" ht="87" x14ac:dyDescent="0.3">
      <c r="A21" s="132" t="s">
        <v>1270</v>
      </c>
    </row>
    <row r="22" spans="1:1" ht="52.2" x14ac:dyDescent="0.3">
      <c r="A22" s="132" t="s">
        <v>1271</v>
      </c>
    </row>
    <row r="23" spans="1:1" ht="34.799999999999997" x14ac:dyDescent="0.3">
      <c r="A23" s="132" t="s">
        <v>1272</v>
      </c>
    </row>
    <row r="24" spans="1:1" ht="17.399999999999999" x14ac:dyDescent="0.3">
      <c r="A24" s="132" t="s">
        <v>1273</v>
      </c>
    </row>
    <row r="25" spans="1:1" ht="17.399999999999999" x14ac:dyDescent="0.3">
      <c r="A25" s="131" t="s">
        <v>1274</v>
      </c>
    </row>
    <row r="26" spans="1:1" ht="52.2" x14ac:dyDescent="0.35">
      <c r="A26" s="133" t="s">
        <v>1275</v>
      </c>
    </row>
    <row r="27" spans="1:1" ht="17.399999999999999" x14ac:dyDescent="0.35">
      <c r="A27" s="133" t="s">
        <v>1276</v>
      </c>
    </row>
    <row r="28" spans="1:1" ht="17.399999999999999" x14ac:dyDescent="0.3">
      <c r="A28" s="131" t="s">
        <v>1277</v>
      </c>
    </row>
    <row r="29" spans="1:1" ht="34.799999999999997" x14ac:dyDescent="0.3">
      <c r="A29" s="132" t="s">
        <v>1278</v>
      </c>
    </row>
    <row r="30" spans="1:1" ht="34.799999999999997" x14ac:dyDescent="0.3">
      <c r="A30" s="132" t="s">
        <v>1279</v>
      </c>
    </row>
    <row r="31" spans="1:1" ht="34.799999999999997" x14ac:dyDescent="0.3">
      <c r="A31" s="132" t="s">
        <v>1280</v>
      </c>
    </row>
    <row r="32" spans="1:1" ht="34.799999999999997" x14ac:dyDescent="0.3">
      <c r="A32" s="132" t="s">
        <v>1281</v>
      </c>
    </row>
    <row r="33" spans="1:1" ht="17.399999999999999" x14ac:dyDescent="0.3">
      <c r="A33" s="132"/>
    </row>
    <row r="34" spans="1:1" ht="18" x14ac:dyDescent="0.3">
      <c r="A34" s="128" t="s">
        <v>1282</v>
      </c>
    </row>
    <row r="35" spans="1:1" ht="17.399999999999999" x14ac:dyDescent="0.3">
      <c r="A35" s="131" t="s">
        <v>1283</v>
      </c>
    </row>
    <row r="36" spans="1:1" ht="34.799999999999997" x14ac:dyDescent="0.3">
      <c r="A36" s="132" t="s">
        <v>1284</v>
      </c>
    </row>
    <row r="37" spans="1:1" ht="34.799999999999997" x14ac:dyDescent="0.3">
      <c r="A37" s="132" t="s">
        <v>1285</v>
      </c>
    </row>
    <row r="38" spans="1:1" ht="34.799999999999997" x14ac:dyDescent="0.3">
      <c r="A38" s="132" t="s">
        <v>1286</v>
      </c>
    </row>
    <row r="39" spans="1:1" ht="17.399999999999999" x14ac:dyDescent="0.3">
      <c r="A39" s="132" t="s">
        <v>1287</v>
      </c>
    </row>
    <row r="40" spans="1:1" ht="34.799999999999997" x14ac:dyDescent="0.3">
      <c r="A40" s="132" t="s">
        <v>1288</v>
      </c>
    </row>
    <row r="41" spans="1:1" ht="17.399999999999999" x14ac:dyDescent="0.3">
      <c r="A41" s="131" t="s">
        <v>1289</v>
      </c>
    </row>
    <row r="42" spans="1:1" ht="17.399999999999999" x14ac:dyDescent="0.3">
      <c r="A42" s="132" t="s">
        <v>1290</v>
      </c>
    </row>
    <row r="43" spans="1:1" ht="17.399999999999999" x14ac:dyDescent="0.35">
      <c r="A43" s="133" t="s">
        <v>1291</v>
      </c>
    </row>
    <row r="44" spans="1:1" ht="17.399999999999999" x14ac:dyDescent="0.3">
      <c r="A44" s="131" t="s">
        <v>1292</v>
      </c>
    </row>
    <row r="45" spans="1:1" ht="34.799999999999997" x14ac:dyDescent="0.35">
      <c r="A45" s="133" t="s">
        <v>1293</v>
      </c>
    </row>
    <row r="46" spans="1:1" ht="34.799999999999997" x14ac:dyDescent="0.3">
      <c r="A46" s="132" t="s">
        <v>1294</v>
      </c>
    </row>
    <row r="47" spans="1:1" ht="52.2" x14ac:dyDescent="0.3">
      <c r="A47" s="132" t="s">
        <v>1295</v>
      </c>
    </row>
    <row r="48" spans="1:1" ht="17.399999999999999" x14ac:dyDescent="0.3">
      <c r="A48" s="132" t="s">
        <v>1296</v>
      </c>
    </row>
    <row r="49" spans="1:1" ht="17.399999999999999" x14ac:dyDescent="0.35">
      <c r="A49" s="133" t="s">
        <v>1297</v>
      </c>
    </row>
    <row r="50" spans="1:1" ht="17.399999999999999" x14ac:dyDescent="0.3">
      <c r="A50" s="131" t="s">
        <v>1298</v>
      </c>
    </row>
    <row r="51" spans="1:1" ht="34.799999999999997" x14ac:dyDescent="0.35">
      <c r="A51" s="133" t="s">
        <v>1299</v>
      </c>
    </row>
    <row r="52" spans="1:1" ht="17.399999999999999" x14ac:dyDescent="0.3">
      <c r="A52" s="132" t="s">
        <v>1300</v>
      </c>
    </row>
    <row r="53" spans="1:1" ht="34.799999999999997" x14ac:dyDescent="0.35">
      <c r="A53" s="133" t="s">
        <v>1301</v>
      </c>
    </row>
    <row r="54" spans="1:1" ht="17.399999999999999" x14ac:dyDescent="0.3">
      <c r="A54" s="131" t="s">
        <v>1302</v>
      </c>
    </row>
    <row r="55" spans="1:1" ht="17.399999999999999" x14ac:dyDescent="0.35">
      <c r="A55" s="133" t="s">
        <v>1303</v>
      </c>
    </row>
    <row r="56" spans="1:1" ht="34.799999999999997" x14ac:dyDescent="0.3">
      <c r="A56" s="132" t="s">
        <v>1304</v>
      </c>
    </row>
    <row r="57" spans="1:1" ht="17.399999999999999" x14ac:dyDescent="0.3">
      <c r="A57" s="132" t="s">
        <v>1305</v>
      </c>
    </row>
    <row r="58" spans="1:1" ht="17.399999999999999" x14ac:dyDescent="0.3">
      <c r="A58" s="132" t="s">
        <v>1306</v>
      </c>
    </row>
    <row r="59" spans="1:1" ht="17.399999999999999" x14ac:dyDescent="0.3">
      <c r="A59" s="131" t="s">
        <v>1307</v>
      </c>
    </row>
    <row r="60" spans="1:1" ht="34.799999999999997" x14ac:dyDescent="0.3">
      <c r="A60" s="132" t="s">
        <v>1308</v>
      </c>
    </row>
    <row r="61" spans="1:1" ht="17.399999999999999" x14ac:dyDescent="0.3">
      <c r="A61" s="134"/>
    </row>
    <row r="62" spans="1:1" ht="18" x14ac:dyDescent="0.3">
      <c r="A62" s="128" t="s">
        <v>1309</v>
      </c>
    </row>
    <row r="63" spans="1:1" ht="17.399999999999999" x14ac:dyDescent="0.3">
      <c r="A63" s="131" t="s">
        <v>1310</v>
      </c>
    </row>
    <row r="64" spans="1:1" ht="34.799999999999997" x14ac:dyDescent="0.3">
      <c r="A64" s="132" t="s">
        <v>1311</v>
      </c>
    </row>
    <row r="65" spans="1:1" ht="17.399999999999999" x14ac:dyDescent="0.3">
      <c r="A65" s="132" t="s">
        <v>1312</v>
      </c>
    </row>
    <row r="66" spans="1:1" ht="34.799999999999997" x14ac:dyDescent="0.3">
      <c r="A66" s="130" t="s">
        <v>1313</v>
      </c>
    </row>
    <row r="67" spans="1:1" ht="34.799999999999997" x14ac:dyDescent="0.3">
      <c r="A67" s="130" t="s">
        <v>1314</v>
      </c>
    </row>
    <row r="68" spans="1:1" ht="34.799999999999997" x14ac:dyDescent="0.3">
      <c r="A68" s="130" t="s">
        <v>1315</v>
      </c>
    </row>
    <row r="69" spans="1:1" ht="17.399999999999999" x14ac:dyDescent="0.3">
      <c r="A69" s="135" t="s">
        <v>1316</v>
      </c>
    </row>
    <row r="70" spans="1:1" ht="52.2" x14ac:dyDescent="0.3">
      <c r="A70" s="130" t="s">
        <v>1317</v>
      </c>
    </row>
    <row r="71" spans="1:1" ht="17.399999999999999" x14ac:dyDescent="0.3">
      <c r="A71" s="130" t="s">
        <v>1318</v>
      </c>
    </row>
    <row r="72" spans="1:1" ht="17.399999999999999" x14ac:dyDescent="0.3">
      <c r="A72" s="135" t="s">
        <v>1319</v>
      </c>
    </row>
    <row r="73" spans="1:1" ht="17.399999999999999" x14ac:dyDescent="0.3">
      <c r="A73" s="130" t="s">
        <v>1320</v>
      </c>
    </row>
    <row r="74" spans="1:1" ht="17.399999999999999" x14ac:dyDescent="0.3">
      <c r="A74" s="135" t="s">
        <v>1321</v>
      </c>
    </row>
    <row r="75" spans="1:1" ht="34.799999999999997" x14ac:dyDescent="0.3">
      <c r="A75" s="130" t="s">
        <v>1322</v>
      </c>
    </row>
    <row r="76" spans="1:1" ht="17.399999999999999" x14ac:dyDescent="0.3">
      <c r="A76" s="130" t="s">
        <v>1323</v>
      </c>
    </row>
    <row r="77" spans="1:1" ht="52.2" x14ac:dyDescent="0.3">
      <c r="A77" s="130" t="s">
        <v>1324</v>
      </c>
    </row>
    <row r="78" spans="1:1" ht="17.399999999999999" x14ac:dyDescent="0.3">
      <c r="A78" s="135" t="s">
        <v>1325</v>
      </c>
    </row>
    <row r="79" spans="1:1" ht="17.399999999999999" x14ac:dyDescent="0.35">
      <c r="A79" s="129" t="s">
        <v>1326</v>
      </c>
    </row>
    <row r="80" spans="1:1" ht="17.399999999999999" x14ac:dyDescent="0.3">
      <c r="A80" s="135" t="s">
        <v>1327</v>
      </c>
    </row>
    <row r="81" spans="1:1" ht="34.799999999999997" x14ac:dyDescent="0.3">
      <c r="A81" s="130" t="s">
        <v>1328</v>
      </c>
    </row>
    <row r="82" spans="1:1" ht="34.799999999999997" x14ac:dyDescent="0.3">
      <c r="A82" s="130" t="s">
        <v>1329</v>
      </c>
    </row>
    <row r="83" spans="1:1" ht="34.799999999999997" x14ac:dyDescent="0.3">
      <c r="A83" s="130" t="s">
        <v>1330</v>
      </c>
    </row>
    <row r="84" spans="1:1" ht="34.799999999999997" x14ac:dyDescent="0.3">
      <c r="A84" s="130" t="s">
        <v>1331</v>
      </c>
    </row>
    <row r="85" spans="1:1" ht="34.799999999999997" x14ac:dyDescent="0.3">
      <c r="A85" s="130" t="s">
        <v>1332</v>
      </c>
    </row>
    <row r="86" spans="1:1" ht="17.399999999999999" x14ac:dyDescent="0.3">
      <c r="A86" s="135" t="s">
        <v>1333</v>
      </c>
    </row>
    <row r="87" spans="1:1" ht="17.399999999999999" x14ac:dyDescent="0.3">
      <c r="A87" s="130" t="s">
        <v>1334</v>
      </c>
    </row>
    <row r="88" spans="1:1" ht="34.799999999999997" x14ac:dyDescent="0.3">
      <c r="A88" s="130" t="s">
        <v>1335</v>
      </c>
    </row>
    <row r="89" spans="1:1" ht="17.399999999999999" x14ac:dyDescent="0.3">
      <c r="A89" s="135" t="s">
        <v>1336</v>
      </c>
    </row>
    <row r="90" spans="1:1" ht="34.799999999999997" x14ac:dyDescent="0.3">
      <c r="A90" s="130" t="s">
        <v>1337</v>
      </c>
    </row>
    <row r="91" spans="1:1" ht="17.399999999999999" x14ac:dyDescent="0.3">
      <c r="A91" s="135" t="s">
        <v>1338</v>
      </c>
    </row>
    <row r="92" spans="1:1" ht="17.399999999999999" x14ac:dyDescent="0.35">
      <c r="A92" s="129" t="s">
        <v>1339</v>
      </c>
    </row>
    <row r="93" spans="1:1" ht="17.399999999999999" x14ac:dyDescent="0.3">
      <c r="A93" s="130" t="s">
        <v>1340</v>
      </c>
    </row>
    <row r="94" spans="1:1" ht="17.399999999999999" x14ac:dyDescent="0.3">
      <c r="A94" s="130"/>
    </row>
    <row r="95" spans="1:1" ht="18" x14ac:dyDescent="0.3">
      <c r="A95" s="128" t="s">
        <v>1341</v>
      </c>
    </row>
    <row r="96" spans="1:1" ht="34.799999999999997" x14ac:dyDescent="0.35">
      <c r="A96" s="129" t="s">
        <v>1342</v>
      </c>
    </row>
    <row r="97" spans="1:1" ht="17.399999999999999" x14ac:dyDescent="0.35">
      <c r="A97" s="129" t="s">
        <v>1343</v>
      </c>
    </row>
    <row r="98" spans="1:1" ht="17.399999999999999" x14ac:dyDescent="0.3">
      <c r="A98" s="135" t="s">
        <v>1344</v>
      </c>
    </row>
    <row r="99" spans="1:1" ht="17.399999999999999" x14ac:dyDescent="0.3">
      <c r="A99" s="127" t="s">
        <v>1345</v>
      </c>
    </row>
    <row r="100" spans="1:1" ht="17.399999999999999" x14ac:dyDescent="0.3">
      <c r="A100" s="130" t="s">
        <v>1346</v>
      </c>
    </row>
    <row r="101" spans="1:1" ht="17.399999999999999" x14ac:dyDescent="0.3">
      <c r="A101" s="130" t="s">
        <v>1347</v>
      </c>
    </row>
    <row r="102" spans="1:1" ht="17.399999999999999" x14ac:dyDescent="0.3">
      <c r="A102" s="130" t="s">
        <v>1348</v>
      </c>
    </row>
    <row r="103" spans="1:1" ht="17.399999999999999" x14ac:dyDescent="0.3">
      <c r="A103" s="130" t="s">
        <v>1349</v>
      </c>
    </row>
    <row r="104" spans="1:1" ht="34.799999999999997" x14ac:dyDescent="0.3">
      <c r="A104" s="130" t="s">
        <v>1350</v>
      </c>
    </row>
    <row r="105" spans="1:1" ht="17.399999999999999" x14ac:dyDescent="0.3">
      <c r="A105" s="127" t="s">
        <v>1351</v>
      </c>
    </row>
    <row r="106" spans="1:1" ht="17.399999999999999" x14ac:dyDescent="0.3">
      <c r="A106" s="130" t="s">
        <v>1352</v>
      </c>
    </row>
    <row r="107" spans="1:1" ht="17.399999999999999" x14ac:dyDescent="0.3">
      <c r="A107" s="130" t="s">
        <v>1353</v>
      </c>
    </row>
    <row r="108" spans="1:1" ht="17.399999999999999" x14ac:dyDescent="0.3">
      <c r="A108" s="130" t="s">
        <v>1354</v>
      </c>
    </row>
    <row r="109" spans="1:1" ht="17.399999999999999" x14ac:dyDescent="0.3">
      <c r="A109" s="130" t="s">
        <v>1355</v>
      </c>
    </row>
    <row r="110" spans="1:1" ht="17.399999999999999" x14ac:dyDescent="0.3">
      <c r="A110" s="130" t="s">
        <v>1356</v>
      </c>
    </row>
    <row r="111" spans="1:1" ht="17.399999999999999" x14ac:dyDescent="0.3">
      <c r="A111" s="130" t="s">
        <v>1357</v>
      </c>
    </row>
    <row r="112" spans="1:1" ht="17.399999999999999" x14ac:dyDescent="0.3">
      <c r="A112" s="135" t="s">
        <v>1358</v>
      </c>
    </row>
    <row r="113" spans="1:1" ht="17.399999999999999" x14ac:dyDescent="0.3">
      <c r="A113" s="130" t="s">
        <v>1359</v>
      </c>
    </row>
    <row r="114" spans="1:1" ht="17.399999999999999" x14ac:dyDescent="0.3">
      <c r="A114" s="127" t="s">
        <v>1360</v>
      </c>
    </row>
    <row r="115" spans="1:1" ht="17.399999999999999" x14ac:dyDescent="0.3">
      <c r="A115" s="130" t="s">
        <v>1361</v>
      </c>
    </row>
    <row r="116" spans="1:1" ht="17.399999999999999" x14ac:dyDescent="0.3">
      <c r="A116" s="130" t="s">
        <v>1362</v>
      </c>
    </row>
    <row r="117" spans="1:1" ht="17.399999999999999" x14ac:dyDescent="0.3">
      <c r="A117" s="127" t="s">
        <v>1363</v>
      </c>
    </row>
    <row r="118" spans="1:1" ht="17.399999999999999" x14ac:dyDescent="0.3">
      <c r="A118" s="130" t="s">
        <v>1364</v>
      </c>
    </row>
    <row r="119" spans="1:1" ht="17.399999999999999" x14ac:dyDescent="0.3">
      <c r="A119" s="130" t="s">
        <v>1365</v>
      </c>
    </row>
    <row r="120" spans="1:1" ht="17.399999999999999" x14ac:dyDescent="0.3">
      <c r="A120" s="130" t="s">
        <v>1366</v>
      </c>
    </row>
    <row r="121" spans="1:1" ht="17.399999999999999" x14ac:dyDescent="0.3">
      <c r="A121" s="135" t="s">
        <v>1367</v>
      </c>
    </row>
    <row r="122" spans="1:1" ht="17.399999999999999" x14ac:dyDescent="0.3">
      <c r="A122" s="127" t="s">
        <v>1368</v>
      </c>
    </row>
    <row r="123" spans="1:1" ht="17.399999999999999" x14ac:dyDescent="0.3">
      <c r="A123" s="127" t="s">
        <v>1369</v>
      </c>
    </row>
    <row r="124" spans="1:1" ht="17.399999999999999" x14ac:dyDescent="0.3">
      <c r="A124" s="130" t="s">
        <v>1370</v>
      </c>
    </row>
    <row r="125" spans="1:1" ht="17.399999999999999" x14ac:dyDescent="0.3">
      <c r="A125" s="130" t="s">
        <v>1371</v>
      </c>
    </row>
    <row r="126" spans="1:1" ht="17.399999999999999" x14ac:dyDescent="0.3">
      <c r="A126" s="130" t="s">
        <v>1372</v>
      </c>
    </row>
    <row r="127" spans="1:1" ht="17.399999999999999" x14ac:dyDescent="0.3">
      <c r="A127" s="130" t="s">
        <v>1373</v>
      </c>
    </row>
    <row r="128" spans="1:1" ht="17.399999999999999" x14ac:dyDescent="0.3">
      <c r="A128" s="130" t="s">
        <v>1374</v>
      </c>
    </row>
    <row r="129" spans="1:1" ht="17.399999999999999" x14ac:dyDescent="0.3">
      <c r="A129" s="135" t="s">
        <v>1375</v>
      </c>
    </row>
    <row r="130" spans="1:1" ht="34.799999999999997" x14ac:dyDescent="0.3">
      <c r="A130" s="130" t="s">
        <v>1376</v>
      </c>
    </row>
    <row r="131" spans="1:1" ht="69.599999999999994" x14ac:dyDescent="0.3">
      <c r="A131" s="130" t="s">
        <v>1377</v>
      </c>
    </row>
    <row r="132" spans="1:1" ht="34.799999999999997" x14ac:dyDescent="0.3">
      <c r="A132" s="130" t="s">
        <v>1378</v>
      </c>
    </row>
    <row r="133" spans="1:1" ht="17.399999999999999" x14ac:dyDescent="0.3">
      <c r="A133" s="135" t="s">
        <v>1379</v>
      </c>
    </row>
    <row r="134" spans="1:1" ht="34.799999999999997" x14ac:dyDescent="0.3">
      <c r="A134" s="127" t="s">
        <v>1380</v>
      </c>
    </row>
    <row r="135" spans="1:1" ht="17.399999999999999" x14ac:dyDescent="0.3">
      <c r="A135" s="127"/>
    </row>
    <row r="136" spans="1:1" ht="18" x14ac:dyDescent="0.3">
      <c r="A136" s="128" t="s">
        <v>1381</v>
      </c>
    </row>
    <row r="137" spans="1:1" ht="17.399999999999999" x14ac:dyDescent="0.3">
      <c r="A137" s="130" t="s">
        <v>1382</v>
      </c>
    </row>
    <row r="138" spans="1:1" ht="34.799999999999997" x14ac:dyDescent="0.3">
      <c r="A138" s="132" t="s">
        <v>1383</v>
      </c>
    </row>
    <row r="139" spans="1:1" ht="34.799999999999997" x14ac:dyDescent="0.3">
      <c r="A139" s="132" t="s">
        <v>1384</v>
      </c>
    </row>
    <row r="140" spans="1:1" ht="17.399999999999999" x14ac:dyDescent="0.3">
      <c r="A140" s="131" t="s">
        <v>1385</v>
      </c>
    </row>
    <row r="141" spans="1:1" ht="17.399999999999999" x14ac:dyDescent="0.3">
      <c r="A141" s="136" t="s">
        <v>1386</v>
      </c>
    </row>
    <row r="142" spans="1:1" ht="34.799999999999997" x14ac:dyDescent="0.35">
      <c r="A142" s="133" t="s">
        <v>1387</v>
      </c>
    </row>
    <row r="143" spans="1:1" ht="17.399999999999999" x14ac:dyDescent="0.3">
      <c r="A143" s="132" t="s">
        <v>1388</v>
      </c>
    </row>
    <row r="144" spans="1:1" ht="17.399999999999999" x14ac:dyDescent="0.3">
      <c r="A144" s="132" t="s">
        <v>1389</v>
      </c>
    </row>
    <row r="145" spans="1:1" ht="17.399999999999999" x14ac:dyDescent="0.3">
      <c r="A145" s="136" t="s">
        <v>1390</v>
      </c>
    </row>
    <row r="146" spans="1:1" ht="17.399999999999999" x14ac:dyDescent="0.3">
      <c r="A146" s="131" t="s">
        <v>1391</v>
      </c>
    </row>
    <row r="147" spans="1:1" ht="17.399999999999999" x14ac:dyDescent="0.3">
      <c r="A147" s="136" t="s">
        <v>1392</v>
      </c>
    </row>
    <row r="148" spans="1:1" ht="17.399999999999999" x14ac:dyDescent="0.3">
      <c r="A148" s="132" t="s">
        <v>1393</v>
      </c>
    </row>
    <row r="149" spans="1:1" ht="17.399999999999999" x14ac:dyDescent="0.3">
      <c r="A149" s="132" t="s">
        <v>1394</v>
      </c>
    </row>
    <row r="150" spans="1:1" ht="17.399999999999999" x14ac:dyDescent="0.3">
      <c r="A150" s="132" t="s">
        <v>1395</v>
      </c>
    </row>
    <row r="151" spans="1:1" ht="34.799999999999997" x14ac:dyDescent="0.3">
      <c r="A151" s="136" t="s">
        <v>1396</v>
      </c>
    </row>
    <row r="152" spans="1:1" ht="17.399999999999999" x14ac:dyDescent="0.3">
      <c r="A152" s="131" t="s">
        <v>1397</v>
      </c>
    </row>
    <row r="153" spans="1:1" ht="17.399999999999999" x14ac:dyDescent="0.3">
      <c r="A153" s="132" t="s">
        <v>1398</v>
      </c>
    </row>
    <row r="154" spans="1:1" ht="17.399999999999999" x14ac:dyDescent="0.3">
      <c r="A154" s="132" t="s">
        <v>1399</v>
      </c>
    </row>
    <row r="155" spans="1:1" ht="17.399999999999999" x14ac:dyDescent="0.3">
      <c r="A155" s="132" t="s">
        <v>1400</v>
      </c>
    </row>
    <row r="156" spans="1:1" ht="17.399999999999999" x14ac:dyDescent="0.3">
      <c r="A156" s="132" t="s">
        <v>1401</v>
      </c>
    </row>
    <row r="157" spans="1:1" ht="34.799999999999997" x14ac:dyDescent="0.3">
      <c r="A157" s="132" t="s">
        <v>1402</v>
      </c>
    </row>
    <row r="158" spans="1:1" ht="34.799999999999997" x14ac:dyDescent="0.3">
      <c r="A158" s="132" t="s">
        <v>1403</v>
      </c>
    </row>
    <row r="159" spans="1:1" ht="17.399999999999999" x14ac:dyDescent="0.3">
      <c r="A159" s="131" t="s">
        <v>1404</v>
      </c>
    </row>
    <row r="160" spans="1:1" ht="34.799999999999997" x14ac:dyDescent="0.3">
      <c r="A160" s="132" t="s">
        <v>1405</v>
      </c>
    </row>
    <row r="161" spans="1:1" ht="34.799999999999997" x14ac:dyDescent="0.3">
      <c r="A161" s="132" t="s">
        <v>1406</v>
      </c>
    </row>
    <row r="162" spans="1:1" ht="17.399999999999999" x14ac:dyDescent="0.3">
      <c r="A162" s="132" t="s">
        <v>1407</v>
      </c>
    </row>
    <row r="163" spans="1:1" ht="17.399999999999999" x14ac:dyDescent="0.3">
      <c r="A163" s="131" t="s">
        <v>1408</v>
      </c>
    </row>
    <row r="164" spans="1:1" ht="34.799999999999997" x14ac:dyDescent="0.35">
      <c r="A164" s="138" t="s">
        <v>1423</v>
      </c>
    </row>
    <row r="165" spans="1:1" ht="34.799999999999997" x14ac:dyDescent="0.3">
      <c r="A165" s="132" t="s">
        <v>1409</v>
      </c>
    </row>
    <row r="166" spans="1:1" ht="17.399999999999999" x14ac:dyDescent="0.3">
      <c r="A166" s="131" t="s">
        <v>1410</v>
      </c>
    </row>
    <row r="167" spans="1:1" ht="17.399999999999999" x14ac:dyDescent="0.3">
      <c r="A167" s="132" t="s">
        <v>1411</v>
      </c>
    </row>
    <row r="168" spans="1:1" ht="17.399999999999999" x14ac:dyDescent="0.3">
      <c r="A168" s="131" t="s">
        <v>1412</v>
      </c>
    </row>
    <row r="169" spans="1:1" ht="17.399999999999999" x14ac:dyDescent="0.35">
      <c r="A169" s="133" t="s">
        <v>1413</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242DE-394A-4BC5-88F1-2D0D7E83CC0C}">
  <sheetPr>
    <pageSetUpPr fitToPage="1"/>
  </sheetPr>
  <dimension ref="B1:D37"/>
  <sheetViews>
    <sheetView showGridLines="0" showRowColHeaders="0" zoomScale="60" zoomScaleNormal="60" zoomScaleSheetLayoutView="90" workbookViewId="0">
      <selection activeCell="C89" sqref="C89"/>
    </sheetView>
  </sheetViews>
  <sheetFormatPr defaultColWidth="15.88671875" defaultRowHeight="14.4" x14ac:dyDescent="0.3"/>
  <cols>
    <col min="1" max="1" width="3.44140625" style="363" customWidth="1"/>
    <col min="2" max="2" width="18.6640625" style="363" customWidth="1"/>
    <col min="3" max="3" width="95.5546875" style="363" customWidth="1"/>
    <col min="4" max="4" width="15.109375" style="363" customWidth="1"/>
    <col min="5" max="5" width="2.88671875" style="363" customWidth="1"/>
    <col min="6" max="6" width="1.88671875" style="363" customWidth="1"/>
    <col min="7" max="256" width="15.88671875" style="363"/>
    <col min="257" max="257" width="3.44140625" style="363" customWidth="1"/>
    <col min="258" max="258" width="18.6640625" style="363" customWidth="1"/>
    <col min="259" max="259" width="95.5546875" style="363" customWidth="1"/>
    <col min="260" max="260" width="15.109375" style="363" customWidth="1"/>
    <col min="261" max="261" width="2.88671875" style="363" customWidth="1"/>
    <col min="262" max="262" width="1.88671875" style="363" customWidth="1"/>
    <col min="263" max="512" width="15.88671875" style="363"/>
    <col min="513" max="513" width="3.44140625" style="363" customWidth="1"/>
    <col min="514" max="514" width="18.6640625" style="363" customWidth="1"/>
    <col min="515" max="515" width="95.5546875" style="363" customWidth="1"/>
    <col min="516" max="516" width="15.109375" style="363" customWidth="1"/>
    <col min="517" max="517" width="2.88671875" style="363" customWidth="1"/>
    <col min="518" max="518" width="1.88671875" style="363" customWidth="1"/>
    <col min="519" max="768" width="15.88671875" style="363"/>
    <col min="769" max="769" width="3.44140625" style="363" customWidth="1"/>
    <col min="770" max="770" width="18.6640625" style="363" customWidth="1"/>
    <col min="771" max="771" width="95.5546875" style="363" customWidth="1"/>
    <col min="772" max="772" width="15.109375" style="363" customWidth="1"/>
    <col min="773" max="773" width="2.88671875" style="363" customWidth="1"/>
    <col min="774" max="774" width="1.88671875" style="363" customWidth="1"/>
    <col min="775" max="1024" width="15.88671875" style="363"/>
    <col min="1025" max="1025" width="3.44140625" style="363" customWidth="1"/>
    <col min="1026" max="1026" width="18.6640625" style="363" customWidth="1"/>
    <col min="1027" max="1027" width="95.5546875" style="363" customWidth="1"/>
    <col min="1028" max="1028" width="15.109375" style="363" customWidth="1"/>
    <col min="1029" max="1029" width="2.88671875" style="363" customWidth="1"/>
    <col min="1030" max="1030" width="1.88671875" style="363" customWidth="1"/>
    <col min="1031" max="1280" width="15.88671875" style="363"/>
    <col min="1281" max="1281" width="3.44140625" style="363" customWidth="1"/>
    <col min="1282" max="1282" width="18.6640625" style="363" customWidth="1"/>
    <col min="1283" max="1283" width="95.5546875" style="363" customWidth="1"/>
    <col min="1284" max="1284" width="15.109375" style="363" customWidth="1"/>
    <col min="1285" max="1285" width="2.88671875" style="363" customWidth="1"/>
    <col min="1286" max="1286" width="1.88671875" style="363" customWidth="1"/>
    <col min="1287" max="1536" width="15.88671875" style="363"/>
    <col min="1537" max="1537" width="3.44140625" style="363" customWidth="1"/>
    <col min="1538" max="1538" width="18.6640625" style="363" customWidth="1"/>
    <col min="1539" max="1539" width="95.5546875" style="363" customWidth="1"/>
    <col min="1540" max="1540" width="15.109375" style="363" customWidth="1"/>
    <col min="1541" max="1541" width="2.88671875" style="363" customWidth="1"/>
    <col min="1542" max="1542" width="1.88671875" style="363" customWidth="1"/>
    <col min="1543" max="1792" width="15.88671875" style="363"/>
    <col min="1793" max="1793" width="3.44140625" style="363" customWidth="1"/>
    <col min="1794" max="1794" width="18.6640625" style="363" customWidth="1"/>
    <col min="1795" max="1795" width="95.5546875" style="363" customWidth="1"/>
    <col min="1796" max="1796" width="15.109375" style="363" customWidth="1"/>
    <col min="1797" max="1797" width="2.88671875" style="363" customWidth="1"/>
    <col min="1798" max="1798" width="1.88671875" style="363" customWidth="1"/>
    <col min="1799" max="2048" width="15.88671875" style="363"/>
    <col min="2049" max="2049" width="3.44140625" style="363" customWidth="1"/>
    <col min="2050" max="2050" width="18.6640625" style="363" customWidth="1"/>
    <col min="2051" max="2051" width="95.5546875" style="363" customWidth="1"/>
    <col min="2052" max="2052" width="15.109375" style="363" customWidth="1"/>
    <col min="2053" max="2053" width="2.88671875" style="363" customWidth="1"/>
    <col min="2054" max="2054" width="1.88671875" style="363" customWidth="1"/>
    <col min="2055" max="2304" width="15.88671875" style="363"/>
    <col min="2305" max="2305" width="3.44140625" style="363" customWidth="1"/>
    <col min="2306" max="2306" width="18.6640625" style="363" customWidth="1"/>
    <col min="2307" max="2307" width="95.5546875" style="363" customWidth="1"/>
    <col min="2308" max="2308" width="15.109375" style="363" customWidth="1"/>
    <col min="2309" max="2309" width="2.88671875" style="363" customWidth="1"/>
    <col min="2310" max="2310" width="1.88671875" style="363" customWidth="1"/>
    <col min="2311" max="2560" width="15.88671875" style="363"/>
    <col min="2561" max="2561" width="3.44140625" style="363" customWidth="1"/>
    <col min="2562" max="2562" width="18.6640625" style="363" customWidth="1"/>
    <col min="2563" max="2563" width="95.5546875" style="363" customWidth="1"/>
    <col min="2564" max="2564" width="15.109375" style="363" customWidth="1"/>
    <col min="2565" max="2565" width="2.88671875" style="363" customWidth="1"/>
    <col min="2566" max="2566" width="1.88671875" style="363" customWidth="1"/>
    <col min="2567" max="2816" width="15.88671875" style="363"/>
    <col min="2817" max="2817" width="3.44140625" style="363" customWidth="1"/>
    <col min="2818" max="2818" width="18.6640625" style="363" customWidth="1"/>
    <col min="2819" max="2819" width="95.5546875" style="363" customWidth="1"/>
    <col min="2820" max="2820" width="15.109375" style="363" customWidth="1"/>
    <col min="2821" max="2821" width="2.88671875" style="363" customWidth="1"/>
    <col min="2822" max="2822" width="1.88671875" style="363" customWidth="1"/>
    <col min="2823" max="3072" width="15.88671875" style="363"/>
    <col min="3073" max="3073" width="3.44140625" style="363" customWidth="1"/>
    <col min="3074" max="3074" width="18.6640625" style="363" customWidth="1"/>
    <col min="3075" max="3075" width="95.5546875" style="363" customWidth="1"/>
    <col min="3076" max="3076" width="15.109375" style="363" customWidth="1"/>
    <col min="3077" max="3077" width="2.88671875" style="363" customWidth="1"/>
    <col min="3078" max="3078" width="1.88671875" style="363" customWidth="1"/>
    <col min="3079" max="3328" width="15.88671875" style="363"/>
    <col min="3329" max="3329" width="3.44140625" style="363" customWidth="1"/>
    <col min="3330" max="3330" width="18.6640625" style="363" customWidth="1"/>
    <col min="3331" max="3331" width="95.5546875" style="363" customWidth="1"/>
    <col min="3332" max="3332" width="15.109375" style="363" customWidth="1"/>
    <col min="3333" max="3333" width="2.88671875" style="363" customWidth="1"/>
    <col min="3334" max="3334" width="1.88671875" style="363" customWidth="1"/>
    <col min="3335" max="3584" width="15.88671875" style="363"/>
    <col min="3585" max="3585" width="3.44140625" style="363" customWidth="1"/>
    <col min="3586" max="3586" width="18.6640625" style="363" customWidth="1"/>
    <col min="3587" max="3587" width="95.5546875" style="363" customWidth="1"/>
    <col min="3588" max="3588" width="15.109375" style="363" customWidth="1"/>
    <col min="3589" max="3589" width="2.88671875" style="363" customWidth="1"/>
    <col min="3590" max="3590" width="1.88671875" style="363" customWidth="1"/>
    <col min="3591" max="3840" width="15.88671875" style="363"/>
    <col min="3841" max="3841" width="3.44140625" style="363" customWidth="1"/>
    <col min="3842" max="3842" width="18.6640625" style="363" customWidth="1"/>
    <col min="3843" max="3843" width="95.5546875" style="363" customWidth="1"/>
    <col min="3844" max="3844" width="15.109375" style="363" customWidth="1"/>
    <col min="3845" max="3845" width="2.88671875" style="363" customWidth="1"/>
    <col min="3846" max="3846" width="1.88671875" style="363" customWidth="1"/>
    <col min="3847" max="4096" width="15.88671875" style="363"/>
    <col min="4097" max="4097" width="3.44140625" style="363" customWidth="1"/>
    <col min="4098" max="4098" width="18.6640625" style="363" customWidth="1"/>
    <col min="4099" max="4099" width="95.5546875" style="363" customWidth="1"/>
    <col min="4100" max="4100" width="15.109375" style="363" customWidth="1"/>
    <col min="4101" max="4101" width="2.88671875" style="363" customWidth="1"/>
    <col min="4102" max="4102" width="1.88671875" style="363" customWidth="1"/>
    <col min="4103" max="4352" width="15.88671875" style="363"/>
    <col min="4353" max="4353" width="3.44140625" style="363" customWidth="1"/>
    <col min="4354" max="4354" width="18.6640625" style="363" customWidth="1"/>
    <col min="4355" max="4355" width="95.5546875" style="363" customWidth="1"/>
    <col min="4356" max="4356" width="15.109375" style="363" customWidth="1"/>
    <col min="4357" max="4357" width="2.88671875" style="363" customWidth="1"/>
    <col min="4358" max="4358" width="1.88671875" style="363" customWidth="1"/>
    <col min="4359" max="4608" width="15.88671875" style="363"/>
    <col min="4609" max="4609" width="3.44140625" style="363" customWidth="1"/>
    <col min="4610" max="4610" width="18.6640625" style="363" customWidth="1"/>
    <col min="4611" max="4611" width="95.5546875" style="363" customWidth="1"/>
    <col min="4612" max="4612" width="15.109375" style="363" customWidth="1"/>
    <col min="4613" max="4613" width="2.88671875" style="363" customWidth="1"/>
    <col min="4614" max="4614" width="1.88671875" style="363" customWidth="1"/>
    <col min="4615" max="4864" width="15.88671875" style="363"/>
    <col min="4865" max="4865" width="3.44140625" style="363" customWidth="1"/>
    <col min="4866" max="4866" width="18.6640625" style="363" customWidth="1"/>
    <col min="4867" max="4867" width="95.5546875" style="363" customWidth="1"/>
    <col min="4868" max="4868" width="15.109375" style="363" customWidth="1"/>
    <col min="4869" max="4869" width="2.88671875" style="363" customWidth="1"/>
    <col min="4870" max="4870" width="1.88671875" style="363" customWidth="1"/>
    <col min="4871" max="5120" width="15.88671875" style="363"/>
    <col min="5121" max="5121" width="3.44140625" style="363" customWidth="1"/>
    <col min="5122" max="5122" width="18.6640625" style="363" customWidth="1"/>
    <col min="5123" max="5123" width="95.5546875" style="363" customWidth="1"/>
    <col min="5124" max="5124" width="15.109375" style="363" customWidth="1"/>
    <col min="5125" max="5125" width="2.88671875" style="363" customWidth="1"/>
    <col min="5126" max="5126" width="1.88671875" style="363" customWidth="1"/>
    <col min="5127" max="5376" width="15.88671875" style="363"/>
    <col min="5377" max="5377" width="3.44140625" style="363" customWidth="1"/>
    <col min="5378" max="5378" width="18.6640625" style="363" customWidth="1"/>
    <col min="5379" max="5379" width="95.5546875" style="363" customWidth="1"/>
    <col min="5380" max="5380" width="15.109375" style="363" customWidth="1"/>
    <col min="5381" max="5381" width="2.88671875" style="363" customWidth="1"/>
    <col min="5382" max="5382" width="1.88671875" style="363" customWidth="1"/>
    <col min="5383" max="5632" width="15.88671875" style="363"/>
    <col min="5633" max="5633" width="3.44140625" style="363" customWidth="1"/>
    <col min="5634" max="5634" width="18.6640625" style="363" customWidth="1"/>
    <col min="5635" max="5635" width="95.5546875" style="363" customWidth="1"/>
    <col min="5636" max="5636" width="15.109375" style="363" customWidth="1"/>
    <col min="5637" max="5637" width="2.88671875" style="363" customWidth="1"/>
    <col min="5638" max="5638" width="1.88671875" style="363" customWidth="1"/>
    <col min="5639" max="5888" width="15.88671875" style="363"/>
    <col min="5889" max="5889" width="3.44140625" style="363" customWidth="1"/>
    <col min="5890" max="5890" width="18.6640625" style="363" customWidth="1"/>
    <col min="5891" max="5891" width="95.5546875" style="363" customWidth="1"/>
    <col min="5892" max="5892" width="15.109375" style="363" customWidth="1"/>
    <col min="5893" max="5893" width="2.88671875" style="363" customWidth="1"/>
    <col min="5894" max="5894" width="1.88671875" style="363" customWidth="1"/>
    <col min="5895" max="6144" width="15.88671875" style="363"/>
    <col min="6145" max="6145" width="3.44140625" style="363" customWidth="1"/>
    <col min="6146" max="6146" width="18.6640625" style="363" customWidth="1"/>
    <col min="6147" max="6147" width="95.5546875" style="363" customWidth="1"/>
    <col min="6148" max="6148" width="15.109375" style="363" customWidth="1"/>
    <col min="6149" max="6149" width="2.88671875" style="363" customWidth="1"/>
    <col min="6150" max="6150" width="1.88671875" style="363" customWidth="1"/>
    <col min="6151" max="6400" width="15.88671875" style="363"/>
    <col min="6401" max="6401" width="3.44140625" style="363" customWidth="1"/>
    <col min="6402" max="6402" width="18.6640625" style="363" customWidth="1"/>
    <col min="6403" max="6403" width="95.5546875" style="363" customWidth="1"/>
    <col min="6404" max="6404" width="15.109375" style="363" customWidth="1"/>
    <col min="6405" max="6405" width="2.88671875" style="363" customWidth="1"/>
    <col min="6406" max="6406" width="1.88671875" style="363" customWidth="1"/>
    <col min="6407" max="6656" width="15.88671875" style="363"/>
    <col min="6657" max="6657" width="3.44140625" style="363" customWidth="1"/>
    <col min="6658" max="6658" width="18.6640625" style="363" customWidth="1"/>
    <col min="6659" max="6659" width="95.5546875" style="363" customWidth="1"/>
    <col min="6660" max="6660" width="15.109375" style="363" customWidth="1"/>
    <col min="6661" max="6661" width="2.88671875" style="363" customWidth="1"/>
    <col min="6662" max="6662" width="1.88671875" style="363" customWidth="1"/>
    <col min="6663" max="6912" width="15.88671875" style="363"/>
    <col min="6913" max="6913" width="3.44140625" style="363" customWidth="1"/>
    <col min="6914" max="6914" width="18.6640625" style="363" customWidth="1"/>
    <col min="6915" max="6915" width="95.5546875" style="363" customWidth="1"/>
    <col min="6916" max="6916" width="15.109375" style="363" customWidth="1"/>
    <col min="6917" max="6917" width="2.88671875" style="363" customWidth="1"/>
    <col min="6918" max="6918" width="1.88671875" style="363" customWidth="1"/>
    <col min="6919" max="7168" width="15.88671875" style="363"/>
    <col min="7169" max="7169" width="3.44140625" style="363" customWidth="1"/>
    <col min="7170" max="7170" width="18.6640625" style="363" customWidth="1"/>
    <col min="7171" max="7171" width="95.5546875" style="363" customWidth="1"/>
    <col min="7172" max="7172" width="15.109375" style="363" customWidth="1"/>
    <col min="7173" max="7173" width="2.88671875" style="363" customWidth="1"/>
    <col min="7174" max="7174" width="1.88671875" style="363" customWidth="1"/>
    <col min="7175" max="7424" width="15.88671875" style="363"/>
    <col min="7425" max="7425" width="3.44140625" style="363" customWidth="1"/>
    <col min="7426" max="7426" width="18.6640625" style="363" customWidth="1"/>
    <col min="7427" max="7427" width="95.5546875" style="363" customWidth="1"/>
    <col min="7428" max="7428" width="15.109375" style="363" customWidth="1"/>
    <col min="7429" max="7429" width="2.88671875" style="363" customWidth="1"/>
    <col min="7430" max="7430" width="1.88671875" style="363" customWidth="1"/>
    <col min="7431" max="7680" width="15.88671875" style="363"/>
    <col min="7681" max="7681" width="3.44140625" style="363" customWidth="1"/>
    <col min="7682" max="7682" width="18.6640625" style="363" customWidth="1"/>
    <col min="7683" max="7683" width="95.5546875" style="363" customWidth="1"/>
    <col min="7684" max="7684" width="15.109375" style="363" customWidth="1"/>
    <col min="7685" max="7685" width="2.88671875" style="363" customWidth="1"/>
    <col min="7686" max="7686" width="1.88671875" style="363" customWidth="1"/>
    <col min="7687" max="7936" width="15.88671875" style="363"/>
    <col min="7937" max="7937" width="3.44140625" style="363" customWidth="1"/>
    <col min="7938" max="7938" width="18.6640625" style="363" customWidth="1"/>
    <col min="7939" max="7939" width="95.5546875" style="363" customWidth="1"/>
    <col min="7940" max="7940" width="15.109375" style="363" customWidth="1"/>
    <col min="7941" max="7941" width="2.88671875" style="363" customWidth="1"/>
    <col min="7942" max="7942" width="1.88671875" style="363" customWidth="1"/>
    <col min="7943" max="8192" width="15.88671875" style="363"/>
    <col min="8193" max="8193" width="3.44140625" style="363" customWidth="1"/>
    <col min="8194" max="8194" width="18.6640625" style="363" customWidth="1"/>
    <col min="8195" max="8195" width="95.5546875" style="363" customWidth="1"/>
    <col min="8196" max="8196" width="15.109375" style="363" customWidth="1"/>
    <col min="8197" max="8197" width="2.88671875" style="363" customWidth="1"/>
    <col min="8198" max="8198" width="1.88671875" style="363" customWidth="1"/>
    <col min="8199" max="8448" width="15.88671875" style="363"/>
    <col min="8449" max="8449" width="3.44140625" style="363" customWidth="1"/>
    <col min="8450" max="8450" width="18.6640625" style="363" customWidth="1"/>
    <col min="8451" max="8451" width="95.5546875" style="363" customWidth="1"/>
    <col min="8452" max="8452" width="15.109375" style="363" customWidth="1"/>
    <col min="8453" max="8453" width="2.88671875" style="363" customWidth="1"/>
    <col min="8454" max="8454" width="1.88671875" style="363" customWidth="1"/>
    <col min="8455" max="8704" width="15.88671875" style="363"/>
    <col min="8705" max="8705" width="3.44140625" style="363" customWidth="1"/>
    <col min="8706" max="8706" width="18.6640625" style="363" customWidth="1"/>
    <col min="8707" max="8707" width="95.5546875" style="363" customWidth="1"/>
    <col min="8708" max="8708" width="15.109375" style="363" customWidth="1"/>
    <col min="8709" max="8709" width="2.88671875" style="363" customWidth="1"/>
    <col min="8710" max="8710" width="1.88671875" style="363" customWidth="1"/>
    <col min="8711" max="8960" width="15.88671875" style="363"/>
    <col min="8961" max="8961" width="3.44140625" style="363" customWidth="1"/>
    <col min="8962" max="8962" width="18.6640625" style="363" customWidth="1"/>
    <col min="8963" max="8963" width="95.5546875" style="363" customWidth="1"/>
    <col min="8964" max="8964" width="15.109375" style="363" customWidth="1"/>
    <col min="8965" max="8965" width="2.88671875" style="363" customWidth="1"/>
    <col min="8966" max="8966" width="1.88671875" style="363" customWidth="1"/>
    <col min="8967" max="9216" width="15.88671875" style="363"/>
    <col min="9217" max="9217" width="3.44140625" style="363" customWidth="1"/>
    <col min="9218" max="9218" width="18.6640625" style="363" customWidth="1"/>
    <col min="9219" max="9219" width="95.5546875" style="363" customWidth="1"/>
    <col min="9220" max="9220" width="15.109375" style="363" customWidth="1"/>
    <col min="9221" max="9221" width="2.88671875" style="363" customWidth="1"/>
    <col min="9222" max="9222" width="1.88671875" style="363" customWidth="1"/>
    <col min="9223" max="9472" width="15.88671875" style="363"/>
    <col min="9473" max="9473" width="3.44140625" style="363" customWidth="1"/>
    <col min="9474" max="9474" width="18.6640625" style="363" customWidth="1"/>
    <col min="9475" max="9475" width="95.5546875" style="363" customWidth="1"/>
    <col min="9476" max="9476" width="15.109375" style="363" customWidth="1"/>
    <col min="9477" max="9477" width="2.88671875" style="363" customWidth="1"/>
    <col min="9478" max="9478" width="1.88671875" style="363" customWidth="1"/>
    <col min="9479" max="9728" width="15.88671875" style="363"/>
    <col min="9729" max="9729" width="3.44140625" style="363" customWidth="1"/>
    <col min="9730" max="9730" width="18.6640625" style="363" customWidth="1"/>
    <col min="9731" max="9731" width="95.5546875" style="363" customWidth="1"/>
    <col min="9732" max="9732" width="15.109375" style="363" customWidth="1"/>
    <col min="9733" max="9733" width="2.88671875" style="363" customWidth="1"/>
    <col min="9734" max="9734" width="1.88671875" style="363" customWidth="1"/>
    <col min="9735" max="9984" width="15.88671875" style="363"/>
    <col min="9985" max="9985" width="3.44140625" style="363" customWidth="1"/>
    <col min="9986" max="9986" width="18.6640625" style="363" customWidth="1"/>
    <col min="9987" max="9987" width="95.5546875" style="363" customWidth="1"/>
    <col min="9988" max="9988" width="15.109375" style="363" customWidth="1"/>
    <col min="9989" max="9989" width="2.88671875" style="363" customWidth="1"/>
    <col min="9990" max="9990" width="1.88671875" style="363" customWidth="1"/>
    <col min="9991" max="10240" width="15.88671875" style="363"/>
    <col min="10241" max="10241" width="3.44140625" style="363" customWidth="1"/>
    <col min="10242" max="10242" width="18.6640625" style="363" customWidth="1"/>
    <col min="10243" max="10243" width="95.5546875" style="363" customWidth="1"/>
    <col min="10244" max="10244" width="15.109375" style="363" customWidth="1"/>
    <col min="10245" max="10245" width="2.88671875" style="363" customWidth="1"/>
    <col min="10246" max="10246" width="1.88671875" style="363" customWidth="1"/>
    <col min="10247" max="10496" width="15.88671875" style="363"/>
    <col min="10497" max="10497" width="3.44140625" style="363" customWidth="1"/>
    <col min="10498" max="10498" width="18.6640625" style="363" customWidth="1"/>
    <col min="10499" max="10499" width="95.5546875" style="363" customWidth="1"/>
    <col min="10500" max="10500" width="15.109375" style="363" customWidth="1"/>
    <col min="10501" max="10501" width="2.88671875" style="363" customWidth="1"/>
    <col min="10502" max="10502" width="1.88671875" style="363" customWidth="1"/>
    <col min="10503" max="10752" width="15.88671875" style="363"/>
    <col min="10753" max="10753" width="3.44140625" style="363" customWidth="1"/>
    <col min="10754" max="10754" width="18.6640625" style="363" customWidth="1"/>
    <col min="10755" max="10755" width="95.5546875" style="363" customWidth="1"/>
    <col min="10756" max="10756" width="15.109375" style="363" customWidth="1"/>
    <col min="10757" max="10757" width="2.88671875" style="363" customWidth="1"/>
    <col min="10758" max="10758" width="1.88671875" style="363" customWidth="1"/>
    <col min="10759" max="11008" width="15.88671875" style="363"/>
    <col min="11009" max="11009" width="3.44140625" style="363" customWidth="1"/>
    <col min="11010" max="11010" width="18.6640625" style="363" customWidth="1"/>
    <col min="11011" max="11011" width="95.5546875" style="363" customWidth="1"/>
    <col min="11012" max="11012" width="15.109375" style="363" customWidth="1"/>
    <col min="11013" max="11013" width="2.88671875" style="363" customWidth="1"/>
    <col min="11014" max="11014" width="1.88671875" style="363" customWidth="1"/>
    <col min="11015" max="11264" width="15.88671875" style="363"/>
    <col min="11265" max="11265" width="3.44140625" style="363" customWidth="1"/>
    <col min="11266" max="11266" width="18.6640625" style="363" customWidth="1"/>
    <col min="11267" max="11267" width="95.5546875" style="363" customWidth="1"/>
    <col min="11268" max="11268" width="15.109375" style="363" customWidth="1"/>
    <col min="11269" max="11269" width="2.88671875" style="363" customWidth="1"/>
    <col min="11270" max="11270" width="1.88671875" style="363" customWidth="1"/>
    <col min="11271" max="11520" width="15.88671875" style="363"/>
    <col min="11521" max="11521" width="3.44140625" style="363" customWidth="1"/>
    <col min="11522" max="11522" width="18.6640625" style="363" customWidth="1"/>
    <col min="11523" max="11523" width="95.5546875" style="363" customWidth="1"/>
    <col min="11524" max="11524" width="15.109375" style="363" customWidth="1"/>
    <col min="11525" max="11525" width="2.88671875" style="363" customWidth="1"/>
    <col min="11526" max="11526" width="1.88671875" style="363" customWidth="1"/>
    <col min="11527" max="11776" width="15.88671875" style="363"/>
    <col min="11777" max="11777" width="3.44140625" style="363" customWidth="1"/>
    <col min="11778" max="11778" width="18.6640625" style="363" customWidth="1"/>
    <col min="11779" max="11779" width="95.5546875" style="363" customWidth="1"/>
    <col min="11780" max="11780" width="15.109375" style="363" customWidth="1"/>
    <col min="11781" max="11781" width="2.88671875" style="363" customWidth="1"/>
    <col min="11782" max="11782" width="1.88671875" style="363" customWidth="1"/>
    <col min="11783" max="12032" width="15.88671875" style="363"/>
    <col min="12033" max="12033" width="3.44140625" style="363" customWidth="1"/>
    <col min="12034" max="12034" width="18.6640625" style="363" customWidth="1"/>
    <col min="12035" max="12035" width="95.5546875" style="363" customWidth="1"/>
    <col min="12036" max="12036" width="15.109375" style="363" customWidth="1"/>
    <col min="12037" max="12037" width="2.88671875" style="363" customWidth="1"/>
    <col min="12038" max="12038" width="1.88671875" style="363" customWidth="1"/>
    <col min="12039" max="12288" width="15.88671875" style="363"/>
    <col min="12289" max="12289" width="3.44140625" style="363" customWidth="1"/>
    <col min="12290" max="12290" width="18.6640625" style="363" customWidth="1"/>
    <col min="12291" max="12291" width="95.5546875" style="363" customWidth="1"/>
    <col min="12292" max="12292" width="15.109375" style="363" customWidth="1"/>
    <col min="12293" max="12293" width="2.88671875" style="363" customWidth="1"/>
    <col min="12294" max="12294" width="1.88671875" style="363" customWidth="1"/>
    <col min="12295" max="12544" width="15.88671875" style="363"/>
    <col min="12545" max="12545" width="3.44140625" style="363" customWidth="1"/>
    <col min="12546" max="12546" width="18.6640625" style="363" customWidth="1"/>
    <col min="12547" max="12547" width="95.5546875" style="363" customWidth="1"/>
    <col min="12548" max="12548" width="15.109375" style="363" customWidth="1"/>
    <col min="12549" max="12549" width="2.88671875" style="363" customWidth="1"/>
    <col min="12550" max="12550" width="1.88671875" style="363" customWidth="1"/>
    <col min="12551" max="12800" width="15.88671875" style="363"/>
    <col min="12801" max="12801" width="3.44140625" style="363" customWidth="1"/>
    <col min="12802" max="12802" width="18.6640625" style="363" customWidth="1"/>
    <col min="12803" max="12803" width="95.5546875" style="363" customWidth="1"/>
    <col min="12804" max="12804" width="15.109375" style="363" customWidth="1"/>
    <col min="12805" max="12805" width="2.88671875" style="363" customWidth="1"/>
    <col min="12806" max="12806" width="1.88671875" style="363" customWidth="1"/>
    <col min="12807" max="13056" width="15.88671875" style="363"/>
    <col min="13057" max="13057" width="3.44140625" style="363" customWidth="1"/>
    <col min="13058" max="13058" width="18.6640625" style="363" customWidth="1"/>
    <col min="13059" max="13059" width="95.5546875" style="363" customWidth="1"/>
    <col min="13060" max="13060" width="15.109375" style="363" customWidth="1"/>
    <col min="13061" max="13061" width="2.88671875" style="363" customWidth="1"/>
    <col min="13062" max="13062" width="1.88671875" style="363" customWidth="1"/>
    <col min="13063" max="13312" width="15.88671875" style="363"/>
    <col min="13313" max="13313" width="3.44140625" style="363" customWidth="1"/>
    <col min="13314" max="13314" width="18.6640625" style="363" customWidth="1"/>
    <col min="13315" max="13315" width="95.5546875" style="363" customWidth="1"/>
    <col min="13316" max="13316" width="15.109375" style="363" customWidth="1"/>
    <col min="13317" max="13317" width="2.88671875" style="363" customWidth="1"/>
    <col min="13318" max="13318" width="1.88671875" style="363" customWidth="1"/>
    <col min="13319" max="13568" width="15.88671875" style="363"/>
    <col min="13569" max="13569" width="3.44140625" style="363" customWidth="1"/>
    <col min="13570" max="13570" width="18.6640625" style="363" customWidth="1"/>
    <col min="13571" max="13571" width="95.5546875" style="363" customWidth="1"/>
    <col min="13572" max="13572" width="15.109375" style="363" customWidth="1"/>
    <col min="13573" max="13573" width="2.88671875" style="363" customWidth="1"/>
    <col min="13574" max="13574" width="1.88671875" style="363" customWidth="1"/>
    <col min="13575" max="13824" width="15.88671875" style="363"/>
    <col min="13825" max="13825" width="3.44140625" style="363" customWidth="1"/>
    <col min="13826" max="13826" width="18.6640625" style="363" customWidth="1"/>
    <col min="13827" max="13827" width="95.5546875" style="363" customWidth="1"/>
    <col min="13828" max="13828" width="15.109375" style="363" customWidth="1"/>
    <col min="13829" max="13829" width="2.88671875" style="363" customWidth="1"/>
    <col min="13830" max="13830" width="1.88671875" style="363" customWidth="1"/>
    <col min="13831" max="14080" width="15.88671875" style="363"/>
    <col min="14081" max="14081" width="3.44140625" style="363" customWidth="1"/>
    <col min="14082" max="14082" width="18.6640625" style="363" customWidth="1"/>
    <col min="14083" max="14083" width="95.5546875" style="363" customWidth="1"/>
    <col min="14084" max="14084" width="15.109375" style="363" customWidth="1"/>
    <col min="14085" max="14085" width="2.88671875" style="363" customWidth="1"/>
    <col min="14086" max="14086" width="1.88671875" style="363" customWidth="1"/>
    <col min="14087" max="14336" width="15.88671875" style="363"/>
    <col min="14337" max="14337" width="3.44140625" style="363" customWidth="1"/>
    <col min="14338" max="14338" width="18.6640625" style="363" customWidth="1"/>
    <col min="14339" max="14339" width="95.5546875" style="363" customWidth="1"/>
    <col min="14340" max="14340" width="15.109375" style="363" customWidth="1"/>
    <col min="14341" max="14341" width="2.88671875" style="363" customWidth="1"/>
    <col min="14342" max="14342" width="1.88671875" style="363" customWidth="1"/>
    <col min="14343" max="14592" width="15.88671875" style="363"/>
    <col min="14593" max="14593" width="3.44140625" style="363" customWidth="1"/>
    <col min="14594" max="14594" width="18.6640625" style="363" customWidth="1"/>
    <col min="14595" max="14595" width="95.5546875" style="363" customWidth="1"/>
    <col min="14596" max="14596" width="15.109375" style="363" customWidth="1"/>
    <col min="14597" max="14597" width="2.88671875" style="363" customWidth="1"/>
    <col min="14598" max="14598" width="1.88671875" style="363" customWidth="1"/>
    <col min="14599" max="14848" width="15.88671875" style="363"/>
    <col min="14849" max="14849" width="3.44140625" style="363" customWidth="1"/>
    <col min="14850" max="14850" width="18.6640625" style="363" customWidth="1"/>
    <col min="14851" max="14851" width="95.5546875" style="363" customWidth="1"/>
    <col min="14852" max="14852" width="15.109375" style="363" customWidth="1"/>
    <col min="14853" max="14853" width="2.88671875" style="363" customWidth="1"/>
    <col min="14854" max="14854" width="1.88671875" style="363" customWidth="1"/>
    <col min="14855" max="15104" width="15.88671875" style="363"/>
    <col min="15105" max="15105" width="3.44140625" style="363" customWidth="1"/>
    <col min="15106" max="15106" width="18.6640625" style="363" customWidth="1"/>
    <col min="15107" max="15107" width="95.5546875" style="363" customWidth="1"/>
    <col min="15108" max="15108" width="15.109375" style="363" customWidth="1"/>
    <col min="15109" max="15109" width="2.88671875" style="363" customWidth="1"/>
    <col min="15110" max="15110" width="1.88671875" style="363" customWidth="1"/>
    <col min="15111" max="15360" width="15.88671875" style="363"/>
    <col min="15361" max="15361" width="3.44140625" style="363" customWidth="1"/>
    <col min="15362" max="15362" width="18.6640625" style="363" customWidth="1"/>
    <col min="15363" max="15363" width="95.5546875" style="363" customWidth="1"/>
    <col min="15364" max="15364" width="15.109375" style="363" customWidth="1"/>
    <col min="15365" max="15365" width="2.88671875" style="363" customWidth="1"/>
    <col min="15366" max="15366" width="1.88671875" style="363" customWidth="1"/>
    <col min="15367" max="15616" width="15.88671875" style="363"/>
    <col min="15617" max="15617" width="3.44140625" style="363" customWidth="1"/>
    <col min="15618" max="15618" width="18.6640625" style="363" customWidth="1"/>
    <col min="15619" max="15619" width="95.5546875" style="363" customWidth="1"/>
    <col min="15620" max="15620" width="15.109375" style="363" customWidth="1"/>
    <col min="15621" max="15621" width="2.88671875" style="363" customWidth="1"/>
    <col min="15622" max="15622" width="1.88671875" style="363" customWidth="1"/>
    <col min="15623" max="15872" width="15.88671875" style="363"/>
    <col min="15873" max="15873" width="3.44140625" style="363" customWidth="1"/>
    <col min="15874" max="15874" width="18.6640625" style="363" customWidth="1"/>
    <col min="15875" max="15875" width="95.5546875" style="363" customWidth="1"/>
    <col min="15876" max="15876" width="15.109375" style="363" customWidth="1"/>
    <col min="15877" max="15877" width="2.88671875" style="363" customWidth="1"/>
    <col min="15878" max="15878" width="1.88671875" style="363" customWidth="1"/>
    <col min="15879" max="16128" width="15.88671875" style="363"/>
    <col min="16129" max="16129" width="3.44140625" style="363" customWidth="1"/>
    <col min="16130" max="16130" width="18.6640625" style="363" customWidth="1"/>
    <col min="16131" max="16131" width="95.5546875" style="363" customWidth="1"/>
    <col min="16132" max="16132" width="15.109375" style="363" customWidth="1"/>
    <col min="16133" max="16133" width="2.88671875" style="363" customWidth="1"/>
    <col min="16134" max="16134" width="1.88671875" style="363" customWidth="1"/>
    <col min="16135" max="16384" width="15.88671875" style="363"/>
  </cols>
  <sheetData>
    <row r="1" spans="2:4" ht="12" customHeight="1" x14ac:dyDescent="0.3"/>
    <row r="2" spans="2:4" ht="12" customHeight="1" x14ac:dyDescent="0.3"/>
    <row r="3" spans="2:4" ht="12" customHeight="1" x14ac:dyDescent="0.3"/>
    <row r="4" spans="2:4" ht="15.75" customHeight="1" x14ac:dyDescent="0.3">
      <c r="B4" s="364"/>
      <c r="C4" s="365"/>
    </row>
    <row r="5" spans="2:4" ht="191.25" customHeight="1" x14ac:dyDescent="0.3">
      <c r="B5" s="366"/>
      <c r="C5" s="632"/>
      <c r="D5" s="632"/>
    </row>
    <row r="6" spans="2:4" ht="191.25" customHeight="1" x14ac:dyDescent="0.3">
      <c r="B6" s="366"/>
      <c r="C6" s="367"/>
      <c r="D6" s="367"/>
    </row>
    <row r="7" spans="2:4" ht="124.5" customHeight="1" x14ac:dyDescent="0.3">
      <c r="C7" s="368"/>
    </row>
    <row r="8" spans="2:4" ht="27.75" customHeight="1" x14ac:dyDescent="0.3">
      <c r="B8" s="369"/>
      <c r="C8" s="370"/>
    </row>
    <row r="9" spans="2:4" ht="27.75" customHeight="1" x14ac:dyDescent="0.3">
      <c r="C9" s="370"/>
    </row>
    <row r="37" ht="2.25" customHeight="1" x14ac:dyDescent="0.3"/>
  </sheetData>
  <mergeCells count="1">
    <mergeCell ref="C5:D5"/>
  </mergeCells>
  <pageMargins left="0.19685039370078741" right="0" top="0.78740157480314965" bottom="0.19685039370078741" header="0" footer="0"/>
  <pageSetup paperSize="9" scale="73" orientation="portrait" r:id="rId1"/>
  <headerFooter>
    <oddFooter>&amp;C&amp;1#&amp;"Calibri"&amp;10&amp;K000000Confidential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FB725-060D-4C34-BFFB-9D35C93E3A40}">
  <sheetPr>
    <pageSetUpPr fitToPage="1"/>
  </sheetPr>
  <dimension ref="A1:E46"/>
  <sheetViews>
    <sheetView showGridLines="0" showRowColHeaders="0" zoomScale="85" zoomScaleNormal="85" zoomScaleSheetLayoutView="85" workbookViewId="0">
      <selection activeCell="C89" sqref="C89"/>
    </sheetView>
  </sheetViews>
  <sheetFormatPr defaultColWidth="15.88671875" defaultRowHeight="15.6" x14ac:dyDescent="0.3"/>
  <cols>
    <col min="1" max="1" width="3.44140625" style="363" customWidth="1"/>
    <col min="2" max="2" width="33.6640625" style="375" bestFit="1" customWidth="1"/>
    <col min="3" max="3" width="1.5546875" style="376" customWidth="1"/>
    <col min="4" max="4" width="71" style="375" customWidth="1"/>
    <col min="5" max="6" width="23.5546875" style="375" customWidth="1"/>
    <col min="7" max="7" width="1.88671875" style="375" customWidth="1"/>
    <col min="8" max="8" width="15.88671875" style="375"/>
    <col min="9" max="9" width="6.109375" style="375" customWidth="1"/>
    <col min="10" max="16384" width="15.88671875" style="375"/>
  </cols>
  <sheetData>
    <row r="1" spans="2:4" s="363" customFormat="1" ht="12" customHeight="1" x14ac:dyDescent="0.3">
      <c r="C1" s="371"/>
    </row>
    <row r="2" spans="2:4" s="363" customFormat="1" ht="12" customHeight="1" x14ac:dyDescent="0.3">
      <c r="C2" s="371"/>
    </row>
    <row r="3" spans="2:4" s="363" customFormat="1" ht="12" customHeight="1" x14ac:dyDescent="0.3">
      <c r="C3" s="371"/>
    </row>
    <row r="4" spans="2:4" s="363" customFormat="1" ht="15.75" customHeight="1" x14ac:dyDescent="0.3">
      <c r="C4" s="371"/>
    </row>
    <row r="5" spans="2:4" s="363" customFormat="1" ht="24" customHeight="1" x14ac:dyDescent="0.4">
      <c r="B5" s="633" t="s">
        <v>2698</v>
      </c>
      <c r="C5" s="633"/>
      <c r="D5" s="633"/>
    </row>
    <row r="6" spans="2:4" s="363" customFormat="1" ht="6" customHeight="1" x14ac:dyDescent="0.3">
      <c r="C6" s="371"/>
    </row>
    <row r="7" spans="2:4" s="363" customFormat="1" ht="15.75" customHeight="1" x14ac:dyDescent="0.3">
      <c r="B7" s="372" t="s">
        <v>2699</v>
      </c>
      <c r="C7" s="373"/>
      <c r="D7" s="374" t="s">
        <v>2700</v>
      </c>
    </row>
    <row r="8" spans="2:4" ht="11.25" customHeight="1" x14ac:dyDescent="0.3"/>
    <row r="10" spans="2:4" x14ac:dyDescent="0.3">
      <c r="B10" s="377" t="s">
        <v>2701</v>
      </c>
    </row>
    <row r="11" spans="2:4" x14ac:dyDescent="0.3">
      <c r="B11" s="376" t="s">
        <v>2702</v>
      </c>
      <c r="D11" s="376"/>
    </row>
    <row r="12" spans="2:4" x14ac:dyDescent="0.3">
      <c r="B12" s="378" t="s">
        <v>2703</v>
      </c>
      <c r="D12" s="379" t="s">
        <v>2702</v>
      </c>
    </row>
    <row r="13" spans="2:4" x14ac:dyDescent="0.3">
      <c r="B13" s="378"/>
    </row>
    <row r="14" spans="2:4" x14ac:dyDescent="0.3">
      <c r="B14" s="376" t="s">
        <v>2704</v>
      </c>
    </row>
    <row r="15" spans="2:4" x14ac:dyDescent="0.3">
      <c r="B15" s="378" t="s">
        <v>2705</v>
      </c>
      <c r="D15" s="379" t="s">
        <v>2706</v>
      </c>
    </row>
    <row r="16" spans="2:4" x14ac:dyDescent="0.3">
      <c r="B16" s="378" t="s">
        <v>2707</v>
      </c>
      <c r="D16" s="379" t="s">
        <v>2708</v>
      </c>
    </row>
    <row r="17" spans="2:4" x14ac:dyDescent="0.3">
      <c r="B17" s="378" t="s">
        <v>2709</v>
      </c>
      <c r="D17" s="379" t="s">
        <v>2710</v>
      </c>
    </row>
    <row r="18" spans="2:4" x14ac:dyDescent="0.3">
      <c r="B18" s="378" t="s">
        <v>2711</v>
      </c>
      <c r="D18" s="379" t="s">
        <v>2712</v>
      </c>
    </row>
    <row r="19" spans="2:4" x14ac:dyDescent="0.3">
      <c r="B19" s="378" t="s">
        <v>2713</v>
      </c>
      <c r="D19" s="379" t="s">
        <v>2714</v>
      </c>
    </row>
    <row r="20" spans="2:4" x14ac:dyDescent="0.3">
      <c r="B20" s="378" t="s">
        <v>2715</v>
      </c>
      <c r="D20" s="379" t="s">
        <v>2716</v>
      </c>
    </row>
    <row r="21" spans="2:4" x14ac:dyDescent="0.3">
      <c r="B21" s="378"/>
    </row>
    <row r="22" spans="2:4" x14ac:dyDescent="0.3">
      <c r="B22" s="378" t="s">
        <v>2717</v>
      </c>
      <c r="D22" s="379" t="s">
        <v>2718</v>
      </c>
    </row>
    <row r="23" spans="2:4" x14ac:dyDescent="0.3">
      <c r="B23" s="378" t="s">
        <v>2719</v>
      </c>
      <c r="D23" s="379" t="s">
        <v>2720</v>
      </c>
    </row>
    <row r="24" spans="2:4" x14ac:dyDescent="0.3">
      <c r="B24" s="378" t="s">
        <v>2721</v>
      </c>
      <c r="D24" s="379" t="s">
        <v>2722</v>
      </c>
    </row>
    <row r="25" spans="2:4" x14ac:dyDescent="0.3">
      <c r="B25" s="378" t="s">
        <v>2723</v>
      </c>
      <c r="D25" s="379" t="s">
        <v>2724</v>
      </c>
    </row>
    <row r="26" spans="2:4" x14ac:dyDescent="0.3">
      <c r="B26" s="378" t="s">
        <v>2725</v>
      </c>
      <c r="D26" s="379" t="s">
        <v>2726</v>
      </c>
    </row>
    <row r="27" spans="2:4" x14ac:dyDescent="0.3">
      <c r="B27" s="378" t="s">
        <v>2727</v>
      </c>
      <c r="D27" s="379" t="s">
        <v>2728</v>
      </c>
    </row>
    <row r="28" spans="2:4" x14ac:dyDescent="0.3">
      <c r="B28" s="378" t="s">
        <v>2729</v>
      </c>
      <c r="D28" s="379" t="s">
        <v>2730</v>
      </c>
    </row>
    <row r="29" spans="2:4" x14ac:dyDescent="0.3">
      <c r="B29" s="378" t="s">
        <v>2731</v>
      </c>
      <c r="D29" s="379" t="s">
        <v>2732</v>
      </c>
    </row>
    <row r="30" spans="2:4" x14ac:dyDescent="0.3">
      <c r="B30" s="378" t="s">
        <v>2733</v>
      </c>
      <c r="D30" s="379" t="s">
        <v>2734</v>
      </c>
    </row>
    <row r="31" spans="2:4" x14ac:dyDescent="0.3">
      <c r="B31" s="378" t="s">
        <v>2735</v>
      </c>
      <c r="D31" s="379" t="s">
        <v>2736</v>
      </c>
    </row>
    <row r="32" spans="2:4" x14ac:dyDescent="0.3">
      <c r="B32" s="378" t="s">
        <v>2737</v>
      </c>
      <c r="D32" s="379" t="s">
        <v>2738</v>
      </c>
    </row>
    <row r="33" spans="2:5" x14ac:dyDescent="0.3">
      <c r="B33" s="378" t="s">
        <v>2739</v>
      </c>
      <c r="D33" s="379" t="s">
        <v>2740</v>
      </c>
    </row>
    <row r="34" spans="2:5" x14ac:dyDescent="0.3">
      <c r="B34" s="378" t="s">
        <v>2741</v>
      </c>
      <c r="D34" s="379" t="s">
        <v>2742</v>
      </c>
    </row>
    <row r="35" spans="2:5" x14ac:dyDescent="0.3">
      <c r="B35" s="378" t="s">
        <v>2743</v>
      </c>
      <c r="D35" s="379" t="s">
        <v>2744</v>
      </c>
    </row>
    <row r="36" spans="2:5" x14ac:dyDescent="0.3">
      <c r="B36" s="378" t="s">
        <v>2745</v>
      </c>
      <c r="D36" s="379" t="s">
        <v>2746</v>
      </c>
    </row>
    <row r="37" spans="2:5" x14ac:dyDescent="0.3">
      <c r="B37" s="378" t="s">
        <v>2747</v>
      </c>
      <c r="D37" s="379" t="s">
        <v>2748</v>
      </c>
    </row>
    <row r="38" spans="2:5" x14ac:dyDescent="0.3">
      <c r="B38" s="378" t="s">
        <v>2749</v>
      </c>
      <c r="D38" s="379" t="s">
        <v>2750</v>
      </c>
    </row>
    <row r="39" spans="2:5" x14ac:dyDescent="0.3">
      <c r="B39" s="378" t="s">
        <v>2751</v>
      </c>
      <c r="D39" s="379" t="s">
        <v>2752</v>
      </c>
    </row>
    <row r="40" spans="2:5" x14ac:dyDescent="0.3">
      <c r="B40" s="378"/>
      <c r="D40" s="379"/>
    </row>
    <row r="41" spans="2:5" x14ac:dyDescent="0.3">
      <c r="B41" s="378"/>
      <c r="D41" s="380"/>
    </row>
    <row r="42" spans="2:5" x14ac:dyDescent="0.3">
      <c r="E42" s="376"/>
    </row>
    <row r="43" spans="2:5" x14ac:dyDescent="0.3">
      <c r="B43" s="377" t="s">
        <v>2753</v>
      </c>
      <c r="E43" s="376"/>
    </row>
    <row r="44" spans="2:5" x14ac:dyDescent="0.3">
      <c r="B44" s="378" t="s">
        <v>2754</v>
      </c>
      <c r="D44" s="379" t="s">
        <v>2755</v>
      </c>
      <c r="E44" s="376"/>
    </row>
    <row r="45" spans="2:5" x14ac:dyDescent="0.3">
      <c r="B45" s="378" t="s">
        <v>2756</v>
      </c>
      <c r="D45" s="379" t="s">
        <v>2755</v>
      </c>
      <c r="E45" s="376"/>
    </row>
    <row r="46" spans="2:5" x14ac:dyDescent="0.3">
      <c r="B46" s="378" t="s">
        <v>2757</v>
      </c>
      <c r="D46" s="379" t="s">
        <v>2758</v>
      </c>
    </row>
  </sheetData>
  <mergeCells count="1">
    <mergeCell ref="B5:D5"/>
  </mergeCells>
  <hyperlinks>
    <hyperlink ref="D12" location="'Tabel A - General Issuer Detail'!A1" display="General Issuer Detail" xr:uid="{FD6EFB96-E56E-411E-9BE2-368738267980}"/>
    <hyperlink ref="D15" location="'G1-G4 - Cover pool inform.'!A1" display="General cover pool information " xr:uid="{F639FBB1-BFB5-4868-A008-D75FF3F0526D}"/>
    <hyperlink ref="D16" location="'G1-G4 - Cover pool inform.'!B25" display="Outstanding CBs" xr:uid="{E873736D-E25C-4A7F-8344-34CC6C7ACCCC}"/>
    <hyperlink ref="D19" location="'G1-G4 - Cover pool inform.'!B61" display="Legal ALM (balance principle) adherence" xr:uid="{AA05011F-F2F0-4462-B944-A797F72379DA}"/>
    <hyperlink ref="D20" location="'G1-G4 - Cover pool inform.'!B70" display="Additional characteristics of ALM business model for issued CBs" xr:uid="{99D7A25F-A60A-4D67-A3A7-5CD1D1D12FB1}"/>
    <hyperlink ref="D22" location="'Table 1-3 - Lending'!B7" display="Number of loans by property category" xr:uid="{3D9891BD-2FFF-426A-8178-B32A6A57567E}"/>
    <hyperlink ref="D23" location="'Table 1-3 - Lending'!B16" display="Lending by property category, DKKbn" xr:uid="{F096909E-41D1-4A99-85A0-B7533C874806}"/>
    <hyperlink ref="D24" location="'Table 1-3 - Lending'!B23" display="Lending, by loan size, DKKbn" xr:uid="{2825062D-FB51-4589-9EFA-D45AD016CA52}"/>
    <hyperlink ref="D25" location="'Table 4 - LTV'!B7" display="Lending, by-loan to-value (LTV), current property value, DKKbn" xr:uid="{29DCBA72-485C-4147-81A1-9B359AA950C8}"/>
    <hyperlink ref="D26" location="'Table 4 - LTV'!B29" display="Lending, by-loan to-value (LTV), current property value, Per cent" xr:uid="{C1322B85-C6E6-4890-99F9-CD1935E918EE}"/>
    <hyperlink ref="D27" location="'Table 4 - LTV'!B51" display="Lending, by-loan to-value (LTV), current property value, DKKbn (&quot;Sidste krone&quot;)" xr:uid="{5B282D11-4CBF-4E67-BCA1-D7719462CC15}"/>
    <hyperlink ref="D28" location="'Table 4 - LTV'!B73" display="Lending, by-loan to-value (LTV), current property value, Per cent (&quot;Sidste krone&quot;)" xr:uid="{B7A0A49C-57D7-4D08-B78E-75AB8A935B2B}"/>
    <hyperlink ref="D29" location="'Table 5 - Lending by region'!B7" display="Lending by region, DKKbn" xr:uid="{352C8EF9-C107-42D3-8AA2-76F7D1297DA4}"/>
    <hyperlink ref="D30" location="'Table 6-8 - Lending by loantype'!B6" display="Lending by loan type - IO Loans, DKKbn" xr:uid="{633D1FF6-5B35-49E3-A067-E004FB64531E}"/>
    <hyperlink ref="D31" location="'Table 6-8 - Lending by loantype'!B23" display="Lending by loan type - Repayment Loans / Amortizing Loans, DKKbn" xr:uid="{2892CC9F-DA37-4249-8057-4C2170D2A3A6}"/>
    <hyperlink ref="D32" location="'Table 6-8 - Lending by loantype'!B40" display="Lending by loan type - All loans, DKKbn" xr:uid="{0EC1163F-1384-41A4-A39E-FC02D0A159C2}"/>
    <hyperlink ref="D34" location="'Table 9-12 - Lending'!B20" display="Lending by remaining maturity, DKKbn" xr:uid="{769171AA-F4C6-4A41-9222-F51237469DB4}"/>
    <hyperlink ref="D35" location="'Table 9-12 - Lending'!B35" display="90 day Non-performing loans by property type, as percentage of instalments payments, %" xr:uid="{7E467420-0854-4907-8DB8-68711B7FDD69}"/>
    <hyperlink ref="D36" location="'Table 9-12 - Lending'!B45" display="90 day Non-performing loans by property type, as percentage of lending, %" xr:uid="{1C196015-78AC-46DC-BCA6-AB9F541ECB4F}"/>
    <hyperlink ref="D37" location="'Table 9-12 - Lending'!B55" display="90 day Non-performing loans by property type, as percentage of lending, by continous LTV bracket, %" xr:uid="{C2DA86CE-5FB3-42F8-BE1C-DBBCE3012398}"/>
    <hyperlink ref="D38" location="'Table 9-12 - Lending'!B69" display="Realised losses (DKKm)" xr:uid="{CD5B90E8-AB98-4BD5-9E8D-3268D174DAF0}"/>
    <hyperlink ref="D39" location="'Table 9-12 - Lending'!B78" display="Realised losses (%)" xr:uid="{2F8708FA-0E64-4B1C-ABD0-F36C13267B8E}"/>
    <hyperlink ref="D44" location="'X1 Key Concepts'!B8" display="Key Concepts Explanation" xr:uid="{AF7CE3AE-0C78-409C-8AE3-F4C30C0FF45C}"/>
    <hyperlink ref="D46" location="'X3 - General explanation'!B7" display="General explanation" xr:uid="{8CD1DCB8-DDDF-42E0-9223-82DE85199049}"/>
    <hyperlink ref="D17" location="'G1-G4 - Cover pool inform.'!A1" display="Cover assets and maturity structure" xr:uid="{A15D78D0-B5A6-404B-87EC-E14DE65034E1}"/>
    <hyperlink ref="D45" location="'X2 Key Concepts'!A1" display="Key Concepts Explanation" xr:uid="{7DB4B3A1-C77D-4324-9CFD-7814A7990214}"/>
    <hyperlink ref="D18" location="'G1-G4 - Cover pool inform.'!A1" display="Interest and currency risk" xr:uid="{DB0B5F3D-9974-4269-BB3F-1261FAC0C418}"/>
    <hyperlink ref="D33" location="'Table 9-12 - Lending'!B6" display="Lending by Seasoning, DKKbn (Seasoning defined by duration of customer relationship)" xr:uid="{9EABDB36-5375-4FE5-8087-B6A66462808E}"/>
  </hyperlinks>
  <pageMargins left="0.78740157480314965" right="0.59055118110236227" top="0.78740157480314965" bottom="0.78740157480314965" header="0" footer="0"/>
  <pageSetup paperSize="9" scale="56" orientation="portrait" r:id="rId1"/>
  <headerFooter>
    <oddFooter>&amp;C&amp;1#&amp;"Calibri"&amp;10&amp;K000000Confidential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BBE41-7A74-4D9B-B5F3-80E8A99D61A2}">
  <sheetPr>
    <pageSetUpPr fitToPage="1"/>
  </sheetPr>
  <dimension ref="B1:F46"/>
  <sheetViews>
    <sheetView showGridLines="0" showRowColHeaders="0" zoomScale="85" zoomScaleNormal="85" workbookViewId="0">
      <selection activeCell="C89" sqref="C89"/>
    </sheetView>
  </sheetViews>
  <sheetFormatPr defaultColWidth="15.88671875" defaultRowHeight="14.4" x14ac:dyDescent="0.3"/>
  <cols>
    <col min="1" max="1" width="3.44140625" style="363" customWidth="1"/>
    <col min="2" max="2" width="68.44140625" style="363" bestFit="1" customWidth="1"/>
    <col min="3" max="6" width="15.6640625" style="363" bestFit="1" customWidth="1"/>
    <col min="7" max="7" width="5.109375" style="363" customWidth="1"/>
    <col min="8" max="16384" width="15.88671875" style="363"/>
  </cols>
  <sheetData>
    <row r="1" spans="2:6" ht="12" customHeight="1" x14ac:dyDescent="0.3"/>
    <row r="2" spans="2:6" ht="12" customHeight="1" x14ac:dyDescent="0.3"/>
    <row r="3" spans="2:6" ht="12" customHeight="1" x14ac:dyDescent="0.3"/>
    <row r="4" spans="2:6" ht="36" customHeight="1" x14ac:dyDescent="0.3">
      <c r="B4" s="381" t="s">
        <v>2759</v>
      </c>
      <c r="C4" s="634"/>
      <c r="D4" s="634"/>
    </row>
    <row r="5" spans="2:6" ht="15.6" x14ac:dyDescent="0.3">
      <c r="B5" s="382" t="s">
        <v>2760</v>
      </c>
      <c r="C5" s="383"/>
      <c r="D5" s="383"/>
      <c r="E5" s="383"/>
      <c r="F5" s="383"/>
    </row>
    <row r="6" spans="2:6" ht="3.75" customHeight="1" x14ac:dyDescent="0.3">
      <c r="B6" s="384"/>
      <c r="C6" s="385"/>
      <c r="D6" s="385"/>
      <c r="E6" s="385"/>
      <c r="F6" s="385"/>
    </row>
    <row r="7" spans="2:6" ht="3" customHeight="1" x14ac:dyDescent="0.3">
      <c r="B7" s="384"/>
    </row>
    <row r="8" spans="2:6" ht="3.75" customHeight="1" x14ac:dyDescent="0.3"/>
    <row r="9" spans="2:6" x14ac:dyDescent="0.3">
      <c r="B9" s="386" t="s">
        <v>2761</v>
      </c>
      <c r="C9" s="387" t="s">
        <v>2762</v>
      </c>
      <c r="D9" s="387" t="s">
        <v>2763</v>
      </c>
      <c r="E9" s="387" t="s">
        <v>2764</v>
      </c>
      <c r="F9" s="387" t="s">
        <v>2765</v>
      </c>
    </row>
    <row r="10" spans="2:6" x14ac:dyDescent="0.3">
      <c r="B10" s="388" t="s">
        <v>2766</v>
      </c>
      <c r="C10" s="389">
        <v>467</v>
      </c>
      <c r="D10" s="389">
        <v>455.3</v>
      </c>
      <c r="E10" s="389">
        <v>460.46</v>
      </c>
      <c r="F10" s="389">
        <v>473.3</v>
      </c>
    </row>
    <row r="11" spans="2:6" x14ac:dyDescent="0.3">
      <c r="B11" s="388" t="s">
        <v>2767</v>
      </c>
      <c r="C11" s="389">
        <v>414.49</v>
      </c>
      <c r="D11" s="389">
        <v>410.56200000000001</v>
      </c>
      <c r="E11" s="389">
        <v>402.74200000000002</v>
      </c>
      <c r="F11" s="389">
        <v>405.13200000000001</v>
      </c>
    </row>
    <row r="12" spans="2:6" x14ac:dyDescent="0.3">
      <c r="B12" s="390" t="s">
        <v>2768</v>
      </c>
      <c r="C12" s="391">
        <v>414.49</v>
      </c>
      <c r="D12" s="391">
        <v>410.56200000000001</v>
      </c>
      <c r="E12" s="391">
        <v>402.74200000000002</v>
      </c>
      <c r="F12" s="391">
        <v>405.13200000000001</v>
      </c>
    </row>
    <row r="13" spans="2:6" x14ac:dyDescent="0.3">
      <c r="B13" s="392" t="s">
        <v>2769</v>
      </c>
      <c r="C13" s="393">
        <v>0.24931394979024299</v>
      </c>
      <c r="D13" s="393">
        <v>0.25</v>
      </c>
      <c r="E13" s="393">
        <v>0.245</v>
      </c>
      <c r="F13" s="393">
        <v>0.24399999999999999</v>
      </c>
    </row>
    <row r="14" spans="2:6" x14ac:dyDescent="0.3">
      <c r="B14" s="388" t="s">
        <v>2770</v>
      </c>
      <c r="C14" s="394">
        <v>0.294466338498099</v>
      </c>
      <c r="D14" s="621">
        <v>0.29499999999999998</v>
      </c>
      <c r="E14" s="621">
        <v>0.28999999999999998</v>
      </c>
      <c r="F14" s="621">
        <v>0.27</v>
      </c>
    </row>
    <row r="15" spans="2:6" x14ac:dyDescent="0.3">
      <c r="B15" s="388" t="s">
        <v>2771</v>
      </c>
      <c r="C15" s="389">
        <v>441.04899999999998</v>
      </c>
      <c r="D15" s="389">
        <v>422.774</v>
      </c>
      <c r="E15" s="389">
        <v>429.86900000000003</v>
      </c>
      <c r="F15" s="389">
        <v>448.55700000000002</v>
      </c>
    </row>
    <row r="16" spans="2:6" x14ac:dyDescent="0.3">
      <c r="B16" s="388" t="s">
        <v>2772</v>
      </c>
      <c r="C16" s="389">
        <v>0.6</v>
      </c>
      <c r="D16" s="389">
        <v>1.3</v>
      </c>
      <c r="E16" s="389">
        <v>0.7</v>
      </c>
      <c r="F16" s="389">
        <v>0</v>
      </c>
    </row>
    <row r="17" spans="2:6" x14ac:dyDescent="0.3">
      <c r="B17" s="395" t="s">
        <v>2773</v>
      </c>
      <c r="C17" s="389"/>
      <c r="D17" s="389"/>
      <c r="E17" s="389"/>
      <c r="F17" s="389"/>
    </row>
    <row r="18" spans="2:6" x14ac:dyDescent="0.3">
      <c r="B18" s="396" t="s">
        <v>2774</v>
      </c>
      <c r="C18" s="397">
        <v>120.343</v>
      </c>
      <c r="D18" s="397">
        <v>118.908</v>
      </c>
      <c r="E18" s="397">
        <v>119.15900000000001</v>
      </c>
      <c r="F18" s="397">
        <v>123.738</v>
      </c>
    </row>
    <row r="19" spans="2:6" x14ac:dyDescent="0.3">
      <c r="B19" s="398" t="s">
        <v>2775</v>
      </c>
      <c r="C19" s="397">
        <v>7.0000000000000007E-2</v>
      </c>
      <c r="D19" s="397">
        <v>0.4</v>
      </c>
      <c r="E19" s="397">
        <v>0</v>
      </c>
      <c r="F19" s="397">
        <v>0</v>
      </c>
    </row>
    <row r="20" spans="2:6" x14ac:dyDescent="0.3">
      <c r="B20" s="388" t="s">
        <v>2776</v>
      </c>
      <c r="C20" s="389">
        <v>0.03</v>
      </c>
      <c r="D20" s="389">
        <v>0</v>
      </c>
      <c r="E20" s="389">
        <v>0</v>
      </c>
      <c r="F20" s="389">
        <v>0</v>
      </c>
    </row>
    <row r="21" spans="2:6" ht="9.75" customHeight="1" x14ac:dyDescent="0.3">
      <c r="B21" s="384"/>
      <c r="C21" s="385"/>
      <c r="D21" s="385"/>
      <c r="E21" s="385"/>
      <c r="F21" s="385"/>
    </row>
    <row r="22" spans="2:6" ht="15.6" x14ac:dyDescent="0.3">
      <c r="B22" s="399"/>
      <c r="C22" s="385"/>
      <c r="D22" s="385"/>
      <c r="E22" s="385"/>
      <c r="F22" s="385"/>
    </row>
    <row r="23" spans="2:6" x14ac:dyDescent="0.3">
      <c r="B23" s="400" t="s">
        <v>2777</v>
      </c>
      <c r="C23" s="401"/>
      <c r="D23" s="401"/>
      <c r="E23" s="401"/>
      <c r="F23" s="401"/>
    </row>
    <row r="24" spans="2:6" x14ac:dyDescent="0.3">
      <c r="B24" s="402" t="s">
        <v>2778</v>
      </c>
      <c r="C24" s="403">
        <v>414.49</v>
      </c>
      <c r="D24" s="403">
        <v>410.56200000000001</v>
      </c>
      <c r="E24" s="403">
        <v>402.74200000000002</v>
      </c>
      <c r="F24" s="403">
        <v>405.13200000000001</v>
      </c>
    </row>
    <row r="25" spans="2:6" x14ac:dyDescent="0.3">
      <c r="B25" s="400" t="s">
        <v>2779</v>
      </c>
      <c r="C25" s="401"/>
      <c r="D25" s="401"/>
      <c r="E25" s="401"/>
      <c r="F25" s="401"/>
    </row>
    <row r="26" spans="2:6" ht="3" customHeight="1" x14ac:dyDescent="0.3">
      <c r="B26" s="404"/>
      <c r="C26" s="401"/>
      <c r="D26" s="401"/>
      <c r="E26" s="401"/>
      <c r="F26" s="401"/>
    </row>
    <row r="27" spans="2:6" x14ac:dyDescent="0.3">
      <c r="B27" s="390" t="s">
        <v>2780</v>
      </c>
      <c r="C27" s="395"/>
      <c r="D27" s="395"/>
      <c r="E27" s="395"/>
      <c r="F27" s="395"/>
    </row>
    <row r="28" spans="2:6" x14ac:dyDescent="0.3">
      <c r="B28" s="405" t="s">
        <v>2781</v>
      </c>
      <c r="C28" s="406">
        <v>0.7</v>
      </c>
      <c r="D28" s="407">
        <v>0.88600000000000001</v>
      </c>
      <c r="E28" s="407">
        <v>0.96199999999999997</v>
      </c>
      <c r="F28" s="406">
        <v>0.55100000000000005</v>
      </c>
    </row>
    <row r="29" spans="2:6" x14ac:dyDescent="0.3">
      <c r="B29" s="405" t="s">
        <v>2782</v>
      </c>
      <c r="C29" s="406">
        <v>2.0499999999999998</v>
      </c>
      <c r="D29" s="406">
        <v>2.2120000000000002</v>
      </c>
      <c r="E29" s="406">
        <v>2.3149999999999999</v>
      </c>
      <c r="F29" s="406">
        <v>2.1640000000000001</v>
      </c>
    </row>
    <row r="30" spans="2:6" x14ac:dyDescent="0.3">
      <c r="B30" s="405" t="s">
        <v>2783</v>
      </c>
      <c r="C30" s="406">
        <v>411.74099999999999</v>
      </c>
      <c r="D30" s="406">
        <v>407.46499999999997</v>
      </c>
      <c r="E30" s="406">
        <v>399.46499999999997</v>
      </c>
      <c r="F30" s="406">
        <v>402.41800000000001</v>
      </c>
    </row>
    <row r="31" spans="2:6" x14ac:dyDescent="0.3">
      <c r="B31" s="390" t="s">
        <v>2784</v>
      </c>
      <c r="C31" s="408"/>
      <c r="D31" s="408"/>
      <c r="E31" s="408"/>
      <c r="F31" s="408"/>
    </row>
    <row r="32" spans="2:6" x14ac:dyDescent="0.3">
      <c r="B32" s="405" t="s">
        <v>2785</v>
      </c>
      <c r="C32" s="406">
        <v>409.07499999999999</v>
      </c>
      <c r="D32" s="406">
        <v>404.88799999999998</v>
      </c>
      <c r="E32" s="406">
        <v>396.77300000000002</v>
      </c>
      <c r="F32" s="406">
        <v>398.83199999999999</v>
      </c>
    </row>
    <row r="33" spans="2:6" x14ac:dyDescent="0.3">
      <c r="B33" s="405" t="s">
        <v>2786</v>
      </c>
      <c r="C33" s="406">
        <v>5.415</v>
      </c>
      <c r="D33" s="406">
        <v>5.6740000000000004</v>
      </c>
      <c r="E33" s="406">
        <v>5.968</v>
      </c>
      <c r="F33" s="406">
        <v>6.3010000000000002</v>
      </c>
    </row>
    <row r="34" spans="2:6" x14ac:dyDescent="0.3">
      <c r="B34" s="405" t="s">
        <v>2787</v>
      </c>
      <c r="C34" s="409">
        <v>0</v>
      </c>
      <c r="D34" s="409">
        <v>0</v>
      </c>
      <c r="E34" s="409">
        <v>0</v>
      </c>
      <c r="F34" s="409">
        <v>0</v>
      </c>
    </row>
    <row r="35" spans="2:6" x14ac:dyDescent="0.3">
      <c r="B35" s="405" t="s">
        <v>2788</v>
      </c>
      <c r="C35" s="409">
        <v>0</v>
      </c>
      <c r="D35" s="409">
        <v>0</v>
      </c>
      <c r="E35" s="409">
        <v>0</v>
      </c>
      <c r="F35" s="409">
        <v>0</v>
      </c>
    </row>
    <row r="36" spans="2:6" x14ac:dyDescent="0.3">
      <c r="B36" s="390" t="s">
        <v>2789</v>
      </c>
      <c r="C36" s="408"/>
      <c r="D36" s="408"/>
      <c r="E36" s="408"/>
      <c r="F36" s="408"/>
    </row>
    <row r="37" spans="2:6" ht="28.8" x14ac:dyDescent="0.3">
      <c r="B37" s="405" t="s">
        <v>2790</v>
      </c>
      <c r="C37" s="406">
        <v>330.06900000000002</v>
      </c>
      <c r="D37" s="406">
        <v>324.39999999999998</v>
      </c>
      <c r="E37" s="406">
        <v>316.101</v>
      </c>
      <c r="F37" s="406">
        <v>316.57100000000003</v>
      </c>
    </row>
    <row r="38" spans="2:6" ht="28.8" x14ac:dyDescent="0.3">
      <c r="B38" s="405" t="s">
        <v>2791</v>
      </c>
      <c r="C38" s="406">
        <v>84.271000000000001</v>
      </c>
      <c r="D38" s="406">
        <v>86.013999999999996</v>
      </c>
      <c r="E38" s="406">
        <v>86.495999999999995</v>
      </c>
      <c r="F38" s="406">
        <v>88.415000000000006</v>
      </c>
    </row>
    <row r="39" spans="2:6" x14ac:dyDescent="0.3">
      <c r="B39" s="405" t="s">
        <v>2792</v>
      </c>
      <c r="C39" s="406">
        <v>0.15</v>
      </c>
      <c r="D39" s="406">
        <v>0.14899999999999999</v>
      </c>
      <c r="E39" s="406">
        <v>0.14399999999999999</v>
      </c>
      <c r="F39" s="406">
        <v>0.14599999999999999</v>
      </c>
    </row>
    <row r="40" spans="2:6" x14ac:dyDescent="0.3">
      <c r="B40" s="390" t="s">
        <v>2793</v>
      </c>
      <c r="C40" s="410"/>
      <c r="D40" s="410"/>
      <c r="E40" s="410"/>
      <c r="F40" s="410"/>
    </row>
    <row r="41" spans="2:6" x14ac:dyDescent="0.3">
      <c r="B41" s="388" t="s">
        <v>2794</v>
      </c>
      <c r="C41" s="411">
        <v>0.48</v>
      </c>
      <c r="D41" s="411">
        <v>0.44</v>
      </c>
      <c r="E41" s="411">
        <v>0.21</v>
      </c>
      <c r="F41" s="412">
        <v>0.21</v>
      </c>
    </row>
    <row r="42" spans="2:6" ht="28.8" x14ac:dyDescent="0.3">
      <c r="B42" s="395" t="s">
        <v>2795</v>
      </c>
      <c r="C42" s="413">
        <v>0.67700000000000005</v>
      </c>
      <c r="D42" s="413">
        <v>0.61899999999999999</v>
      </c>
      <c r="E42" s="413">
        <v>0.25900000000000001</v>
      </c>
      <c r="F42" s="413">
        <v>0.25</v>
      </c>
    </row>
    <row r="46" spans="2:6" x14ac:dyDescent="0.3">
      <c r="F46" s="414" t="s">
        <v>2796</v>
      </c>
    </row>
  </sheetData>
  <mergeCells count="1">
    <mergeCell ref="C4:D4"/>
  </mergeCells>
  <hyperlinks>
    <hyperlink ref="F46" location="Contents!A1" display="To Contents" xr:uid="{D43B9FCC-6618-4DA1-A83F-A973EC5C10F6}"/>
  </hyperlinks>
  <pageMargins left="0.70866141732283472" right="0.70866141732283472" top="0.74803149606299213" bottom="0.74803149606299213" header="0.31496062992125984" footer="0.31496062992125984"/>
  <pageSetup paperSize="9" scale="62" orientation="portrait" r:id="rId1"/>
  <headerFooter>
    <oddFooter>&amp;C&amp;1#&amp;"Calibri"&amp;10&amp;K000000Confidential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6E976-2B6D-46B8-9BDC-3DA49C7874CB}">
  <sheetPr>
    <pageSetUpPr fitToPage="1"/>
  </sheetPr>
  <dimension ref="A3:K131"/>
  <sheetViews>
    <sheetView showGridLines="0" showRowColHeaders="0" zoomScale="85" zoomScaleNormal="85" workbookViewId="0">
      <selection activeCell="C89" sqref="C89"/>
    </sheetView>
  </sheetViews>
  <sheetFormatPr defaultColWidth="9.109375" defaultRowHeight="14.4" x14ac:dyDescent="0.3"/>
  <cols>
    <col min="1" max="1" width="3.33203125" style="363" customWidth="1"/>
    <col min="2" max="2" width="60.88671875" style="363" customWidth="1"/>
    <col min="3" max="3" width="21.5546875" style="363" customWidth="1"/>
    <col min="4" max="4" width="19.44140625" style="363" customWidth="1"/>
    <col min="5" max="5" width="17.6640625" style="363" customWidth="1"/>
    <col min="6" max="6" width="16.44140625" style="363" bestFit="1" customWidth="1"/>
    <col min="7" max="8" width="10.6640625" style="363" customWidth="1"/>
    <col min="9" max="9" width="10.88671875" style="363" customWidth="1"/>
    <col min="10" max="10" width="4.33203125" style="363" bestFit="1" customWidth="1"/>
    <col min="11" max="11" width="16.44140625" style="363" bestFit="1" customWidth="1"/>
    <col min="12" max="12" width="8.88671875" style="363" customWidth="1"/>
    <col min="13" max="16384" width="9.109375" style="363"/>
  </cols>
  <sheetData>
    <row r="3" spans="2:9" ht="12" customHeight="1" x14ac:dyDescent="0.3"/>
    <row r="4" spans="2:9" ht="17.399999999999999" x14ac:dyDescent="0.3">
      <c r="B4" s="381" t="s">
        <v>2797</v>
      </c>
      <c r="C4" s="381"/>
      <c r="D4" s="381"/>
      <c r="E4" s="381"/>
      <c r="F4" s="381"/>
      <c r="G4" s="381"/>
      <c r="H4" s="381"/>
      <c r="I4" s="381"/>
    </row>
    <row r="5" spans="2:9" ht="4.5" customHeight="1" x14ac:dyDescent="0.3">
      <c r="B5" s="636"/>
      <c r="C5" s="636"/>
      <c r="D5" s="636"/>
      <c r="E5" s="636"/>
      <c r="F5" s="636"/>
      <c r="G5" s="636"/>
      <c r="H5" s="636"/>
      <c r="I5" s="636"/>
    </row>
    <row r="6" spans="2:9" ht="5.25" customHeight="1" x14ac:dyDescent="0.3">
      <c r="B6" s="415"/>
      <c r="C6" s="415"/>
      <c r="D6" s="415"/>
      <c r="E6" s="415"/>
      <c r="F6" s="415"/>
      <c r="G6" s="415"/>
      <c r="H6" s="415"/>
      <c r="I6" s="415"/>
    </row>
    <row r="7" spans="2:9" x14ac:dyDescent="0.3">
      <c r="B7" s="416" t="s">
        <v>2798</v>
      </c>
      <c r="C7" s="417"/>
      <c r="D7" s="417"/>
      <c r="E7" s="417"/>
      <c r="F7" s="417" t="s">
        <v>2762</v>
      </c>
      <c r="G7" s="417" t="s">
        <v>2763</v>
      </c>
      <c r="H7" s="417" t="s">
        <v>2764</v>
      </c>
      <c r="I7" s="417" t="s">
        <v>2765</v>
      </c>
    </row>
    <row r="8" spans="2:9" x14ac:dyDescent="0.3">
      <c r="B8" s="418" t="s">
        <v>2799</v>
      </c>
      <c r="F8" s="419">
        <v>7.2363186779299999</v>
      </c>
      <c r="G8" s="389">
        <v>3.6</v>
      </c>
      <c r="H8" s="389">
        <v>3.7683960957439995</v>
      </c>
      <c r="I8" s="419">
        <v>3.9926540576599998</v>
      </c>
    </row>
    <row r="9" spans="2:9" x14ac:dyDescent="0.3">
      <c r="B9" s="418" t="s">
        <v>2800</v>
      </c>
      <c r="F9" s="419">
        <v>0.17499999999999999</v>
      </c>
      <c r="G9" s="622">
        <v>0.2</v>
      </c>
      <c r="H9" s="419">
        <v>0.186</v>
      </c>
      <c r="I9" s="389">
        <v>0.26600000000000001</v>
      </c>
    </row>
    <row r="10" spans="2:9" x14ac:dyDescent="0.3">
      <c r="B10" s="418" t="s">
        <v>2801</v>
      </c>
      <c r="F10" s="419">
        <v>4.9890285681800002</v>
      </c>
      <c r="G10" s="420">
        <v>1.2</v>
      </c>
      <c r="H10" s="420">
        <v>1.1798742133239994</v>
      </c>
      <c r="I10" s="421">
        <v>1.1373302325900005</v>
      </c>
    </row>
    <row r="11" spans="2:9" x14ac:dyDescent="0.3">
      <c r="B11" s="418" t="s">
        <v>2802</v>
      </c>
      <c r="C11" s="418" t="s">
        <v>148</v>
      </c>
      <c r="D11" s="418"/>
      <c r="E11" s="418"/>
      <c r="F11" s="421">
        <v>222.00198125443657</v>
      </c>
      <c r="G11" s="421">
        <v>50.5</v>
      </c>
      <c r="H11" s="421">
        <v>45.581002089923999</v>
      </c>
      <c r="I11" s="421">
        <v>39.831917578109298</v>
      </c>
    </row>
    <row r="12" spans="2:9" x14ac:dyDescent="0.3">
      <c r="B12" s="422"/>
      <c r="C12" s="423" t="s">
        <v>2803</v>
      </c>
      <c r="D12" s="423"/>
      <c r="E12" s="423"/>
      <c r="F12" s="424">
        <v>0.08</v>
      </c>
      <c r="G12" s="424">
        <v>0.08</v>
      </c>
      <c r="H12" s="424">
        <v>0.08</v>
      </c>
      <c r="I12" s="424">
        <v>0.08</v>
      </c>
    </row>
    <row r="13" spans="2:9" x14ac:dyDescent="0.3">
      <c r="B13" s="418" t="s">
        <v>2804</v>
      </c>
      <c r="F13" s="419">
        <v>2.2469999999999999</v>
      </c>
      <c r="G13" s="419">
        <v>2.4009999999999998</v>
      </c>
      <c r="H13" s="419">
        <v>2.589</v>
      </c>
      <c r="I13" s="419">
        <v>2.855</v>
      </c>
    </row>
    <row r="14" spans="2:9" x14ac:dyDescent="0.3">
      <c r="C14" s="418" t="s">
        <v>2805</v>
      </c>
      <c r="D14" s="418"/>
      <c r="E14" s="418"/>
      <c r="F14" s="425">
        <v>0</v>
      </c>
      <c r="G14" s="419">
        <v>0</v>
      </c>
      <c r="H14" s="419">
        <v>0</v>
      </c>
      <c r="I14" s="419">
        <v>0</v>
      </c>
    </row>
    <row r="15" spans="2:9" x14ac:dyDescent="0.3">
      <c r="B15" s="418" t="s">
        <v>2806</v>
      </c>
      <c r="F15" s="419"/>
      <c r="G15" s="419"/>
      <c r="H15" s="419"/>
      <c r="I15" s="419"/>
    </row>
    <row r="16" spans="2:9" x14ac:dyDescent="0.3">
      <c r="B16" s="418" t="s">
        <v>2807</v>
      </c>
      <c r="F16" s="419">
        <v>0</v>
      </c>
      <c r="G16" s="419">
        <v>0</v>
      </c>
      <c r="H16" s="419">
        <v>0</v>
      </c>
      <c r="I16" s="419">
        <v>0</v>
      </c>
    </row>
    <row r="17" spans="1:9" x14ac:dyDescent="0.3">
      <c r="A17" s="426"/>
      <c r="B17" s="427" t="s">
        <v>2808</v>
      </c>
      <c r="C17" s="426"/>
      <c r="F17" s="419">
        <v>3.75</v>
      </c>
      <c r="G17" s="419">
        <v>0</v>
      </c>
      <c r="H17" s="419">
        <v>0</v>
      </c>
      <c r="I17" s="419">
        <v>0</v>
      </c>
    </row>
    <row r="18" spans="1:9" x14ac:dyDescent="0.3">
      <c r="A18" s="426"/>
      <c r="B18" s="427" t="s">
        <v>2809</v>
      </c>
      <c r="C18" s="426"/>
      <c r="D18" s="428"/>
      <c r="E18" s="428"/>
      <c r="F18" s="429"/>
      <c r="G18" s="429"/>
      <c r="H18" s="429"/>
      <c r="I18" s="429"/>
    </row>
    <row r="19" spans="1:9" x14ac:dyDescent="0.3">
      <c r="A19" s="426"/>
      <c r="B19" s="427" t="s">
        <v>2810</v>
      </c>
      <c r="C19" s="426"/>
      <c r="D19" s="428"/>
      <c r="E19" s="428"/>
      <c r="F19" s="419">
        <v>1.3</v>
      </c>
      <c r="G19" s="419">
        <v>1.3</v>
      </c>
      <c r="H19" s="419">
        <v>1.3</v>
      </c>
      <c r="I19" s="419">
        <v>1.3</v>
      </c>
    </row>
    <row r="20" spans="1:9" x14ac:dyDescent="0.3">
      <c r="A20" s="426"/>
      <c r="B20" s="427" t="s">
        <v>2811</v>
      </c>
      <c r="C20" s="426"/>
      <c r="D20" s="428"/>
      <c r="E20" s="428"/>
      <c r="F20" s="419">
        <v>5.0609999999999999</v>
      </c>
      <c r="G20" s="419">
        <v>1.3</v>
      </c>
      <c r="H20" s="419">
        <v>1.3</v>
      </c>
      <c r="I20" s="419">
        <v>1.3</v>
      </c>
    </row>
    <row r="21" spans="1:9" x14ac:dyDescent="0.3">
      <c r="A21" s="426"/>
      <c r="B21" s="430"/>
      <c r="C21" s="426"/>
      <c r="D21" s="428"/>
      <c r="E21" s="428"/>
      <c r="F21" s="429"/>
      <c r="G21" s="429"/>
      <c r="H21" s="429"/>
      <c r="I21" s="429"/>
    </row>
    <row r="22" spans="1:9" x14ac:dyDescent="0.3">
      <c r="A22" s="426"/>
      <c r="B22" s="431" t="s">
        <v>2812</v>
      </c>
      <c r="C22" s="432"/>
      <c r="D22" s="433"/>
      <c r="E22" s="433"/>
      <c r="F22" s="434"/>
      <c r="G22" s="434"/>
      <c r="H22" s="434"/>
      <c r="I22" s="434"/>
    </row>
    <row r="23" spans="1:9" ht="7.5" customHeight="1" x14ac:dyDescent="0.3"/>
    <row r="24" spans="1:9" ht="17.399999999999999" x14ac:dyDescent="0.3">
      <c r="B24" s="381" t="s">
        <v>2813</v>
      </c>
      <c r="C24" s="381"/>
      <c r="D24" s="381"/>
      <c r="E24" s="381"/>
      <c r="F24" s="381"/>
      <c r="G24" s="381"/>
      <c r="H24" s="381"/>
      <c r="I24" s="381"/>
    </row>
    <row r="25" spans="1:9" ht="5.25" customHeight="1" x14ac:dyDescent="0.3">
      <c r="B25" s="415"/>
      <c r="C25" s="415"/>
      <c r="D25" s="415"/>
      <c r="E25" s="415"/>
      <c r="F25" s="415"/>
      <c r="G25" s="415"/>
      <c r="H25" s="415"/>
      <c r="I25" s="415"/>
    </row>
    <row r="26" spans="1:9" x14ac:dyDescent="0.3">
      <c r="B26" s="416" t="s">
        <v>2798</v>
      </c>
      <c r="C26" s="417"/>
      <c r="D26" s="417"/>
      <c r="E26" s="417"/>
      <c r="F26" s="417" t="str">
        <f>+F7</f>
        <v>Q3 2020</v>
      </c>
      <c r="G26" s="417" t="s">
        <v>2763</v>
      </c>
      <c r="H26" s="417" t="s">
        <v>2764</v>
      </c>
      <c r="I26" s="417" t="s">
        <v>2765</v>
      </c>
    </row>
    <row r="27" spans="1:9" x14ac:dyDescent="0.3">
      <c r="B27" s="418" t="s">
        <v>2804</v>
      </c>
      <c r="F27" s="427">
        <v>2.2469999999999999</v>
      </c>
      <c r="G27" s="435">
        <v>2.4009999999999998</v>
      </c>
      <c r="H27" s="435">
        <v>2.589</v>
      </c>
      <c r="I27" s="427">
        <v>2.855</v>
      </c>
    </row>
    <row r="28" spans="1:9" x14ac:dyDescent="0.3">
      <c r="B28" s="418" t="s">
        <v>2814</v>
      </c>
      <c r="F28" s="427">
        <v>2.5259999999999998</v>
      </c>
      <c r="G28" s="435">
        <v>2.694</v>
      </c>
      <c r="H28" s="435">
        <v>2.91</v>
      </c>
      <c r="I28" s="427">
        <v>3.194</v>
      </c>
    </row>
    <row r="29" spans="1:9" x14ac:dyDescent="0.3">
      <c r="B29" s="427" t="s">
        <v>2815</v>
      </c>
      <c r="C29" s="427" t="s">
        <v>2816</v>
      </c>
      <c r="D29" s="427"/>
      <c r="E29" s="427"/>
      <c r="F29" s="436">
        <v>0</v>
      </c>
      <c r="G29" s="436">
        <v>0</v>
      </c>
      <c r="H29" s="436">
        <v>0</v>
      </c>
      <c r="I29" s="437">
        <v>0</v>
      </c>
    </row>
    <row r="30" spans="1:9" x14ac:dyDescent="0.3">
      <c r="B30" s="426"/>
      <c r="C30" s="427" t="s">
        <v>2817</v>
      </c>
      <c r="D30" s="427"/>
      <c r="E30" s="427"/>
      <c r="F30" s="438">
        <v>0</v>
      </c>
      <c r="G30" s="438">
        <v>0</v>
      </c>
      <c r="H30" s="438">
        <v>0</v>
      </c>
      <c r="I30" s="438">
        <v>1E-3</v>
      </c>
    </row>
    <row r="31" spans="1:9" x14ac:dyDescent="0.3">
      <c r="B31" s="426"/>
      <c r="C31" s="427" t="s">
        <v>2818</v>
      </c>
      <c r="D31" s="427"/>
      <c r="E31" s="427"/>
      <c r="F31" s="439">
        <v>0</v>
      </c>
      <c r="G31" s="439">
        <v>0</v>
      </c>
      <c r="H31" s="439">
        <v>0</v>
      </c>
      <c r="I31" s="439">
        <v>0</v>
      </c>
    </row>
    <row r="32" spans="1:9" x14ac:dyDescent="0.3">
      <c r="B32" s="426"/>
      <c r="C32" s="427" t="s">
        <v>2819</v>
      </c>
      <c r="D32" s="427"/>
      <c r="E32" s="427"/>
      <c r="F32" s="439">
        <v>3.0000000000000001E-3</v>
      </c>
      <c r="G32" s="439">
        <v>0</v>
      </c>
      <c r="H32" s="439">
        <v>0</v>
      </c>
      <c r="I32" s="439">
        <v>0</v>
      </c>
    </row>
    <row r="33" spans="2:9" x14ac:dyDescent="0.3">
      <c r="B33" s="426"/>
      <c r="C33" s="427" t="s">
        <v>2820</v>
      </c>
      <c r="D33" s="427"/>
      <c r="E33" s="427"/>
      <c r="F33" s="439">
        <v>4.0000000000000001E-3</v>
      </c>
      <c r="G33" s="439">
        <v>4.0000000000000001E-3</v>
      </c>
      <c r="H33" s="439">
        <v>4.0000000000000001E-3</v>
      </c>
      <c r="I33" s="439">
        <v>6.0000000000000001E-3</v>
      </c>
    </row>
    <row r="34" spans="2:9" x14ac:dyDescent="0.3">
      <c r="B34" s="426"/>
      <c r="C34" s="427" t="s">
        <v>2821</v>
      </c>
      <c r="D34" s="427"/>
      <c r="E34" s="427"/>
      <c r="F34" s="439">
        <v>0</v>
      </c>
      <c r="G34" s="439">
        <v>6.0000000000000001E-3</v>
      </c>
      <c r="H34" s="439">
        <v>8.9999999999999993E-3</v>
      </c>
      <c r="I34" s="439">
        <v>1.2E-2</v>
      </c>
    </row>
    <row r="35" spans="2:9" x14ac:dyDescent="0.3">
      <c r="B35" s="426"/>
      <c r="C35" s="427" t="s">
        <v>2822</v>
      </c>
      <c r="D35" s="427"/>
      <c r="E35" s="427"/>
      <c r="F35" s="439">
        <v>9.4E-2</v>
      </c>
      <c r="G35" s="439">
        <v>0</v>
      </c>
      <c r="H35" s="439">
        <v>0</v>
      </c>
      <c r="I35" s="439">
        <v>0</v>
      </c>
    </row>
    <row r="36" spans="2:9" x14ac:dyDescent="0.3">
      <c r="B36" s="426"/>
      <c r="C36" s="427" t="s">
        <v>2823</v>
      </c>
      <c r="D36" s="427"/>
      <c r="E36" s="427"/>
      <c r="F36" s="438">
        <v>9.8000000000000004E-2</v>
      </c>
      <c r="G36" s="438">
        <v>0.21099999999999999</v>
      </c>
      <c r="H36" s="438">
        <v>0.23400000000000001</v>
      </c>
      <c r="I36" s="438">
        <v>0.25800000000000001</v>
      </c>
    </row>
    <row r="37" spans="2:9" x14ac:dyDescent="0.3">
      <c r="B37" s="426"/>
      <c r="C37" s="427" t="s">
        <v>2824</v>
      </c>
      <c r="D37" s="427"/>
      <c r="E37" s="427"/>
      <c r="F37" s="438">
        <v>2.0489999999999999</v>
      </c>
      <c r="G37" s="438">
        <v>2.181</v>
      </c>
      <c r="H37" s="438">
        <v>2.3410000000000002</v>
      </c>
      <c r="I37" s="438">
        <v>2.5790000000000002</v>
      </c>
    </row>
    <row r="38" spans="2:9" x14ac:dyDescent="0.3">
      <c r="B38" s="426"/>
      <c r="C38" s="427" t="s">
        <v>2825</v>
      </c>
      <c r="D38" s="427"/>
      <c r="E38" s="427"/>
      <c r="F38" s="438">
        <v>0</v>
      </c>
      <c r="G38" s="438">
        <v>0</v>
      </c>
      <c r="H38" s="438">
        <v>0</v>
      </c>
      <c r="I38" s="438">
        <v>0</v>
      </c>
    </row>
    <row r="39" spans="2:9" x14ac:dyDescent="0.3">
      <c r="B39" s="427" t="s">
        <v>2826</v>
      </c>
      <c r="C39" s="427" t="s">
        <v>2827</v>
      </c>
      <c r="D39" s="427"/>
      <c r="E39" s="427"/>
      <c r="F39" s="440">
        <v>0</v>
      </c>
      <c r="G39" s="440">
        <v>0</v>
      </c>
      <c r="H39" s="440">
        <v>0</v>
      </c>
      <c r="I39" s="440">
        <v>0</v>
      </c>
    </row>
    <row r="40" spans="2:9" x14ac:dyDescent="0.3">
      <c r="B40" s="426"/>
      <c r="C40" s="427" t="s">
        <v>2828</v>
      </c>
      <c r="D40" s="427"/>
      <c r="E40" s="427"/>
      <c r="F40" s="440">
        <v>1</v>
      </c>
      <c r="G40" s="440">
        <v>1</v>
      </c>
      <c r="H40" s="440">
        <v>1</v>
      </c>
      <c r="I40" s="440">
        <v>1</v>
      </c>
    </row>
    <row r="41" spans="2:9" x14ac:dyDescent="0.3">
      <c r="B41" s="426"/>
      <c r="C41" s="427" t="s">
        <v>2829</v>
      </c>
      <c r="D41" s="427"/>
      <c r="E41" s="427"/>
      <c r="F41" s="441">
        <v>0</v>
      </c>
      <c r="G41" s="441">
        <v>0</v>
      </c>
      <c r="H41" s="441">
        <v>0</v>
      </c>
      <c r="I41" s="441">
        <v>0</v>
      </c>
    </row>
    <row r="42" spans="2:9" x14ac:dyDescent="0.3">
      <c r="B42" s="427" t="s">
        <v>2830</v>
      </c>
      <c r="C42" s="427" t="s">
        <v>2831</v>
      </c>
      <c r="D42" s="427"/>
      <c r="E42" s="427"/>
      <c r="F42" s="440">
        <v>0.64610999999999996</v>
      </c>
      <c r="G42" s="440">
        <v>0.65034000000000003</v>
      </c>
      <c r="H42" s="440">
        <v>0.65602000000000005</v>
      </c>
      <c r="I42" s="440">
        <v>0.66764000000000001</v>
      </c>
    </row>
    <row r="43" spans="2:9" x14ac:dyDescent="0.3">
      <c r="B43" s="426"/>
      <c r="C43" s="427" t="s">
        <v>2832</v>
      </c>
      <c r="D43" s="427"/>
      <c r="E43" s="427"/>
      <c r="F43" s="440">
        <v>0</v>
      </c>
      <c r="G43" s="440">
        <v>0</v>
      </c>
      <c r="H43" s="440">
        <v>0</v>
      </c>
      <c r="I43" s="440">
        <v>0</v>
      </c>
    </row>
    <row r="44" spans="2:9" x14ac:dyDescent="0.3">
      <c r="B44" s="426"/>
      <c r="C44" s="427" t="s">
        <v>2833</v>
      </c>
      <c r="D44" s="427"/>
      <c r="E44" s="427"/>
      <c r="F44" s="442">
        <v>0.35388999999999998</v>
      </c>
      <c r="G44" s="442">
        <v>0.34966000000000003</v>
      </c>
      <c r="H44" s="442">
        <v>0.34398000000000001</v>
      </c>
      <c r="I44" s="442">
        <v>0.33235999999999999</v>
      </c>
    </row>
    <row r="45" spans="2:9" x14ac:dyDescent="0.3">
      <c r="B45" s="427" t="s">
        <v>2834</v>
      </c>
      <c r="C45" s="427" t="s">
        <v>226</v>
      </c>
      <c r="D45" s="427"/>
      <c r="E45" s="427"/>
      <c r="F45" s="443">
        <v>2.2469999999999999</v>
      </c>
      <c r="G45" s="443">
        <v>2.4009999999999998</v>
      </c>
      <c r="H45" s="443">
        <v>2.589</v>
      </c>
      <c r="I45" s="443">
        <v>2.855</v>
      </c>
    </row>
    <row r="46" spans="2:9" x14ac:dyDescent="0.3">
      <c r="B46" s="426"/>
      <c r="C46" s="427" t="s">
        <v>213</v>
      </c>
      <c r="D46" s="427"/>
      <c r="E46" s="427"/>
      <c r="F46" s="443">
        <v>0</v>
      </c>
      <c r="G46" s="443">
        <v>0</v>
      </c>
      <c r="H46" s="443"/>
      <c r="I46" s="443"/>
    </row>
    <row r="47" spans="2:9" x14ac:dyDescent="0.3">
      <c r="B47" s="426"/>
      <c r="C47" s="427" t="s">
        <v>232</v>
      </c>
      <c r="D47" s="427"/>
      <c r="E47" s="427"/>
      <c r="F47" s="444">
        <v>0</v>
      </c>
      <c r="G47" s="444">
        <v>0</v>
      </c>
      <c r="H47" s="444"/>
      <c r="I47" s="444"/>
    </row>
    <row r="48" spans="2:9" x14ac:dyDescent="0.3">
      <c r="B48" s="426"/>
      <c r="C48" s="427" t="s">
        <v>1602</v>
      </c>
      <c r="D48" s="427"/>
      <c r="E48" s="427"/>
      <c r="F48" s="444">
        <v>0</v>
      </c>
      <c r="G48" s="444">
        <v>0</v>
      </c>
      <c r="H48" s="444"/>
      <c r="I48" s="444"/>
    </row>
    <row r="49" spans="2:11" x14ac:dyDescent="0.3">
      <c r="B49" s="426"/>
      <c r="C49" s="427" t="s">
        <v>217</v>
      </c>
      <c r="D49" s="427"/>
      <c r="E49" s="427"/>
      <c r="F49" s="444">
        <v>0</v>
      </c>
      <c r="G49" s="444">
        <v>0</v>
      </c>
      <c r="H49" s="444"/>
      <c r="I49" s="444"/>
    </row>
    <row r="50" spans="2:11" x14ac:dyDescent="0.3">
      <c r="B50" s="426"/>
      <c r="C50" s="427" t="s">
        <v>1604</v>
      </c>
      <c r="D50" s="427"/>
      <c r="E50" s="427"/>
      <c r="F50" s="444">
        <v>0</v>
      </c>
      <c r="G50" s="444">
        <v>0</v>
      </c>
      <c r="H50" s="444"/>
      <c r="I50" s="444"/>
    </row>
    <row r="51" spans="2:11" x14ac:dyDescent="0.3">
      <c r="B51" s="426"/>
      <c r="C51" s="427" t="s">
        <v>146</v>
      </c>
      <c r="D51" s="427"/>
      <c r="E51" s="427"/>
      <c r="F51" s="444">
        <v>0</v>
      </c>
      <c r="G51" s="444">
        <v>0</v>
      </c>
      <c r="H51" s="444"/>
      <c r="I51" s="444"/>
    </row>
    <row r="52" spans="2:11" x14ac:dyDescent="0.3">
      <c r="B52" s="427" t="s">
        <v>2835</v>
      </c>
      <c r="C52" s="426"/>
      <c r="D52" s="426"/>
      <c r="E52" s="426"/>
      <c r="F52" s="445" t="s">
        <v>2836</v>
      </c>
      <c r="G52" s="445" t="s">
        <v>2836</v>
      </c>
      <c r="H52" s="445" t="s">
        <v>2836</v>
      </c>
      <c r="I52" s="445" t="s">
        <v>2836</v>
      </c>
    </row>
    <row r="53" spans="2:11" x14ac:dyDescent="0.3">
      <c r="B53" s="427" t="s">
        <v>2837</v>
      </c>
      <c r="C53" s="426"/>
      <c r="D53" s="426"/>
      <c r="E53" s="426"/>
      <c r="F53" s="445" t="s">
        <v>2836</v>
      </c>
      <c r="G53" s="445" t="s">
        <v>2836</v>
      </c>
      <c r="H53" s="445" t="s">
        <v>2836</v>
      </c>
      <c r="I53" s="445" t="s">
        <v>2836</v>
      </c>
    </row>
    <row r="54" spans="2:11" x14ac:dyDescent="0.3">
      <c r="B54" s="427" t="s">
        <v>2838</v>
      </c>
      <c r="C54" s="426"/>
      <c r="D54" s="426"/>
      <c r="E54" s="426"/>
      <c r="F54" s="445" t="s">
        <v>2836</v>
      </c>
      <c r="G54" s="445" t="s">
        <v>2836</v>
      </c>
      <c r="H54" s="445" t="s">
        <v>2836</v>
      </c>
      <c r="I54" s="445" t="s">
        <v>2836</v>
      </c>
    </row>
    <row r="55" spans="2:11" x14ac:dyDescent="0.3">
      <c r="B55" s="427" t="s">
        <v>2839</v>
      </c>
      <c r="C55" s="427" t="s">
        <v>2840</v>
      </c>
      <c r="D55" s="427"/>
      <c r="E55" s="427"/>
      <c r="F55" s="446"/>
      <c r="G55" s="446"/>
      <c r="H55" s="446" t="s">
        <v>3111</v>
      </c>
      <c r="I55" s="446" t="s">
        <v>3111</v>
      </c>
    </row>
    <row r="56" spans="2:11" x14ac:dyDescent="0.3">
      <c r="B56" s="426"/>
      <c r="C56" s="427" t="s">
        <v>2841</v>
      </c>
      <c r="D56" s="427"/>
      <c r="E56" s="427"/>
      <c r="F56" s="446" t="s">
        <v>2842</v>
      </c>
      <c r="G56" s="446" t="s">
        <v>2842</v>
      </c>
      <c r="H56" s="446" t="s">
        <v>2842</v>
      </c>
      <c r="I56" s="446" t="s">
        <v>2842</v>
      </c>
    </row>
    <row r="57" spans="2:11" x14ac:dyDescent="0.3">
      <c r="C57" s="418" t="s">
        <v>2843</v>
      </c>
      <c r="D57" s="418"/>
      <c r="E57" s="418"/>
      <c r="F57" s="446"/>
      <c r="G57" s="447"/>
      <c r="H57" s="447"/>
      <c r="I57" s="446"/>
    </row>
    <row r="58" spans="2:11" x14ac:dyDescent="0.3">
      <c r="C58" s="418"/>
      <c r="D58" s="418"/>
      <c r="E58" s="418"/>
      <c r="F58" s="446"/>
      <c r="G58" s="447"/>
      <c r="H58" s="447"/>
      <c r="I58" s="446"/>
    </row>
    <row r="59" spans="2:11" ht="27" customHeight="1" x14ac:dyDescent="0.3">
      <c r="B59" s="637" t="s">
        <v>2844</v>
      </c>
      <c r="C59" s="637"/>
      <c r="D59" s="637"/>
      <c r="E59" s="418"/>
      <c r="F59" s="446"/>
      <c r="G59" s="447"/>
      <c r="H59" s="447"/>
      <c r="I59" s="446"/>
      <c r="J59" s="268"/>
    </row>
    <row r="60" spans="2:11" ht="17.25" customHeight="1" x14ac:dyDescent="0.3">
      <c r="B60" s="448"/>
      <c r="C60" s="448"/>
      <c r="D60" s="448"/>
      <c r="E60" s="448"/>
      <c r="F60" s="448"/>
      <c r="G60" s="448"/>
      <c r="H60" s="448"/>
      <c r="I60" s="448"/>
      <c r="J60" s="448"/>
      <c r="K60" s="448"/>
    </row>
    <row r="61" spans="2:11" x14ac:dyDescent="0.3">
      <c r="B61" s="371" t="s">
        <v>2845</v>
      </c>
      <c r="K61" s="268"/>
    </row>
    <row r="62" spans="2:11" x14ac:dyDescent="0.3">
      <c r="B62" s="449" t="s">
        <v>2846</v>
      </c>
      <c r="C62" s="450" t="s">
        <v>2842</v>
      </c>
      <c r="D62" s="450" t="s">
        <v>2847</v>
      </c>
      <c r="E62" s="450" t="s">
        <v>2848</v>
      </c>
      <c r="F62" s="450" t="s">
        <v>2849</v>
      </c>
      <c r="G62" s="450" t="s">
        <v>2850</v>
      </c>
      <c r="H62" s="450" t="s">
        <v>2851</v>
      </c>
      <c r="I62" s="450" t="s">
        <v>2852</v>
      </c>
      <c r="J62" s="450" t="s">
        <v>2853</v>
      </c>
      <c r="K62" s="450" t="s">
        <v>2854</v>
      </c>
    </row>
    <row r="63" spans="2:11" x14ac:dyDescent="0.3">
      <c r="B63" s="450" t="s">
        <v>2855</v>
      </c>
      <c r="C63" s="451">
        <v>0</v>
      </c>
      <c r="D63" s="451">
        <v>0</v>
      </c>
      <c r="E63" s="451">
        <v>0</v>
      </c>
      <c r="F63" s="451">
        <v>0</v>
      </c>
      <c r="G63" s="451">
        <v>0</v>
      </c>
      <c r="H63" s="451">
        <v>0</v>
      </c>
      <c r="I63" s="451">
        <v>0</v>
      </c>
      <c r="J63" s="451">
        <v>0</v>
      </c>
      <c r="K63" s="451">
        <v>0</v>
      </c>
    </row>
    <row r="64" spans="2:11" x14ac:dyDescent="0.3">
      <c r="B64" s="450" t="s">
        <v>2856</v>
      </c>
      <c r="C64" s="451">
        <v>0</v>
      </c>
      <c r="D64" s="451">
        <v>0</v>
      </c>
      <c r="E64" s="451">
        <v>0</v>
      </c>
      <c r="F64" s="451">
        <v>0</v>
      </c>
      <c r="G64" s="451">
        <v>0</v>
      </c>
      <c r="H64" s="451">
        <v>0</v>
      </c>
      <c r="I64" s="451">
        <v>0</v>
      </c>
      <c r="J64" s="451">
        <v>0</v>
      </c>
      <c r="K64" s="451">
        <v>178197482</v>
      </c>
    </row>
    <row r="65" spans="2:11" x14ac:dyDescent="0.3">
      <c r="B65" s="450" t="s">
        <v>2857</v>
      </c>
      <c r="C65" s="451">
        <v>0</v>
      </c>
      <c r="D65" s="451">
        <v>0</v>
      </c>
      <c r="E65" s="451">
        <v>0</v>
      </c>
      <c r="F65" s="451">
        <v>0</v>
      </c>
      <c r="G65" s="451">
        <v>0</v>
      </c>
      <c r="H65" s="451">
        <v>0</v>
      </c>
      <c r="I65" s="451">
        <v>0</v>
      </c>
      <c r="J65" s="451">
        <v>0</v>
      </c>
      <c r="K65" s="451">
        <v>3750000000.5300002</v>
      </c>
    </row>
    <row r="66" spans="2:11" x14ac:dyDescent="0.3">
      <c r="B66" s="450" t="s">
        <v>2858</v>
      </c>
      <c r="C66" s="451">
        <v>0</v>
      </c>
      <c r="D66" s="451">
        <v>0</v>
      </c>
      <c r="E66" s="451">
        <v>0</v>
      </c>
      <c r="F66" s="451">
        <v>0</v>
      </c>
      <c r="G66" s="451">
        <v>0</v>
      </c>
      <c r="H66" s="451">
        <v>0</v>
      </c>
      <c r="I66" s="451">
        <v>0</v>
      </c>
      <c r="J66" s="451">
        <v>0</v>
      </c>
      <c r="K66" s="451">
        <v>1260999999.48</v>
      </c>
    </row>
    <row r="67" spans="2:11" x14ac:dyDescent="0.3">
      <c r="B67" s="450" t="s">
        <v>148</v>
      </c>
      <c r="C67" s="451">
        <f>SUM(C64:C66)</f>
        <v>0</v>
      </c>
      <c r="D67" s="451">
        <f t="shared" ref="D67:K67" si="0">SUM(D64:D66)</f>
        <v>0</v>
      </c>
      <c r="E67" s="451">
        <f t="shared" si="0"/>
        <v>0</v>
      </c>
      <c r="F67" s="451">
        <f t="shared" si="0"/>
        <v>0</v>
      </c>
      <c r="G67" s="451">
        <f t="shared" si="0"/>
        <v>0</v>
      </c>
      <c r="H67" s="451">
        <f t="shared" si="0"/>
        <v>0</v>
      </c>
      <c r="I67" s="451">
        <f t="shared" si="0"/>
        <v>0</v>
      </c>
      <c r="J67" s="451"/>
      <c r="K67" s="451">
        <f t="shared" si="0"/>
        <v>5189197482.0100002</v>
      </c>
    </row>
    <row r="68" spans="2:11" x14ac:dyDescent="0.3">
      <c r="C68" s="452"/>
    </row>
    <row r="69" spans="2:11" x14ac:dyDescent="0.3">
      <c r="B69" s="371" t="s">
        <v>2859</v>
      </c>
    </row>
    <row r="70" spans="2:11" x14ac:dyDescent="0.3">
      <c r="B70" s="449" t="s">
        <v>2860</v>
      </c>
      <c r="C70" s="450" t="s">
        <v>2842</v>
      </c>
      <c r="D70" s="450" t="s">
        <v>2847</v>
      </c>
      <c r="E70" s="450" t="s">
        <v>2848</v>
      </c>
      <c r="F70" s="450" t="s">
        <v>2849</v>
      </c>
      <c r="G70" s="450" t="s">
        <v>2850</v>
      </c>
      <c r="H70" s="450" t="s">
        <v>2851</v>
      </c>
      <c r="I70" s="450" t="s">
        <v>2852</v>
      </c>
      <c r="J70" s="450" t="s">
        <v>2853</v>
      </c>
      <c r="K70" s="450" t="s">
        <v>2854</v>
      </c>
    </row>
    <row r="71" spans="2:11" x14ac:dyDescent="0.3">
      <c r="B71" s="450" t="s">
        <v>2861</v>
      </c>
      <c r="C71" s="451">
        <v>0</v>
      </c>
      <c r="D71" s="451">
        <v>0</v>
      </c>
      <c r="E71" s="451">
        <v>0</v>
      </c>
      <c r="F71" s="451">
        <v>0</v>
      </c>
      <c r="G71" s="451">
        <v>0</v>
      </c>
      <c r="H71" s="451">
        <v>0</v>
      </c>
      <c r="I71" s="451">
        <v>0</v>
      </c>
      <c r="J71" s="451">
        <v>0</v>
      </c>
      <c r="K71" s="451">
        <v>1310999999.48</v>
      </c>
    </row>
    <row r="72" spans="2:11" x14ac:dyDescent="0.3">
      <c r="B72" s="450" t="s">
        <v>2862</v>
      </c>
      <c r="C72" s="451">
        <v>0</v>
      </c>
      <c r="D72" s="451">
        <v>0</v>
      </c>
      <c r="E72" s="451">
        <v>0</v>
      </c>
      <c r="F72" s="451">
        <v>0</v>
      </c>
      <c r="G72" s="451">
        <v>0</v>
      </c>
      <c r="H72" s="451">
        <v>0</v>
      </c>
      <c r="I72" s="451">
        <v>0</v>
      </c>
      <c r="J72" s="451">
        <v>0</v>
      </c>
      <c r="K72" s="451">
        <v>0</v>
      </c>
    </row>
    <row r="73" spans="2:11" x14ac:dyDescent="0.3">
      <c r="B73" s="450" t="s">
        <v>2863</v>
      </c>
      <c r="C73" s="451">
        <v>0</v>
      </c>
      <c r="D73" s="451">
        <v>0</v>
      </c>
      <c r="E73" s="451">
        <v>0</v>
      </c>
      <c r="F73" s="451">
        <v>0</v>
      </c>
      <c r="G73" s="451">
        <v>0</v>
      </c>
      <c r="H73" s="451">
        <v>0</v>
      </c>
      <c r="I73" s="451">
        <v>0</v>
      </c>
      <c r="J73" s="451">
        <v>0</v>
      </c>
      <c r="K73" s="451">
        <v>128197482</v>
      </c>
    </row>
    <row r="74" spans="2:11" x14ac:dyDescent="0.3">
      <c r="B74" s="453" t="s">
        <v>2864</v>
      </c>
      <c r="C74" s="451">
        <v>0</v>
      </c>
      <c r="D74" s="451">
        <v>0</v>
      </c>
      <c r="E74" s="451">
        <v>0</v>
      </c>
      <c r="F74" s="451">
        <v>0</v>
      </c>
      <c r="G74" s="451">
        <v>0</v>
      </c>
      <c r="H74" s="451">
        <v>0</v>
      </c>
      <c r="I74" s="451">
        <v>0</v>
      </c>
      <c r="J74" s="451">
        <v>0</v>
      </c>
      <c r="K74" s="451">
        <v>3750000000.5300002</v>
      </c>
    </row>
    <row r="75" spans="2:11" x14ac:dyDescent="0.3">
      <c r="B75" s="450" t="s">
        <v>148</v>
      </c>
      <c r="C75" s="451">
        <f>SUM(C71:C74)</f>
        <v>0</v>
      </c>
      <c r="D75" s="451">
        <f t="shared" ref="D75:K75" si="1">SUM(D71:D74)</f>
        <v>0</v>
      </c>
      <c r="E75" s="451">
        <f t="shared" si="1"/>
        <v>0</v>
      </c>
      <c r="F75" s="451">
        <f t="shared" si="1"/>
        <v>0</v>
      </c>
      <c r="G75" s="451">
        <f t="shared" si="1"/>
        <v>0</v>
      </c>
      <c r="H75" s="451">
        <f t="shared" si="1"/>
        <v>0</v>
      </c>
      <c r="I75" s="451">
        <f t="shared" si="1"/>
        <v>0</v>
      </c>
      <c r="J75" s="451"/>
      <c r="K75" s="451">
        <f t="shared" si="1"/>
        <v>5189197482.0100002</v>
      </c>
    </row>
    <row r="76" spans="2:11" x14ac:dyDescent="0.3">
      <c r="C76" s="454"/>
    </row>
    <row r="77" spans="2:11" x14ac:dyDescent="0.3">
      <c r="B77" s="371" t="s">
        <v>2865</v>
      </c>
    </row>
    <row r="78" spans="2:11" x14ac:dyDescent="0.3">
      <c r="B78" s="449" t="s">
        <v>2866</v>
      </c>
      <c r="C78" s="450" t="s">
        <v>2856</v>
      </c>
      <c r="D78" s="450" t="s">
        <v>2857</v>
      </c>
      <c r="E78" s="450" t="s">
        <v>2858</v>
      </c>
      <c r="F78" s="450" t="s">
        <v>148</v>
      </c>
    </row>
    <row r="79" spans="2:11" x14ac:dyDescent="0.3">
      <c r="B79" s="450" t="s">
        <v>2861</v>
      </c>
      <c r="C79" s="451">
        <v>50000000</v>
      </c>
      <c r="D79" s="451">
        <v>0</v>
      </c>
      <c r="E79" s="451">
        <v>1260999999.48</v>
      </c>
      <c r="F79" s="451">
        <f>SUM(C79:E79)</f>
        <v>1310999999.48</v>
      </c>
    </row>
    <row r="80" spans="2:11" x14ac:dyDescent="0.3">
      <c r="B80" s="450" t="s">
        <v>2862</v>
      </c>
      <c r="C80" s="451">
        <v>0</v>
      </c>
      <c r="D80" s="451">
        <v>0</v>
      </c>
      <c r="E80" s="451">
        <v>0</v>
      </c>
      <c r="F80" s="451">
        <f t="shared" ref="F80:F82" si="2">SUM(C80:E80)</f>
        <v>0</v>
      </c>
    </row>
    <row r="81" spans="2:11" x14ac:dyDescent="0.3">
      <c r="B81" s="450" t="s">
        <v>2863</v>
      </c>
      <c r="C81" s="451">
        <v>128197482</v>
      </c>
      <c r="D81" s="451">
        <v>0</v>
      </c>
      <c r="E81" s="451">
        <v>0</v>
      </c>
      <c r="F81" s="451">
        <f t="shared" si="2"/>
        <v>128197482</v>
      </c>
    </row>
    <row r="82" spans="2:11" ht="15" customHeight="1" x14ac:dyDescent="0.3">
      <c r="B82" s="453" t="s">
        <v>2864</v>
      </c>
      <c r="C82" s="451">
        <v>0</v>
      </c>
      <c r="D82" s="451">
        <v>3750000000.5300002</v>
      </c>
      <c r="E82" s="451">
        <v>0</v>
      </c>
      <c r="F82" s="451">
        <f t="shared" si="2"/>
        <v>3750000000.5300002</v>
      </c>
    </row>
    <row r="83" spans="2:11" x14ac:dyDescent="0.3">
      <c r="B83" s="450" t="s">
        <v>148</v>
      </c>
      <c r="C83" s="451">
        <f>SUM(C79:C82)</f>
        <v>178197482</v>
      </c>
      <c r="D83" s="451">
        <f t="shared" ref="D83:F83" si="3">SUM(D79:D82)</f>
        <v>3750000000.5300002</v>
      </c>
      <c r="E83" s="451">
        <f t="shared" si="3"/>
        <v>1260999999.48</v>
      </c>
      <c r="F83" s="451">
        <f t="shared" si="3"/>
        <v>5189197482.0100002</v>
      </c>
    </row>
    <row r="84" spans="2:11" x14ac:dyDescent="0.3">
      <c r="C84" s="454"/>
    </row>
    <row r="85" spans="2:11" s="455" customFormat="1" x14ac:dyDescent="0.3">
      <c r="B85" s="371" t="s">
        <v>2867</v>
      </c>
      <c r="C85" s="363"/>
      <c r="D85" s="363"/>
      <c r="E85" s="363"/>
      <c r="F85" s="363"/>
      <c r="G85" s="363"/>
      <c r="H85" s="363"/>
      <c r="I85" s="363"/>
      <c r="J85" s="363"/>
      <c r="K85" s="363"/>
    </row>
    <row r="86" spans="2:11" x14ac:dyDescent="0.3">
      <c r="B86" s="638" t="s">
        <v>2868</v>
      </c>
      <c r="C86" s="639"/>
      <c r="D86" s="639"/>
      <c r="E86" s="640"/>
      <c r="F86" s="451"/>
    </row>
    <row r="87" spans="2:11" x14ac:dyDescent="0.3">
      <c r="B87" s="456"/>
      <c r="C87" s="456"/>
      <c r="D87" s="456"/>
      <c r="E87" s="456"/>
      <c r="F87" s="454"/>
    </row>
    <row r="88" spans="2:11" x14ac:dyDescent="0.3">
      <c r="B88" s="426"/>
      <c r="C88" s="426"/>
      <c r="D88" s="426"/>
    </row>
    <row r="89" spans="2:11" x14ac:dyDescent="0.3">
      <c r="B89" s="457" t="s">
        <v>2869</v>
      </c>
      <c r="C89" s="458"/>
      <c r="D89" s="426"/>
    </row>
    <row r="90" spans="2:11" x14ac:dyDescent="0.3">
      <c r="B90" s="453" t="s">
        <v>2870</v>
      </c>
      <c r="C90" s="459"/>
      <c r="D90" s="426"/>
    </row>
    <row r="91" spans="2:11" x14ac:dyDescent="0.3">
      <c r="B91" s="453" t="s">
        <v>2871</v>
      </c>
      <c r="C91" s="459"/>
      <c r="D91" s="426"/>
    </row>
    <row r="92" spans="2:11" x14ac:dyDescent="0.3">
      <c r="B92" s="453" t="s">
        <v>2858</v>
      </c>
      <c r="C92" s="459"/>
      <c r="D92" s="426"/>
    </row>
    <row r="93" spans="2:11" x14ac:dyDescent="0.3">
      <c r="B93" s="453" t="s">
        <v>148</v>
      </c>
      <c r="C93" s="459"/>
      <c r="D93" s="426"/>
    </row>
    <row r="94" spans="2:11" x14ac:dyDescent="0.3">
      <c r="B94" s="426"/>
      <c r="C94" s="426"/>
      <c r="D94" s="426"/>
    </row>
    <row r="95" spans="2:11" x14ac:dyDescent="0.3">
      <c r="B95" s="457" t="s">
        <v>2872</v>
      </c>
      <c r="C95" s="458"/>
      <c r="D95" s="426"/>
    </row>
    <row r="96" spans="2:11" x14ac:dyDescent="0.3">
      <c r="B96" s="453" t="s">
        <v>2870</v>
      </c>
      <c r="C96" s="459"/>
      <c r="D96" s="426"/>
    </row>
    <row r="97" spans="2:6" x14ac:dyDescent="0.3">
      <c r="B97" s="453" t="s">
        <v>2871</v>
      </c>
      <c r="C97" s="459"/>
      <c r="D97" s="426"/>
    </row>
    <row r="98" spans="2:6" x14ac:dyDescent="0.3">
      <c r="B98" s="453" t="s">
        <v>2858</v>
      </c>
      <c r="C98" s="459"/>
      <c r="D98" s="426"/>
    </row>
    <row r="99" spans="2:6" x14ac:dyDescent="0.3">
      <c r="B99" s="453" t="s">
        <v>148</v>
      </c>
      <c r="C99" s="459"/>
      <c r="D99" s="426"/>
    </row>
    <row r="100" spans="2:6" x14ac:dyDescent="0.3">
      <c r="B100" s="426"/>
      <c r="C100" s="460"/>
      <c r="D100" s="426"/>
    </row>
    <row r="101" spans="2:6" x14ac:dyDescent="0.3">
      <c r="B101" s="426"/>
      <c r="C101" s="460"/>
      <c r="D101" s="426"/>
    </row>
    <row r="102" spans="2:6" x14ac:dyDescent="0.3">
      <c r="B102" s="426"/>
      <c r="C102" s="460"/>
      <c r="D102" s="426"/>
    </row>
    <row r="103" spans="2:6" ht="17.399999999999999" x14ac:dyDescent="0.3">
      <c r="B103" s="641" t="s">
        <v>2873</v>
      </c>
      <c r="C103" s="641"/>
      <c r="D103" s="641"/>
      <c r="E103" s="641"/>
      <c r="F103" s="641"/>
    </row>
    <row r="104" spans="2:6" ht="17.399999999999999" x14ac:dyDescent="0.3">
      <c r="B104" s="448"/>
      <c r="C104" s="461"/>
      <c r="D104" s="462"/>
      <c r="E104" s="462"/>
      <c r="F104" s="462"/>
    </row>
    <row r="105" spans="2:6" x14ac:dyDescent="0.3">
      <c r="B105" s="463" t="s">
        <v>2874</v>
      </c>
      <c r="C105" s="464" t="str">
        <f>TEXT(ROUND('Table 1-3 - Lending'!M18,1),"#,0")  &amp; " bn.DKK."</f>
        <v>2,3 bn.DKK.</v>
      </c>
    </row>
    <row r="106" spans="2:6" x14ac:dyDescent="0.3">
      <c r="B106" s="465" t="s">
        <v>2875</v>
      </c>
      <c r="C106" s="464" t="str">
        <f>"100%"</f>
        <v>100%</v>
      </c>
      <c r="D106" s="268"/>
    </row>
    <row r="107" spans="2:6" x14ac:dyDescent="0.3">
      <c r="B107" s="465" t="s">
        <v>2876</v>
      </c>
      <c r="C107" s="464" t="s">
        <v>2877</v>
      </c>
    </row>
    <row r="108" spans="2:6" x14ac:dyDescent="0.3">
      <c r="B108" s="465" t="s">
        <v>2878</v>
      </c>
      <c r="C108" s="464" t="s">
        <v>2877</v>
      </c>
    </row>
    <row r="109" spans="2:6" x14ac:dyDescent="0.3">
      <c r="B109" s="465" t="s">
        <v>2879</v>
      </c>
      <c r="C109" s="464" t="s">
        <v>2877</v>
      </c>
    </row>
    <row r="110" spans="2:6" x14ac:dyDescent="0.3">
      <c r="B110" s="465" t="s">
        <v>2880</v>
      </c>
      <c r="C110" s="464" t="s">
        <v>2881</v>
      </c>
    </row>
    <row r="111" spans="2:6" x14ac:dyDescent="0.3">
      <c r="B111" s="465" t="s">
        <v>2882</v>
      </c>
      <c r="C111" s="464" t="s">
        <v>2881</v>
      </c>
    </row>
    <row r="112" spans="2:6" x14ac:dyDescent="0.3">
      <c r="B112" s="465" t="s">
        <v>2883</v>
      </c>
      <c r="C112" s="464" t="s">
        <v>2881</v>
      </c>
    </row>
    <row r="113" spans="2:6" x14ac:dyDescent="0.3">
      <c r="B113" s="466"/>
      <c r="C113" s="224"/>
    </row>
    <row r="115" spans="2:6" ht="17.399999999999999" x14ac:dyDescent="0.3">
      <c r="B115" s="641" t="s">
        <v>2884</v>
      </c>
      <c r="C115" s="641"/>
      <c r="D115" s="641"/>
      <c r="E115" s="641"/>
      <c r="F115" s="641"/>
    </row>
    <row r="116" spans="2:6" ht="17.399999999999999" x14ac:dyDescent="0.3">
      <c r="B116" s="448"/>
      <c r="C116" s="635" t="s">
        <v>2885</v>
      </c>
      <c r="D116" s="635"/>
      <c r="E116" s="635"/>
      <c r="F116" s="635"/>
    </row>
    <row r="117" spans="2:6" x14ac:dyDescent="0.3">
      <c r="B117" s="467" t="s">
        <v>2886</v>
      </c>
      <c r="C117" s="642" t="s">
        <v>2887</v>
      </c>
      <c r="D117" s="642"/>
      <c r="E117" s="642"/>
      <c r="F117" s="642"/>
    </row>
    <row r="118" spans="2:6" x14ac:dyDescent="0.3">
      <c r="B118" s="467"/>
      <c r="C118" s="468"/>
      <c r="D118" s="468"/>
      <c r="E118" s="468"/>
      <c r="F118" s="468"/>
    </row>
    <row r="119" spans="2:6" x14ac:dyDescent="0.3">
      <c r="B119" s="469" t="s">
        <v>2888</v>
      </c>
      <c r="C119" s="643" t="s">
        <v>2836</v>
      </c>
      <c r="D119" s="643"/>
      <c r="E119" s="643"/>
      <c r="F119" s="643"/>
    </row>
    <row r="120" spans="2:6" x14ac:dyDescent="0.3">
      <c r="B120" s="470" t="s">
        <v>2889</v>
      </c>
      <c r="C120" s="455"/>
      <c r="D120" s="455"/>
      <c r="E120" s="455"/>
      <c r="F120" s="455"/>
    </row>
    <row r="121" spans="2:6" x14ac:dyDescent="0.3">
      <c r="B121" s="467"/>
    </row>
    <row r="122" spans="2:6" x14ac:dyDescent="0.3">
      <c r="B122" s="467"/>
    </row>
    <row r="123" spans="2:6" ht="15.6" x14ac:dyDescent="0.3">
      <c r="B123" s="471"/>
    </row>
    <row r="124" spans="2:6" ht="17.399999999999999" x14ac:dyDescent="0.3">
      <c r="B124" s="641" t="s">
        <v>2890</v>
      </c>
      <c r="C124" s="641"/>
      <c r="D124" s="641"/>
      <c r="E124" s="641"/>
      <c r="F124" s="641"/>
    </row>
    <row r="125" spans="2:6" ht="17.399999999999999" x14ac:dyDescent="0.3">
      <c r="B125" s="448"/>
      <c r="C125" s="635" t="s">
        <v>2885</v>
      </c>
      <c r="D125" s="635"/>
      <c r="E125" s="635"/>
      <c r="F125" s="635"/>
    </row>
    <row r="126" spans="2:6" x14ac:dyDescent="0.3">
      <c r="B126" s="472"/>
      <c r="C126" s="644" t="s">
        <v>2836</v>
      </c>
      <c r="D126" s="644"/>
      <c r="E126" s="644" t="s">
        <v>2887</v>
      </c>
      <c r="F126" s="644"/>
    </row>
    <row r="127" spans="2:6" ht="28.8" x14ac:dyDescent="0.3">
      <c r="B127" s="473" t="s">
        <v>2891</v>
      </c>
      <c r="C127" s="642" t="s">
        <v>2892</v>
      </c>
      <c r="D127" s="642"/>
      <c r="E127" s="642"/>
      <c r="F127" s="642"/>
    </row>
    <row r="128" spans="2:6" x14ac:dyDescent="0.3">
      <c r="B128" s="467" t="s">
        <v>2893</v>
      </c>
      <c r="C128" s="642" t="s">
        <v>2892</v>
      </c>
      <c r="D128" s="642"/>
      <c r="E128" s="642"/>
      <c r="F128" s="642"/>
    </row>
    <row r="129" spans="2:9" x14ac:dyDescent="0.3">
      <c r="B129" s="469" t="s">
        <v>2894</v>
      </c>
      <c r="C129" s="643"/>
      <c r="D129" s="643"/>
      <c r="E129" s="643" t="s">
        <v>2892</v>
      </c>
      <c r="F129" s="643"/>
    </row>
    <row r="130" spans="2:9" x14ac:dyDescent="0.3">
      <c r="B130" s="474" t="s">
        <v>2895</v>
      </c>
    </row>
    <row r="131" spans="2:9" x14ac:dyDescent="0.3">
      <c r="I131" s="414" t="s">
        <v>2796</v>
      </c>
    </row>
  </sheetData>
  <mergeCells count="18">
    <mergeCell ref="C127:D127"/>
    <mergeCell ref="E127:F127"/>
    <mergeCell ref="C128:D128"/>
    <mergeCell ref="E128:F128"/>
    <mergeCell ref="C129:D129"/>
    <mergeCell ref="E129:F129"/>
    <mergeCell ref="C117:F117"/>
    <mergeCell ref="C119:F119"/>
    <mergeCell ref="B124:F124"/>
    <mergeCell ref="C125:F125"/>
    <mergeCell ref="C126:D126"/>
    <mergeCell ref="E126:F126"/>
    <mergeCell ref="C116:F116"/>
    <mergeCell ref="B5:I5"/>
    <mergeCell ref="B59:D59"/>
    <mergeCell ref="B86:E86"/>
    <mergeCell ref="B103:F103"/>
    <mergeCell ref="B115:F115"/>
  </mergeCells>
  <hyperlinks>
    <hyperlink ref="I131" location="Contents!A1" display="To Frontpage" xr:uid="{FF7BE5B5-99CC-4D4E-AD5D-30B09F65D490}"/>
  </hyperlinks>
  <pageMargins left="0.70866141732283472" right="0.70866141732283472" top="0.74803149606299213" bottom="0.74803149606299213" header="0.31496062992125984" footer="0.31496062992125984"/>
  <pageSetup paperSize="9" scale="38" orientation="portrait" r:id="rId1"/>
  <headerFooter>
    <oddFooter>&amp;C&amp;1#&amp;"Calibri"&amp;10&amp;K000000Confidential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88D85-1282-44B7-B861-FF5014D07541}">
  <sheetPr>
    <pageSetUpPr fitToPage="1"/>
  </sheetPr>
  <dimension ref="A4:N30"/>
  <sheetViews>
    <sheetView showGridLines="0" showRowColHeaders="0" zoomScale="85" zoomScaleNormal="85" workbookViewId="0">
      <selection activeCell="C89" sqref="C89"/>
    </sheetView>
  </sheetViews>
  <sheetFormatPr defaultColWidth="9.109375" defaultRowHeight="14.4" x14ac:dyDescent="0.3"/>
  <cols>
    <col min="1" max="1" width="4.6640625" style="363" customWidth="1"/>
    <col min="2" max="2" width="7.6640625" style="363" customWidth="1"/>
    <col min="3" max="13" width="15.6640625" style="363" customWidth="1"/>
    <col min="14" max="16384" width="9.109375" style="363"/>
  </cols>
  <sheetData>
    <row r="4" spans="1:13" ht="17.399999999999999" x14ac:dyDescent="0.3">
      <c r="B4" s="364"/>
      <c r="K4" s="475"/>
      <c r="L4" s="476"/>
    </row>
    <row r="5" spans="1:13" x14ac:dyDescent="0.3">
      <c r="B5" s="477" t="s">
        <v>2896</v>
      </c>
    </row>
    <row r="7" spans="1:13" ht="15.6" x14ac:dyDescent="0.3">
      <c r="B7" s="478" t="s">
        <v>2897</v>
      </c>
    </row>
    <row r="8" spans="1:13" ht="3.75" customHeight="1" x14ac:dyDescent="0.3">
      <c r="B8" s="478"/>
    </row>
    <row r="9" spans="1:13" x14ac:dyDescent="0.3">
      <c r="B9" s="479" t="s">
        <v>2718</v>
      </c>
      <c r="C9" s="480"/>
      <c r="D9" s="480"/>
      <c r="E9" s="480"/>
      <c r="F9" s="480"/>
      <c r="G9" s="480"/>
      <c r="H9" s="480"/>
      <c r="I9" s="480"/>
      <c r="J9" s="480"/>
      <c r="K9" s="480"/>
      <c r="L9" s="480"/>
      <c r="M9" s="480"/>
    </row>
    <row r="10" spans="1:13" ht="43.2" x14ac:dyDescent="0.3">
      <c r="A10" s="426"/>
      <c r="B10" s="432"/>
      <c r="C10" s="481" t="s">
        <v>2898</v>
      </c>
      <c r="D10" s="482" t="s">
        <v>2899</v>
      </c>
      <c r="E10" s="482" t="s">
        <v>2900</v>
      </c>
      <c r="F10" s="482" t="s">
        <v>2901</v>
      </c>
      <c r="G10" s="482" t="s">
        <v>2902</v>
      </c>
      <c r="H10" s="482" t="s">
        <v>2903</v>
      </c>
      <c r="I10" s="482" t="s">
        <v>2904</v>
      </c>
      <c r="J10" s="482" t="s">
        <v>811</v>
      </c>
      <c r="K10" s="482" t="s">
        <v>2905</v>
      </c>
      <c r="L10" s="482" t="s">
        <v>146</v>
      </c>
      <c r="M10" s="483" t="s">
        <v>148</v>
      </c>
    </row>
    <row r="11" spans="1:13" x14ac:dyDescent="0.3">
      <c r="A11" s="426"/>
      <c r="B11" s="484" t="s">
        <v>148</v>
      </c>
      <c r="C11" s="485">
        <v>4164</v>
      </c>
      <c r="D11" s="486">
        <v>465</v>
      </c>
      <c r="E11" s="486">
        <v>1</v>
      </c>
      <c r="F11" s="486">
        <v>9</v>
      </c>
      <c r="G11" s="486">
        <v>57</v>
      </c>
      <c r="H11" s="486">
        <v>6</v>
      </c>
      <c r="I11" s="486">
        <v>81</v>
      </c>
      <c r="J11" s="486">
        <v>156</v>
      </c>
      <c r="K11" s="486">
        <v>6</v>
      </c>
      <c r="L11" s="486">
        <v>8</v>
      </c>
      <c r="M11" s="487">
        <f>SUM(C11:L11)</f>
        <v>4953</v>
      </c>
    </row>
    <row r="12" spans="1:13" x14ac:dyDescent="0.3">
      <c r="A12" s="426"/>
      <c r="B12" s="488" t="s">
        <v>2906</v>
      </c>
      <c r="C12" s="489">
        <f>C11/$M$11</f>
        <v>0.84070260448213208</v>
      </c>
      <c r="D12" s="489">
        <f t="shared" ref="D12:M12" si="0">D11/$M$11</f>
        <v>9.3882495457298612E-2</v>
      </c>
      <c r="E12" s="489">
        <f t="shared" si="0"/>
        <v>2.0189783969311529E-4</v>
      </c>
      <c r="F12" s="489">
        <f t="shared" si="0"/>
        <v>1.8170805572380376E-3</v>
      </c>
      <c r="G12" s="489">
        <f t="shared" si="0"/>
        <v>1.1508176862507571E-2</v>
      </c>
      <c r="H12" s="489">
        <f t="shared" si="0"/>
        <v>1.2113870381586917E-3</v>
      </c>
      <c r="I12" s="489">
        <f t="shared" si="0"/>
        <v>1.6353725015142338E-2</v>
      </c>
      <c r="J12" s="489">
        <f t="shared" si="0"/>
        <v>3.1496062992125984E-2</v>
      </c>
      <c r="K12" s="489">
        <f t="shared" si="0"/>
        <v>1.2113870381586917E-3</v>
      </c>
      <c r="L12" s="489">
        <f t="shared" si="0"/>
        <v>1.6151827175449223E-3</v>
      </c>
      <c r="M12" s="489">
        <f t="shared" si="0"/>
        <v>1</v>
      </c>
    </row>
    <row r="13" spans="1:13" x14ac:dyDescent="0.3">
      <c r="A13" s="426"/>
      <c r="B13" s="426"/>
      <c r="C13" s="426"/>
    </row>
    <row r="14" spans="1:13" ht="15.6" x14ac:dyDescent="0.3">
      <c r="A14" s="426"/>
      <c r="B14" s="490" t="s">
        <v>2907</v>
      </c>
      <c r="C14" s="426"/>
    </row>
    <row r="15" spans="1:13" ht="3.75" customHeight="1" x14ac:dyDescent="0.3">
      <c r="A15" s="426"/>
      <c r="B15" s="490"/>
      <c r="C15" s="426"/>
    </row>
    <row r="16" spans="1:13" x14ac:dyDescent="0.3">
      <c r="A16" s="426"/>
      <c r="B16" s="491" t="s">
        <v>2720</v>
      </c>
      <c r="C16" s="492"/>
      <c r="D16" s="480"/>
      <c r="E16" s="480"/>
      <c r="F16" s="480"/>
      <c r="G16" s="480"/>
      <c r="H16" s="480"/>
      <c r="I16" s="480"/>
      <c r="J16" s="480"/>
      <c r="K16" s="480"/>
      <c r="L16" s="480"/>
      <c r="M16" s="480"/>
    </row>
    <row r="17" spans="1:14" ht="43.2" x14ac:dyDescent="0.3">
      <c r="A17" s="426"/>
      <c r="B17" s="432"/>
      <c r="C17" s="481" t="s">
        <v>2898</v>
      </c>
      <c r="D17" s="482" t="s">
        <v>2899</v>
      </c>
      <c r="E17" s="482" t="s">
        <v>2900</v>
      </c>
      <c r="F17" s="482" t="s">
        <v>2901</v>
      </c>
      <c r="G17" s="482" t="s">
        <v>2902</v>
      </c>
      <c r="H17" s="482" t="s">
        <v>2903</v>
      </c>
      <c r="I17" s="482" t="s">
        <v>2904</v>
      </c>
      <c r="J17" s="482" t="s">
        <v>811</v>
      </c>
      <c r="K17" s="482" t="s">
        <v>2905</v>
      </c>
      <c r="L17" s="482" t="s">
        <v>146</v>
      </c>
      <c r="M17" s="483" t="s">
        <v>148</v>
      </c>
    </row>
    <row r="18" spans="1:14" x14ac:dyDescent="0.3">
      <c r="A18" s="426"/>
      <c r="B18" s="484" t="s">
        <v>148</v>
      </c>
      <c r="C18" s="493">
        <v>1.9319999999999999</v>
      </c>
      <c r="D18" s="494">
        <v>0.14599999999999999</v>
      </c>
      <c r="E18" s="494">
        <v>1E-3</v>
      </c>
      <c r="F18" s="494">
        <v>1.0999999999999999E-2</v>
      </c>
      <c r="G18" s="494">
        <v>0.03</v>
      </c>
      <c r="H18" s="494">
        <v>5.0000000000000001E-3</v>
      </c>
      <c r="I18" s="494">
        <v>3.5000000000000003E-2</v>
      </c>
      <c r="J18" s="494">
        <v>0.105</v>
      </c>
      <c r="K18" s="494">
        <v>3.5000000000000003E-2</v>
      </c>
      <c r="L18" s="494">
        <v>2E-3</v>
      </c>
      <c r="M18" s="495">
        <f>SUM(C18:L18)</f>
        <v>2.3019999999999996</v>
      </c>
    </row>
    <row r="19" spans="1:14" x14ac:dyDescent="0.3">
      <c r="A19" s="426"/>
      <c r="B19" s="488" t="s">
        <v>2906</v>
      </c>
      <c r="C19" s="489">
        <f>C18/$M$18</f>
        <v>0.83927019982623818</v>
      </c>
      <c r="D19" s="489">
        <f t="shared" ref="D19:M19" si="1">D18/$M$18</f>
        <v>6.3423110338835798E-2</v>
      </c>
      <c r="E19" s="489">
        <f t="shared" si="1"/>
        <v>4.3440486533449183E-4</v>
      </c>
      <c r="F19" s="489">
        <f t="shared" si="1"/>
        <v>4.7784535186794095E-3</v>
      </c>
      <c r="G19" s="489">
        <f t="shared" si="1"/>
        <v>1.3032145960034755E-2</v>
      </c>
      <c r="H19" s="489">
        <f t="shared" si="1"/>
        <v>2.1720243266724593E-3</v>
      </c>
      <c r="I19" s="489">
        <f t="shared" si="1"/>
        <v>1.5204170286707215E-2</v>
      </c>
      <c r="J19" s="489">
        <f t="shared" si="1"/>
        <v>4.5612510860121643E-2</v>
      </c>
      <c r="K19" s="489">
        <f t="shared" si="1"/>
        <v>1.5204170286707215E-2</v>
      </c>
      <c r="L19" s="489">
        <f t="shared" si="1"/>
        <v>8.6880973066898366E-4</v>
      </c>
      <c r="M19" s="489">
        <f t="shared" si="1"/>
        <v>1</v>
      </c>
    </row>
    <row r="20" spans="1:14" x14ac:dyDescent="0.3">
      <c r="A20" s="426"/>
      <c r="B20" s="426"/>
      <c r="C20" s="426"/>
    </row>
    <row r="21" spans="1:14" ht="15.6" x14ac:dyDescent="0.3">
      <c r="A21" s="426"/>
      <c r="B21" s="490" t="s">
        <v>2908</v>
      </c>
      <c r="C21" s="426"/>
    </row>
    <row r="22" spans="1:14" ht="3.75" customHeight="1" x14ac:dyDescent="0.3">
      <c r="A22" s="426"/>
      <c r="B22" s="490"/>
      <c r="C22" s="426"/>
    </row>
    <row r="23" spans="1:14" x14ac:dyDescent="0.3">
      <c r="A23" s="426"/>
      <c r="B23" s="491" t="s">
        <v>2722</v>
      </c>
      <c r="C23" s="492"/>
      <c r="D23" s="480"/>
      <c r="E23" s="480"/>
      <c r="F23" s="480"/>
      <c r="G23" s="480"/>
      <c r="H23" s="480"/>
      <c r="I23" s="480"/>
      <c r="J23" s="480"/>
      <c r="K23" s="480"/>
      <c r="L23" s="480"/>
      <c r="M23" s="480"/>
    </row>
    <row r="24" spans="1:14" x14ac:dyDescent="0.3">
      <c r="A24" s="426"/>
      <c r="B24" s="426"/>
      <c r="C24" s="496"/>
    </row>
    <row r="25" spans="1:14" x14ac:dyDescent="0.3">
      <c r="A25" s="426"/>
      <c r="B25" s="432"/>
      <c r="C25" s="481" t="s">
        <v>2681</v>
      </c>
      <c r="D25" s="482" t="s">
        <v>2682</v>
      </c>
      <c r="E25" s="482" t="s">
        <v>2683</v>
      </c>
      <c r="F25" s="482" t="s">
        <v>2684</v>
      </c>
      <c r="G25" s="482" t="s">
        <v>2909</v>
      </c>
      <c r="H25" s="482" t="s">
        <v>2685</v>
      </c>
      <c r="I25" s="483" t="s">
        <v>148</v>
      </c>
    </row>
    <row r="26" spans="1:14" x14ac:dyDescent="0.3">
      <c r="A26" s="426"/>
      <c r="B26" s="484" t="s">
        <v>148</v>
      </c>
      <c r="C26" s="493">
        <v>2.1930000000000001</v>
      </c>
      <c r="D26" s="494">
        <v>8.3000000000000004E-2</v>
      </c>
      <c r="E26" s="494">
        <v>2.5999999999999999E-2</v>
      </c>
      <c r="F26" s="494">
        <v>0</v>
      </c>
      <c r="G26" s="494">
        <v>0</v>
      </c>
      <c r="H26" s="494">
        <v>0</v>
      </c>
      <c r="I26" s="495">
        <f>SUM(C26:H26)</f>
        <v>2.302</v>
      </c>
    </row>
    <row r="27" spans="1:14" x14ac:dyDescent="0.3">
      <c r="A27" s="426"/>
      <c r="B27" s="488" t="s">
        <v>2906</v>
      </c>
      <c r="C27" s="489">
        <f>C26/$I$26</f>
        <v>0.95264986967854037</v>
      </c>
      <c r="D27" s="489">
        <f t="shared" ref="D27:I27" si="2">D26/$I$26</f>
        <v>3.6055603822762815E-2</v>
      </c>
      <c r="E27" s="489">
        <f t="shared" si="2"/>
        <v>1.1294526498696784E-2</v>
      </c>
      <c r="F27" s="489">
        <f t="shared" si="2"/>
        <v>0</v>
      </c>
      <c r="G27" s="489">
        <f t="shared" si="2"/>
        <v>0</v>
      </c>
      <c r="H27" s="489">
        <f t="shared" si="2"/>
        <v>0</v>
      </c>
      <c r="I27" s="489">
        <f t="shared" si="2"/>
        <v>1</v>
      </c>
    </row>
    <row r="28" spans="1:14" x14ac:dyDescent="0.3">
      <c r="A28" s="426"/>
      <c r="B28" s="497"/>
      <c r="C28" s="498"/>
      <c r="D28" s="499"/>
      <c r="E28" s="499"/>
      <c r="F28" s="499"/>
      <c r="G28" s="499"/>
      <c r="H28" s="499"/>
      <c r="I28" s="500"/>
    </row>
    <row r="29" spans="1:14" x14ac:dyDescent="0.3">
      <c r="A29" s="426"/>
      <c r="B29" s="426"/>
      <c r="C29" s="426"/>
    </row>
    <row r="30" spans="1:14" x14ac:dyDescent="0.3">
      <c r="N30" s="414" t="s">
        <v>2796</v>
      </c>
    </row>
  </sheetData>
  <hyperlinks>
    <hyperlink ref="N30" location="Contents!A1" display="To Frontpage" xr:uid="{718C1694-50C3-4CAA-8EAF-E4E8056E45D3}"/>
  </hyperlinks>
  <pageMargins left="0.70866141732283472" right="0.70866141732283472" top="0.74803149606299213" bottom="0.74803149606299213" header="0.31496062992125984" footer="0.31496062992125984"/>
  <pageSetup paperSize="9" scale="67" orientation="landscape" r:id="rId1"/>
  <headerFooter>
    <oddFooter>&amp;C&amp;1#&amp;"Calibri"&amp;10&amp;K000000Confidential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6489D-F076-4061-878C-961278BBC68A}">
  <sheetPr>
    <pageSetUpPr fitToPage="1"/>
  </sheetPr>
  <dimension ref="B5:O92"/>
  <sheetViews>
    <sheetView showGridLines="0" showRowColHeaders="0" zoomScale="85" zoomScaleNormal="85" workbookViewId="0">
      <selection activeCell="C89" sqref="C89"/>
    </sheetView>
  </sheetViews>
  <sheetFormatPr defaultColWidth="9.109375" defaultRowHeight="14.4" x14ac:dyDescent="0.3"/>
  <cols>
    <col min="1" max="1" width="4.6640625" style="363" customWidth="1"/>
    <col min="2" max="2" width="31" style="363" customWidth="1"/>
    <col min="3" max="12" width="15.6640625" style="363" customWidth="1"/>
    <col min="13" max="13" width="3.44140625" style="363" customWidth="1"/>
    <col min="14" max="16384" width="9.109375" style="363"/>
  </cols>
  <sheetData>
    <row r="5" spans="2:14" ht="15.6" x14ac:dyDescent="0.3">
      <c r="B5" s="478" t="s">
        <v>2910</v>
      </c>
    </row>
    <row r="6" spans="2:14" ht="3.75" customHeight="1" x14ac:dyDescent="0.3">
      <c r="B6" s="478"/>
    </row>
    <row r="7" spans="2:14" x14ac:dyDescent="0.3">
      <c r="B7" s="501" t="s">
        <v>2724</v>
      </c>
      <c r="C7" s="501"/>
      <c r="D7" s="502"/>
      <c r="E7" s="503"/>
      <c r="F7" s="503"/>
      <c r="G7" s="503"/>
      <c r="H7" s="503"/>
      <c r="I7" s="503"/>
      <c r="J7" s="503"/>
      <c r="K7" s="504"/>
      <c r="L7" s="504"/>
      <c r="M7" s="426"/>
      <c r="N7" s="457"/>
    </row>
    <row r="8" spans="2:14" x14ac:dyDescent="0.3">
      <c r="B8" s="422"/>
      <c r="C8" s="645" t="s">
        <v>2911</v>
      </c>
      <c r="D8" s="645"/>
      <c r="E8" s="645"/>
      <c r="F8" s="645"/>
      <c r="G8" s="645"/>
      <c r="H8" s="645"/>
      <c r="I8" s="645"/>
      <c r="J8" s="645"/>
      <c r="K8" s="645"/>
      <c r="L8" s="645"/>
      <c r="M8" s="426"/>
      <c r="N8" s="426"/>
    </row>
    <row r="9" spans="2:14" x14ac:dyDescent="0.3">
      <c r="B9" s="422"/>
      <c r="C9" s="505" t="s">
        <v>2912</v>
      </c>
      <c r="D9" s="505" t="s">
        <v>2913</v>
      </c>
      <c r="E9" s="505" t="s">
        <v>2914</v>
      </c>
      <c r="F9" s="505" t="s">
        <v>2915</v>
      </c>
      <c r="G9" s="505" t="s">
        <v>2916</v>
      </c>
      <c r="H9" s="505" t="s">
        <v>2917</v>
      </c>
      <c r="I9" s="505" t="s">
        <v>2918</v>
      </c>
      <c r="J9" s="505" t="s">
        <v>2919</v>
      </c>
      <c r="K9" s="505" t="s">
        <v>2920</v>
      </c>
      <c r="L9" s="505" t="s">
        <v>2921</v>
      </c>
      <c r="M9" s="426"/>
      <c r="N9" s="506"/>
    </row>
    <row r="10" spans="2:14" x14ac:dyDescent="0.3">
      <c r="C10" s="507"/>
      <c r="D10" s="507"/>
      <c r="E10" s="507"/>
      <c r="F10" s="507"/>
      <c r="G10" s="507"/>
      <c r="H10" s="507"/>
      <c r="I10" s="507"/>
      <c r="J10" s="507"/>
      <c r="K10" s="507"/>
      <c r="L10" s="507"/>
      <c r="M10" s="426"/>
      <c r="N10" s="426"/>
    </row>
    <row r="11" spans="2:14" x14ac:dyDescent="0.3">
      <c r="B11" s="508" t="s">
        <v>2898</v>
      </c>
      <c r="C11" s="509">
        <v>0.88400000000000001</v>
      </c>
      <c r="D11" s="509">
        <v>0.625</v>
      </c>
      <c r="E11" s="509">
        <v>0.29599999999999999</v>
      </c>
      <c r="F11" s="509">
        <v>6.4000000000000001E-2</v>
      </c>
      <c r="G11" s="509">
        <v>3.2000000000000001E-2</v>
      </c>
      <c r="H11" s="509">
        <v>8.9999999999999993E-3</v>
      </c>
      <c r="I11" s="509">
        <v>6.0000000000000001E-3</v>
      </c>
      <c r="J11" s="509">
        <v>4.0000000000000001E-3</v>
      </c>
      <c r="K11" s="509">
        <v>3.0000000000000001E-3</v>
      </c>
      <c r="L11" s="509">
        <v>8.9999999999999993E-3</v>
      </c>
      <c r="M11" s="426"/>
      <c r="N11" s="510"/>
    </row>
    <row r="12" spans="2:14" x14ac:dyDescent="0.3">
      <c r="B12" s="508" t="s">
        <v>2899</v>
      </c>
      <c r="C12" s="509">
        <v>7.5999999999999998E-2</v>
      </c>
      <c r="D12" s="509">
        <v>4.9000000000000002E-2</v>
      </c>
      <c r="E12" s="509">
        <v>1.7999999999999999E-2</v>
      </c>
      <c r="F12" s="509">
        <v>2E-3</v>
      </c>
      <c r="G12" s="509">
        <v>1E-3</v>
      </c>
      <c r="H12" s="509">
        <v>0</v>
      </c>
      <c r="I12" s="509">
        <v>0</v>
      </c>
      <c r="J12" s="509">
        <v>0</v>
      </c>
      <c r="K12" s="509">
        <v>0</v>
      </c>
      <c r="L12" s="509">
        <v>0</v>
      </c>
      <c r="M12" s="426"/>
      <c r="N12" s="510"/>
    </row>
    <row r="13" spans="2:14" x14ac:dyDescent="0.3">
      <c r="B13" s="508" t="s">
        <v>2900</v>
      </c>
      <c r="C13" s="509">
        <v>1E-3</v>
      </c>
      <c r="D13" s="509">
        <v>0</v>
      </c>
      <c r="E13" s="509">
        <v>0</v>
      </c>
      <c r="F13" s="509">
        <v>0</v>
      </c>
      <c r="G13" s="509">
        <v>0</v>
      </c>
      <c r="H13" s="509">
        <v>0</v>
      </c>
      <c r="I13" s="509">
        <v>0</v>
      </c>
      <c r="J13" s="509">
        <v>0</v>
      </c>
      <c r="K13" s="509">
        <v>0</v>
      </c>
      <c r="L13" s="509">
        <v>0</v>
      </c>
      <c r="M13" s="426"/>
      <c r="N13" s="510"/>
    </row>
    <row r="14" spans="2:14" x14ac:dyDescent="0.3">
      <c r="B14" s="508" t="s">
        <v>2901</v>
      </c>
      <c r="C14" s="509">
        <v>8.0000000000000002E-3</v>
      </c>
      <c r="D14" s="509">
        <v>1E-3</v>
      </c>
      <c r="E14" s="509">
        <v>2E-3</v>
      </c>
      <c r="F14" s="509">
        <v>0</v>
      </c>
      <c r="G14" s="509">
        <v>0</v>
      </c>
      <c r="H14" s="509">
        <v>0</v>
      </c>
      <c r="I14" s="509">
        <v>0</v>
      </c>
      <c r="J14" s="509">
        <v>0</v>
      </c>
      <c r="K14" s="509">
        <v>0</v>
      </c>
      <c r="L14" s="509">
        <v>0</v>
      </c>
      <c r="M14" s="426"/>
      <c r="N14" s="510"/>
    </row>
    <row r="15" spans="2:14" x14ac:dyDescent="0.3">
      <c r="B15" s="508" t="s">
        <v>2902</v>
      </c>
      <c r="C15" s="509">
        <v>1.4999999999999999E-2</v>
      </c>
      <c r="D15" s="509">
        <v>0.01</v>
      </c>
      <c r="E15" s="509">
        <v>4.0000000000000001E-3</v>
      </c>
      <c r="F15" s="509">
        <v>1E-3</v>
      </c>
      <c r="G15" s="509">
        <v>0</v>
      </c>
      <c r="H15" s="509">
        <v>0</v>
      </c>
      <c r="I15" s="509">
        <v>0</v>
      </c>
      <c r="J15" s="509">
        <v>0</v>
      </c>
      <c r="K15" s="509">
        <v>0</v>
      </c>
      <c r="L15" s="509">
        <v>0</v>
      </c>
      <c r="M15" s="426"/>
      <c r="N15" s="510"/>
    </row>
    <row r="16" spans="2:14" ht="28.8" x14ac:dyDescent="0.3">
      <c r="B16" s="508" t="s">
        <v>2903</v>
      </c>
      <c r="C16" s="509">
        <v>3.0000000000000001E-3</v>
      </c>
      <c r="D16" s="509">
        <v>2E-3</v>
      </c>
      <c r="E16" s="509">
        <v>0</v>
      </c>
      <c r="F16" s="509">
        <v>0</v>
      </c>
      <c r="G16" s="509">
        <v>0</v>
      </c>
      <c r="H16" s="509">
        <v>0</v>
      </c>
      <c r="I16" s="509">
        <v>0</v>
      </c>
      <c r="J16" s="509">
        <v>0</v>
      </c>
      <c r="K16" s="509">
        <v>0</v>
      </c>
      <c r="L16" s="509">
        <v>0</v>
      </c>
      <c r="M16" s="426"/>
      <c r="N16" s="510"/>
    </row>
    <row r="17" spans="2:14" x14ac:dyDescent="0.3">
      <c r="B17" s="508" t="s">
        <v>2904</v>
      </c>
      <c r="C17" s="509">
        <v>2.5999999999999999E-2</v>
      </c>
      <c r="D17" s="509">
        <v>7.0000000000000001E-3</v>
      </c>
      <c r="E17" s="509">
        <v>1E-3</v>
      </c>
      <c r="F17" s="509">
        <v>0</v>
      </c>
      <c r="G17" s="509">
        <v>0</v>
      </c>
      <c r="H17" s="509">
        <v>0</v>
      </c>
      <c r="I17" s="509">
        <v>0</v>
      </c>
      <c r="J17" s="509">
        <v>0</v>
      </c>
      <c r="K17" s="509">
        <v>0</v>
      </c>
      <c r="L17" s="509">
        <v>0</v>
      </c>
      <c r="M17" s="426"/>
      <c r="N17" s="510"/>
    </row>
    <row r="18" spans="2:14" x14ac:dyDescent="0.3">
      <c r="B18" s="508" t="s">
        <v>2922</v>
      </c>
      <c r="C18" s="509">
        <v>7.5999999999999998E-2</v>
      </c>
      <c r="D18" s="509">
        <v>2.1000000000000001E-2</v>
      </c>
      <c r="E18" s="509">
        <v>5.0000000000000001E-3</v>
      </c>
      <c r="F18" s="509">
        <v>1E-3</v>
      </c>
      <c r="G18" s="509">
        <v>1E-3</v>
      </c>
      <c r="H18" s="509">
        <v>0</v>
      </c>
      <c r="I18" s="509">
        <v>0</v>
      </c>
      <c r="J18" s="509">
        <v>0</v>
      </c>
      <c r="K18" s="509">
        <v>0</v>
      </c>
      <c r="L18" s="509">
        <v>0</v>
      </c>
      <c r="M18" s="426"/>
      <c r="N18" s="510"/>
    </row>
    <row r="19" spans="2:14" ht="28.8" x14ac:dyDescent="0.3">
      <c r="B19" s="508" t="s">
        <v>2923</v>
      </c>
      <c r="C19" s="509">
        <v>2.5000000000000001E-2</v>
      </c>
      <c r="D19" s="509">
        <v>8.9999999999999993E-3</v>
      </c>
      <c r="E19" s="509">
        <v>1E-3</v>
      </c>
      <c r="F19" s="509">
        <v>0</v>
      </c>
      <c r="G19" s="509">
        <v>0</v>
      </c>
      <c r="H19" s="509">
        <v>0</v>
      </c>
      <c r="I19" s="509">
        <v>0</v>
      </c>
      <c r="J19" s="509">
        <v>0</v>
      </c>
      <c r="K19" s="509">
        <v>0</v>
      </c>
      <c r="L19" s="509">
        <v>0</v>
      </c>
      <c r="M19" s="426"/>
      <c r="N19" s="510"/>
    </row>
    <row r="20" spans="2:14" x14ac:dyDescent="0.3">
      <c r="B20" s="508" t="s">
        <v>146</v>
      </c>
      <c r="C20" s="509">
        <v>1E-3</v>
      </c>
      <c r="D20" s="509">
        <v>1E-3</v>
      </c>
      <c r="E20" s="509">
        <v>0</v>
      </c>
      <c r="F20" s="509">
        <v>0</v>
      </c>
      <c r="G20" s="509">
        <v>0</v>
      </c>
      <c r="H20" s="509">
        <v>0</v>
      </c>
      <c r="I20" s="509">
        <v>0</v>
      </c>
      <c r="J20" s="509">
        <v>0</v>
      </c>
      <c r="K20" s="509">
        <v>0</v>
      </c>
      <c r="L20" s="509">
        <v>0</v>
      </c>
      <c r="M20" s="426"/>
      <c r="N20" s="510"/>
    </row>
    <row r="21" spans="2:14" x14ac:dyDescent="0.3">
      <c r="C21" s="509"/>
      <c r="D21" s="509"/>
      <c r="E21" s="509"/>
      <c r="F21" s="509"/>
      <c r="G21" s="509"/>
      <c r="H21" s="509"/>
      <c r="I21" s="509"/>
      <c r="J21" s="509"/>
      <c r="K21" s="509"/>
      <c r="L21" s="509"/>
      <c r="M21" s="426"/>
      <c r="N21" s="426"/>
    </row>
    <row r="22" spans="2:14" x14ac:dyDescent="0.3">
      <c r="B22" s="511" t="s">
        <v>148</v>
      </c>
      <c r="C22" s="512">
        <v>1.1160000000000001</v>
      </c>
      <c r="D22" s="512">
        <v>0.72399999999999998</v>
      </c>
      <c r="E22" s="512">
        <v>0.32700000000000001</v>
      </c>
      <c r="F22" s="512">
        <v>6.8000000000000005E-2</v>
      </c>
      <c r="G22" s="512">
        <v>3.4000000000000002E-2</v>
      </c>
      <c r="H22" s="512">
        <v>8.9999999999999993E-3</v>
      </c>
      <c r="I22" s="512">
        <v>6.0000000000000001E-3</v>
      </c>
      <c r="J22" s="512">
        <v>4.0000000000000001E-3</v>
      </c>
      <c r="K22" s="512">
        <v>3.0000000000000001E-3</v>
      </c>
      <c r="L22" s="512">
        <v>8.9999999999999993E-3</v>
      </c>
      <c r="M22" s="426"/>
      <c r="N22" s="513"/>
    </row>
    <row r="23" spans="2:14" x14ac:dyDescent="0.3">
      <c r="M23" s="426"/>
      <c r="N23" s="426"/>
    </row>
    <row r="24" spans="2:14" x14ac:dyDescent="0.3">
      <c r="M24" s="426"/>
      <c r="N24" s="426"/>
    </row>
    <row r="25" spans="2:14" x14ac:dyDescent="0.3">
      <c r="M25" s="426"/>
      <c r="N25" s="426"/>
    </row>
    <row r="26" spans="2:14" x14ac:dyDescent="0.3">
      <c r="M26" s="426"/>
      <c r="N26" s="426"/>
    </row>
    <row r="27" spans="2:14" ht="15.6" x14ac:dyDescent="0.3">
      <c r="B27" s="478" t="s">
        <v>2924</v>
      </c>
      <c r="M27" s="426"/>
      <c r="N27" s="426"/>
    </row>
    <row r="28" spans="2:14" ht="3.75" customHeight="1" x14ac:dyDescent="0.3">
      <c r="B28" s="478"/>
      <c r="M28" s="426"/>
      <c r="N28" s="426"/>
    </row>
    <row r="29" spans="2:14" x14ac:dyDescent="0.3">
      <c r="B29" s="514" t="s">
        <v>2925</v>
      </c>
      <c r="C29" s="502"/>
      <c r="D29" s="504"/>
      <c r="E29" s="504"/>
      <c r="F29" s="504"/>
      <c r="G29" s="504"/>
      <c r="H29" s="504"/>
      <c r="I29" s="504"/>
      <c r="J29" s="504"/>
      <c r="K29" s="504"/>
      <c r="L29" s="504"/>
      <c r="M29" s="426"/>
      <c r="N29" s="426"/>
    </row>
    <row r="30" spans="2:14" x14ac:dyDescent="0.3">
      <c r="B30" s="422"/>
      <c r="C30" s="645" t="s">
        <v>2911</v>
      </c>
      <c r="D30" s="645"/>
      <c r="E30" s="645"/>
      <c r="F30" s="645"/>
      <c r="G30" s="645"/>
      <c r="H30" s="645"/>
      <c r="I30" s="645"/>
      <c r="J30" s="645"/>
      <c r="K30" s="645"/>
      <c r="L30" s="645"/>
      <c r="M30" s="426"/>
      <c r="N30" s="426"/>
    </row>
    <row r="31" spans="2:14" x14ac:dyDescent="0.3">
      <c r="B31" s="422"/>
      <c r="C31" s="505" t="s">
        <v>2912</v>
      </c>
      <c r="D31" s="505" t="s">
        <v>2913</v>
      </c>
      <c r="E31" s="505" t="s">
        <v>2914</v>
      </c>
      <c r="F31" s="505" t="s">
        <v>2915</v>
      </c>
      <c r="G31" s="505" t="s">
        <v>2916</v>
      </c>
      <c r="H31" s="505" t="s">
        <v>2917</v>
      </c>
      <c r="I31" s="505" t="s">
        <v>2918</v>
      </c>
      <c r="J31" s="505" t="s">
        <v>2919</v>
      </c>
      <c r="K31" s="505" t="s">
        <v>2920</v>
      </c>
      <c r="L31" s="505" t="s">
        <v>2921</v>
      </c>
      <c r="M31" s="426"/>
      <c r="N31" s="506"/>
    </row>
    <row r="32" spans="2:14" x14ac:dyDescent="0.3">
      <c r="C32" s="507"/>
      <c r="D32" s="507"/>
      <c r="E32" s="507"/>
      <c r="F32" s="507"/>
      <c r="G32" s="507"/>
      <c r="H32" s="507"/>
      <c r="I32" s="507"/>
      <c r="J32" s="507"/>
      <c r="K32" s="507"/>
      <c r="L32" s="507"/>
      <c r="M32" s="426"/>
      <c r="N32" s="426"/>
    </row>
    <row r="33" spans="2:14" x14ac:dyDescent="0.3">
      <c r="B33" s="508" t="s">
        <v>2898</v>
      </c>
      <c r="C33" s="515">
        <v>0.45767000000000002</v>
      </c>
      <c r="D33" s="515">
        <v>0.32367000000000001</v>
      </c>
      <c r="E33" s="515">
        <v>0.15323999999999999</v>
      </c>
      <c r="F33" s="515">
        <v>3.3020000000000001E-2</v>
      </c>
      <c r="G33" s="515">
        <v>1.6719999999999999E-2</v>
      </c>
      <c r="H33" s="515">
        <v>4.5100000000000001E-3</v>
      </c>
      <c r="I33" s="515">
        <v>3.0400000000000002E-3</v>
      </c>
      <c r="J33" s="515">
        <v>2.0200000000000001E-3</v>
      </c>
      <c r="K33" s="515">
        <v>1.4300000000000001E-3</v>
      </c>
      <c r="L33" s="515">
        <v>4.6800000000000001E-3</v>
      </c>
      <c r="M33" s="426"/>
      <c r="N33" s="510"/>
    </row>
    <row r="34" spans="2:14" x14ac:dyDescent="0.3">
      <c r="B34" s="508" t="s">
        <v>2899</v>
      </c>
      <c r="C34" s="515">
        <v>0.51788000000000001</v>
      </c>
      <c r="D34" s="515">
        <v>0.33239999999999997</v>
      </c>
      <c r="E34" s="515">
        <v>0.12311999999999999</v>
      </c>
      <c r="F34" s="515">
        <v>1.619E-2</v>
      </c>
      <c r="G34" s="515">
        <v>5.3200000000000001E-3</v>
      </c>
      <c r="H34" s="515">
        <v>1.25E-3</v>
      </c>
      <c r="I34" s="515">
        <v>1.2899999999999999E-3</v>
      </c>
      <c r="J34" s="515">
        <v>1.0300000000000001E-3</v>
      </c>
      <c r="K34" s="515">
        <v>7.2999999999999996E-4</v>
      </c>
      <c r="L34" s="515">
        <v>7.9000000000000001E-4</v>
      </c>
      <c r="M34" s="426"/>
      <c r="N34" s="510"/>
    </row>
    <row r="35" spans="2:14" x14ac:dyDescent="0.3">
      <c r="B35" s="508" t="s">
        <v>2900</v>
      </c>
      <c r="C35" s="515">
        <v>1</v>
      </c>
      <c r="D35" s="515">
        <v>0</v>
      </c>
      <c r="E35" s="515">
        <v>0</v>
      </c>
      <c r="F35" s="515">
        <v>0</v>
      </c>
      <c r="G35" s="515">
        <v>0</v>
      </c>
      <c r="H35" s="515">
        <v>0</v>
      </c>
      <c r="I35" s="515">
        <v>0</v>
      </c>
      <c r="J35" s="515">
        <v>0</v>
      </c>
      <c r="K35" s="515">
        <v>0</v>
      </c>
      <c r="L35" s="515">
        <v>0</v>
      </c>
      <c r="M35" s="426"/>
      <c r="N35" s="510"/>
    </row>
    <row r="36" spans="2:14" x14ac:dyDescent="0.3">
      <c r="B36" s="508" t="s">
        <v>2901</v>
      </c>
      <c r="C36" s="515">
        <v>0.72702</v>
      </c>
      <c r="D36" s="515">
        <v>0.1042</v>
      </c>
      <c r="E36" s="515">
        <v>0.15828999999999999</v>
      </c>
      <c r="F36" s="515">
        <v>1.0489999999999999E-2</v>
      </c>
      <c r="G36" s="515">
        <v>0</v>
      </c>
      <c r="H36" s="515">
        <v>0</v>
      </c>
      <c r="I36" s="515">
        <v>0</v>
      </c>
      <c r="J36" s="515">
        <v>0</v>
      </c>
      <c r="K36" s="515">
        <v>0</v>
      </c>
      <c r="L36" s="515">
        <v>0</v>
      </c>
      <c r="M36" s="426"/>
      <c r="N36" s="510"/>
    </row>
    <row r="37" spans="2:14" x14ac:dyDescent="0.3">
      <c r="B37" s="508" t="s">
        <v>2902</v>
      </c>
      <c r="C37" s="515">
        <v>0.50582000000000005</v>
      </c>
      <c r="D37" s="515">
        <v>0.31890000000000002</v>
      </c>
      <c r="E37" s="515">
        <v>0.12136</v>
      </c>
      <c r="F37" s="515">
        <v>3.0169999999999999E-2</v>
      </c>
      <c r="G37" s="515">
        <v>1.278E-2</v>
      </c>
      <c r="H37" s="515">
        <v>5.4400000000000004E-3</v>
      </c>
      <c r="I37" s="515">
        <v>3.13E-3</v>
      </c>
      <c r="J37" s="515">
        <v>1.73E-3</v>
      </c>
      <c r="K37" s="515">
        <v>6.8000000000000005E-4</v>
      </c>
      <c r="L37" s="515">
        <v>0</v>
      </c>
      <c r="M37" s="426"/>
      <c r="N37" s="510"/>
    </row>
    <row r="38" spans="2:14" ht="28.8" x14ac:dyDescent="0.3">
      <c r="B38" s="508" t="s">
        <v>2903</v>
      </c>
      <c r="C38" s="515">
        <v>0.56172</v>
      </c>
      <c r="D38" s="515">
        <v>0.34232000000000001</v>
      </c>
      <c r="E38" s="515">
        <v>9.4560000000000005E-2</v>
      </c>
      <c r="F38" s="515">
        <v>1.4E-3</v>
      </c>
      <c r="G38" s="515">
        <v>0</v>
      </c>
      <c r="H38" s="515">
        <v>0</v>
      </c>
      <c r="I38" s="515">
        <v>0</v>
      </c>
      <c r="J38" s="515">
        <v>0</v>
      </c>
      <c r="K38" s="515">
        <v>0</v>
      </c>
      <c r="L38" s="515">
        <v>0</v>
      </c>
      <c r="M38" s="426"/>
      <c r="N38" s="510"/>
    </row>
    <row r="39" spans="2:14" x14ac:dyDescent="0.3">
      <c r="B39" s="508" t="s">
        <v>2904</v>
      </c>
      <c r="C39" s="515">
        <v>0.73967000000000005</v>
      </c>
      <c r="D39" s="515">
        <v>0.18729000000000001</v>
      </c>
      <c r="E39" s="515">
        <v>4.2360000000000002E-2</v>
      </c>
      <c r="F39" s="515">
        <v>1.0449999999999999E-2</v>
      </c>
      <c r="G39" s="515">
        <v>8.9300000000000004E-3</v>
      </c>
      <c r="H39" s="515">
        <v>3.2000000000000002E-3</v>
      </c>
      <c r="I39" s="515">
        <v>2.8E-3</v>
      </c>
      <c r="J39" s="515">
        <v>2.65E-3</v>
      </c>
      <c r="K39" s="515">
        <v>2.65E-3</v>
      </c>
      <c r="L39" s="515">
        <v>1.0000000000000001E-5</v>
      </c>
      <c r="M39" s="426"/>
      <c r="N39" s="510"/>
    </row>
    <row r="40" spans="2:14" x14ac:dyDescent="0.3">
      <c r="B40" s="508" t="s">
        <v>2922</v>
      </c>
      <c r="C40" s="515">
        <v>0.72748999999999997</v>
      </c>
      <c r="D40" s="515">
        <v>0.20462</v>
      </c>
      <c r="E40" s="515">
        <v>5.1610000000000003E-2</v>
      </c>
      <c r="F40" s="515">
        <v>6.1599999999999997E-3</v>
      </c>
      <c r="G40" s="515">
        <v>4.9199999999999999E-3</v>
      </c>
      <c r="H40" s="515">
        <v>1.6800000000000001E-3</v>
      </c>
      <c r="I40" s="515">
        <v>1.06E-3</v>
      </c>
      <c r="J40" s="515">
        <v>1E-3</v>
      </c>
      <c r="K40" s="515">
        <v>4.0999999999999999E-4</v>
      </c>
      <c r="L40" s="515">
        <v>1.0499999999999999E-3</v>
      </c>
      <c r="M40" s="426"/>
      <c r="N40" s="510"/>
    </row>
    <row r="41" spans="2:14" ht="28.8" x14ac:dyDescent="0.3">
      <c r="B41" s="508" t="s">
        <v>2923</v>
      </c>
      <c r="C41" s="515">
        <v>0.72233000000000003</v>
      </c>
      <c r="D41" s="515">
        <v>0.26302999999999999</v>
      </c>
      <c r="E41" s="515">
        <v>1.464E-2</v>
      </c>
      <c r="F41" s="515">
        <v>0</v>
      </c>
      <c r="G41" s="515">
        <v>0</v>
      </c>
      <c r="H41" s="515">
        <v>0</v>
      </c>
      <c r="I41" s="515">
        <v>0</v>
      </c>
      <c r="J41" s="515">
        <v>0</v>
      </c>
      <c r="K41" s="515">
        <v>0</v>
      </c>
      <c r="L41" s="515">
        <v>0</v>
      </c>
      <c r="M41" s="426"/>
      <c r="N41" s="510"/>
    </row>
    <row r="42" spans="2:14" x14ac:dyDescent="0.3">
      <c r="B42" s="508" t="s">
        <v>146</v>
      </c>
      <c r="C42" s="515">
        <v>0.66747999999999996</v>
      </c>
      <c r="D42" s="515">
        <v>0.32378000000000001</v>
      </c>
      <c r="E42" s="515">
        <v>8.7399999999999995E-3</v>
      </c>
      <c r="F42" s="515">
        <v>0</v>
      </c>
      <c r="G42" s="515">
        <v>0</v>
      </c>
      <c r="H42" s="515">
        <v>0</v>
      </c>
      <c r="I42" s="515">
        <v>0</v>
      </c>
      <c r="J42" s="515">
        <v>0</v>
      </c>
      <c r="K42" s="515">
        <v>0</v>
      </c>
      <c r="L42" s="515">
        <v>0</v>
      </c>
      <c r="M42" s="426"/>
      <c r="N42" s="510"/>
    </row>
    <row r="43" spans="2:14" x14ac:dyDescent="0.3">
      <c r="C43" s="516"/>
      <c r="D43" s="516"/>
      <c r="E43" s="516"/>
      <c r="F43" s="516"/>
      <c r="G43" s="516"/>
      <c r="H43" s="516"/>
      <c r="I43" s="516"/>
      <c r="J43" s="516"/>
      <c r="K43" s="516"/>
      <c r="L43" s="516"/>
      <c r="M43" s="426"/>
      <c r="N43" s="426"/>
    </row>
    <row r="44" spans="2:14" x14ac:dyDescent="0.3">
      <c r="B44" s="511" t="s">
        <v>148</v>
      </c>
      <c r="C44" s="517">
        <v>0.48466999999999999</v>
      </c>
      <c r="D44" s="517">
        <v>0.31458000000000003</v>
      </c>
      <c r="E44" s="517">
        <v>0.14219000000000001</v>
      </c>
      <c r="F44" s="517">
        <v>2.963E-2</v>
      </c>
      <c r="G44" s="517">
        <v>1.489E-2</v>
      </c>
      <c r="H44" s="517">
        <v>4.0600000000000002E-3</v>
      </c>
      <c r="I44" s="517">
        <v>2.7599999999999999E-3</v>
      </c>
      <c r="J44" s="517">
        <v>1.8699999999999999E-3</v>
      </c>
      <c r="K44" s="517">
        <v>1.32E-3</v>
      </c>
      <c r="L44" s="517">
        <v>4.0299999999999997E-3</v>
      </c>
      <c r="M44" s="426"/>
      <c r="N44" s="513"/>
    </row>
    <row r="45" spans="2:14" x14ac:dyDescent="0.3">
      <c r="M45" s="426"/>
      <c r="N45" s="426"/>
    </row>
    <row r="46" spans="2:14" x14ac:dyDescent="0.3">
      <c r="M46" s="426"/>
      <c r="N46" s="426"/>
    </row>
    <row r="47" spans="2:14" x14ac:dyDescent="0.3">
      <c r="M47" s="426"/>
      <c r="N47" s="426"/>
    </row>
    <row r="49" spans="2:15" ht="15.6" x14ac:dyDescent="0.3">
      <c r="B49" s="478" t="s">
        <v>2926</v>
      </c>
    </row>
    <row r="50" spans="2:15" ht="3.75" customHeight="1" x14ac:dyDescent="0.3">
      <c r="B50" s="478"/>
    </row>
    <row r="51" spans="2:15" x14ac:dyDescent="0.3">
      <c r="B51" s="514" t="s">
        <v>2728</v>
      </c>
      <c r="C51" s="502"/>
      <c r="D51" s="502"/>
      <c r="E51" s="504"/>
      <c r="F51" s="504"/>
      <c r="G51" s="504"/>
      <c r="H51" s="504"/>
      <c r="I51" s="504"/>
      <c r="J51" s="504"/>
      <c r="K51" s="504"/>
      <c r="L51" s="504"/>
      <c r="M51" s="504"/>
      <c r="N51" s="504"/>
    </row>
    <row r="52" spans="2:15" x14ac:dyDescent="0.3">
      <c r="B52" s="422"/>
      <c r="C52" s="645" t="s">
        <v>2911</v>
      </c>
      <c r="D52" s="645"/>
      <c r="E52" s="645"/>
      <c r="F52" s="645"/>
      <c r="G52" s="645"/>
      <c r="H52" s="645"/>
      <c r="I52" s="645"/>
      <c r="J52" s="645"/>
      <c r="K52" s="645"/>
      <c r="L52" s="645"/>
      <c r="N52" s="422"/>
    </row>
    <row r="53" spans="2:15" x14ac:dyDescent="0.3">
      <c r="B53" s="422"/>
      <c r="C53" s="505" t="s">
        <v>2912</v>
      </c>
      <c r="D53" s="505" t="s">
        <v>2913</v>
      </c>
      <c r="E53" s="505" t="s">
        <v>2914</v>
      </c>
      <c r="F53" s="505" t="s">
        <v>2915</v>
      </c>
      <c r="G53" s="505" t="s">
        <v>2916</v>
      </c>
      <c r="H53" s="505" t="s">
        <v>2917</v>
      </c>
      <c r="I53" s="505" t="s">
        <v>2918</v>
      </c>
      <c r="J53" s="505" t="s">
        <v>2919</v>
      </c>
      <c r="K53" s="505" t="s">
        <v>2920</v>
      </c>
      <c r="L53" s="505" t="s">
        <v>2921</v>
      </c>
      <c r="N53" s="505" t="s">
        <v>2927</v>
      </c>
    </row>
    <row r="54" spans="2:15" x14ac:dyDescent="0.3">
      <c r="C54" s="510"/>
      <c r="D54" s="510"/>
      <c r="E54" s="510"/>
      <c r="F54" s="510"/>
      <c r="G54" s="510"/>
      <c r="H54" s="510"/>
      <c r="I54" s="510"/>
      <c r="J54" s="510"/>
      <c r="K54" s="510"/>
      <c r="L54" s="510"/>
      <c r="M54" s="426"/>
      <c r="N54" s="426"/>
      <c r="O54" s="426"/>
    </row>
    <row r="55" spans="2:15" x14ac:dyDescent="0.3">
      <c r="B55" s="508" t="s">
        <v>2898</v>
      </c>
      <c r="C55" s="509">
        <v>0.20899999999999999</v>
      </c>
      <c r="D55" s="509">
        <v>0.55200000000000005</v>
      </c>
      <c r="E55" s="509">
        <v>0.61699999999999999</v>
      </c>
      <c r="F55" s="509">
        <v>0.24</v>
      </c>
      <c r="G55" s="509">
        <v>0.14799999999999999</v>
      </c>
      <c r="H55" s="509">
        <v>5.1999999999999998E-2</v>
      </c>
      <c r="I55" s="509">
        <v>0.03</v>
      </c>
      <c r="J55" s="509">
        <v>2.1000000000000001E-2</v>
      </c>
      <c r="K55" s="509">
        <v>1.6E-2</v>
      </c>
      <c r="L55" s="509">
        <v>4.7E-2</v>
      </c>
      <c r="M55" s="426"/>
      <c r="N55" s="518">
        <v>0.48699999999999999</v>
      </c>
      <c r="O55" s="426"/>
    </row>
    <row r="56" spans="2:15" x14ac:dyDescent="0.3">
      <c r="B56" s="508" t="s">
        <v>2899</v>
      </c>
      <c r="C56" s="509">
        <v>1.7999999999999999E-2</v>
      </c>
      <c r="D56" s="509">
        <v>5.0999999999999997E-2</v>
      </c>
      <c r="E56" s="509">
        <v>5.7000000000000002E-2</v>
      </c>
      <c r="F56" s="509">
        <v>1.2E-2</v>
      </c>
      <c r="G56" s="509">
        <v>5.0000000000000001E-3</v>
      </c>
      <c r="H56" s="509">
        <v>0</v>
      </c>
      <c r="I56" s="509">
        <v>0</v>
      </c>
      <c r="J56" s="509">
        <v>1E-3</v>
      </c>
      <c r="K56" s="509">
        <v>2E-3</v>
      </c>
      <c r="L56" s="509">
        <v>0</v>
      </c>
      <c r="M56" s="426"/>
      <c r="N56" s="518">
        <v>0.42099999999999999</v>
      </c>
      <c r="O56" s="426"/>
    </row>
    <row r="57" spans="2:15" x14ac:dyDescent="0.3">
      <c r="B57" s="508" t="s">
        <v>2900</v>
      </c>
      <c r="C57" s="509">
        <v>1E-3</v>
      </c>
      <c r="D57" s="509">
        <v>0</v>
      </c>
      <c r="E57" s="509">
        <v>0</v>
      </c>
      <c r="F57" s="509">
        <v>0</v>
      </c>
      <c r="G57" s="509">
        <v>0</v>
      </c>
      <c r="H57" s="509">
        <v>0</v>
      </c>
      <c r="I57" s="509">
        <v>0</v>
      </c>
      <c r="J57" s="509">
        <v>0</v>
      </c>
      <c r="K57" s="509">
        <v>0</v>
      </c>
      <c r="L57" s="509">
        <v>0</v>
      </c>
      <c r="M57" s="426"/>
      <c r="N57" s="518">
        <v>1.7999999999999999E-2</v>
      </c>
      <c r="O57" s="426"/>
    </row>
    <row r="58" spans="2:15" x14ac:dyDescent="0.3">
      <c r="B58" s="508" t="s">
        <v>2901</v>
      </c>
      <c r="C58" s="509">
        <v>7.0000000000000001E-3</v>
      </c>
      <c r="D58" s="509">
        <v>0</v>
      </c>
      <c r="E58" s="509">
        <v>2E-3</v>
      </c>
      <c r="F58" s="509">
        <v>1E-3</v>
      </c>
      <c r="G58" s="509">
        <v>0</v>
      </c>
      <c r="H58" s="509">
        <v>0</v>
      </c>
      <c r="I58" s="509">
        <v>0</v>
      </c>
      <c r="J58" s="509">
        <v>0</v>
      </c>
      <c r="K58" s="509">
        <v>0</v>
      </c>
      <c r="L58" s="509">
        <v>0</v>
      </c>
      <c r="M58" s="426"/>
      <c r="N58" s="518">
        <v>0.245</v>
      </c>
      <c r="O58" s="426"/>
    </row>
    <row r="59" spans="2:15" x14ac:dyDescent="0.3">
      <c r="B59" s="508" t="s">
        <v>2902</v>
      </c>
      <c r="C59" s="509">
        <v>3.0000000000000001E-3</v>
      </c>
      <c r="D59" s="509">
        <v>1.0999999999999999E-2</v>
      </c>
      <c r="E59" s="509">
        <v>8.0000000000000002E-3</v>
      </c>
      <c r="F59" s="509">
        <v>4.0000000000000001E-3</v>
      </c>
      <c r="G59" s="509">
        <v>1E-3</v>
      </c>
      <c r="H59" s="509">
        <v>0</v>
      </c>
      <c r="I59" s="509">
        <v>1E-3</v>
      </c>
      <c r="J59" s="509">
        <v>1E-3</v>
      </c>
      <c r="K59" s="509">
        <v>0</v>
      </c>
      <c r="L59" s="509">
        <v>0</v>
      </c>
      <c r="M59" s="426"/>
      <c r="N59" s="518">
        <v>0.45400000000000001</v>
      </c>
      <c r="O59" s="426"/>
    </row>
    <row r="60" spans="2:15" ht="28.8" x14ac:dyDescent="0.3">
      <c r="B60" s="508" t="s">
        <v>2903</v>
      </c>
      <c r="C60" s="509">
        <v>1E-3</v>
      </c>
      <c r="D60" s="509">
        <v>0</v>
      </c>
      <c r="E60" s="509">
        <v>3.0000000000000001E-3</v>
      </c>
      <c r="F60" s="509">
        <v>1E-3</v>
      </c>
      <c r="G60" s="509">
        <v>0</v>
      </c>
      <c r="H60" s="509">
        <v>0</v>
      </c>
      <c r="I60" s="509">
        <v>0</v>
      </c>
      <c r="J60" s="509">
        <v>0</v>
      </c>
      <c r="K60" s="509">
        <v>0</v>
      </c>
      <c r="L60" s="509">
        <v>0</v>
      </c>
      <c r="M60" s="426"/>
      <c r="N60" s="518">
        <v>0.39200000000000002</v>
      </c>
      <c r="O60" s="426"/>
    </row>
    <row r="61" spans="2:15" x14ac:dyDescent="0.3">
      <c r="B61" s="508" t="s">
        <v>2904</v>
      </c>
      <c r="C61" s="509">
        <v>1.4E-2</v>
      </c>
      <c r="D61" s="509">
        <v>1.4E-2</v>
      </c>
      <c r="E61" s="509">
        <v>4.0000000000000001E-3</v>
      </c>
      <c r="F61" s="509">
        <v>0</v>
      </c>
      <c r="G61" s="509">
        <v>1E-3</v>
      </c>
      <c r="H61" s="509">
        <v>0</v>
      </c>
      <c r="I61" s="509">
        <v>0</v>
      </c>
      <c r="J61" s="509">
        <v>0</v>
      </c>
      <c r="K61" s="509">
        <v>0</v>
      </c>
      <c r="L61" s="509">
        <v>2E-3</v>
      </c>
      <c r="M61" s="426"/>
      <c r="N61" s="518">
        <v>0.313</v>
      </c>
      <c r="O61" s="426"/>
    </row>
    <row r="62" spans="2:15" x14ac:dyDescent="0.3">
      <c r="B62" s="508" t="s">
        <v>2922</v>
      </c>
      <c r="C62" s="509">
        <v>3.9E-2</v>
      </c>
      <c r="D62" s="509">
        <v>4.7E-2</v>
      </c>
      <c r="E62" s="509">
        <v>1.2999999999999999E-2</v>
      </c>
      <c r="F62" s="509">
        <v>2E-3</v>
      </c>
      <c r="G62" s="509">
        <v>2E-3</v>
      </c>
      <c r="H62" s="509">
        <v>0</v>
      </c>
      <c r="I62" s="509">
        <v>0</v>
      </c>
      <c r="J62" s="509">
        <v>0</v>
      </c>
      <c r="K62" s="509">
        <v>1E-3</v>
      </c>
      <c r="L62" s="509">
        <v>1E-3</v>
      </c>
      <c r="M62" s="426"/>
      <c r="N62" s="518">
        <v>0.27700000000000002</v>
      </c>
      <c r="O62" s="426"/>
    </row>
    <row r="63" spans="2:15" ht="28.8" x14ac:dyDescent="0.3">
      <c r="B63" s="508" t="s">
        <v>2923</v>
      </c>
      <c r="C63" s="509">
        <v>3.0000000000000001E-3</v>
      </c>
      <c r="D63" s="509">
        <v>0.03</v>
      </c>
      <c r="E63" s="509">
        <v>2E-3</v>
      </c>
      <c r="F63" s="509">
        <v>0</v>
      </c>
      <c r="G63" s="509">
        <v>0</v>
      </c>
      <c r="H63" s="509">
        <v>0</v>
      </c>
      <c r="I63" s="509">
        <v>0</v>
      </c>
      <c r="J63" s="509">
        <v>0</v>
      </c>
      <c r="K63" s="509">
        <v>0</v>
      </c>
      <c r="L63" s="509">
        <v>0</v>
      </c>
      <c r="M63" s="426"/>
      <c r="N63" s="518">
        <v>0.28000000000000003</v>
      </c>
      <c r="O63" s="426"/>
    </row>
    <row r="64" spans="2:15" x14ac:dyDescent="0.3">
      <c r="B64" s="508" t="s">
        <v>146</v>
      </c>
      <c r="C64" s="509">
        <v>0</v>
      </c>
      <c r="D64" s="509">
        <v>1E-3</v>
      </c>
      <c r="E64" s="509">
        <v>0</v>
      </c>
      <c r="F64" s="509">
        <v>0</v>
      </c>
      <c r="G64" s="509">
        <v>0</v>
      </c>
      <c r="H64" s="509">
        <v>0</v>
      </c>
      <c r="I64" s="509">
        <v>0</v>
      </c>
      <c r="J64" s="509">
        <v>0</v>
      </c>
      <c r="K64" s="509">
        <v>0</v>
      </c>
      <c r="L64" s="509">
        <v>0</v>
      </c>
      <c r="M64" s="426"/>
      <c r="N64" s="518">
        <v>0.31</v>
      </c>
      <c r="O64" s="426"/>
    </row>
    <row r="65" spans="2:15" x14ac:dyDescent="0.3">
      <c r="C65" s="509"/>
      <c r="D65" s="509"/>
      <c r="E65" s="509"/>
      <c r="F65" s="509"/>
      <c r="G65" s="509"/>
      <c r="H65" s="509"/>
      <c r="I65" s="509"/>
      <c r="J65" s="509"/>
      <c r="K65" s="509"/>
      <c r="L65" s="509"/>
      <c r="M65" s="426"/>
      <c r="N65" s="426"/>
      <c r="O65" s="426"/>
    </row>
    <row r="66" spans="2:15" x14ac:dyDescent="0.3">
      <c r="B66" s="511" t="s">
        <v>148</v>
      </c>
      <c r="C66" s="512">
        <v>0.29599999999999999</v>
      </c>
      <c r="D66" s="512">
        <v>0.70699999999999996</v>
      </c>
      <c r="E66" s="512">
        <v>0.70499999999999996</v>
      </c>
      <c r="F66" s="512">
        <v>0.26200000000000001</v>
      </c>
      <c r="G66" s="512">
        <v>0.157</v>
      </c>
      <c r="H66" s="512">
        <v>5.1999999999999998E-2</v>
      </c>
      <c r="I66" s="512">
        <v>3.1E-2</v>
      </c>
      <c r="J66" s="512">
        <v>2.3E-2</v>
      </c>
      <c r="K66" s="512">
        <v>0.02</v>
      </c>
      <c r="L66" s="512">
        <v>0.05</v>
      </c>
      <c r="M66" s="426"/>
      <c r="N66" s="519">
        <v>0.46500000000000002</v>
      </c>
      <c r="O66" s="426"/>
    </row>
    <row r="67" spans="2:15" x14ac:dyDescent="0.3">
      <c r="C67" s="426"/>
      <c r="D67" s="426"/>
      <c r="E67" s="426"/>
      <c r="F67" s="426"/>
      <c r="G67" s="426"/>
      <c r="H67" s="426"/>
      <c r="I67" s="426"/>
      <c r="J67" s="426"/>
      <c r="K67" s="426"/>
      <c r="L67" s="426"/>
      <c r="M67" s="426"/>
      <c r="N67" s="426"/>
      <c r="O67" s="426"/>
    </row>
    <row r="71" spans="2:15" ht="15.6" x14ac:dyDescent="0.3">
      <c r="B71" s="478" t="s">
        <v>2928</v>
      </c>
    </row>
    <row r="72" spans="2:15" ht="3.75" customHeight="1" x14ac:dyDescent="0.3">
      <c r="B72" s="478"/>
    </row>
    <row r="73" spans="2:15" x14ac:dyDescent="0.3">
      <c r="B73" s="514" t="s">
        <v>2929</v>
      </c>
      <c r="C73" s="520"/>
      <c r="D73" s="520"/>
      <c r="E73" s="521"/>
      <c r="F73" s="521"/>
      <c r="G73" s="521"/>
      <c r="H73" s="521"/>
      <c r="I73" s="521"/>
      <c r="J73" s="521"/>
      <c r="K73" s="521"/>
      <c r="L73" s="521"/>
      <c r="M73" s="426"/>
      <c r="N73" s="521"/>
    </row>
    <row r="74" spans="2:15" x14ac:dyDescent="0.3">
      <c r="B74" s="432"/>
      <c r="C74" s="646" t="s">
        <v>2911</v>
      </c>
      <c r="D74" s="646"/>
      <c r="E74" s="646"/>
      <c r="F74" s="646"/>
      <c r="G74" s="646"/>
      <c r="H74" s="646"/>
      <c r="I74" s="646"/>
      <c r="J74" s="646"/>
      <c r="K74" s="646"/>
      <c r="L74" s="646"/>
      <c r="M74" s="426"/>
      <c r="N74" s="432"/>
    </row>
    <row r="75" spans="2:15" x14ac:dyDescent="0.3">
      <c r="B75" s="432"/>
      <c r="C75" s="522" t="s">
        <v>2912</v>
      </c>
      <c r="D75" s="522" t="s">
        <v>2913</v>
      </c>
      <c r="E75" s="522" t="s">
        <v>2914</v>
      </c>
      <c r="F75" s="522" t="s">
        <v>2915</v>
      </c>
      <c r="G75" s="522" t="s">
        <v>2916</v>
      </c>
      <c r="H75" s="522" t="s">
        <v>2917</v>
      </c>
      <c r="I75" s="522" t="s">
        <v>2918</v>
      </c>
      <c r="J75" s="522" t="s">
        <v>2919</v>
      </c>
      <c r="K75" s="522" t="s">
        <v>2920</v>
      </c>
      <c r="L75" s="522" t="s">
        <v>2921</v>
      </c>
      <c r="M75" s="426"/>
      <c r="N75" s="522" t="s">
        <v>2927</v>
      </c>
    </row>
    <row r="76" spans="2:15" x14ac:dyDescent="0.3">
      <c r="B76" s="426"/>
      <c r="C76" s="510"/>
      <c r="D76" s="510"/>
      <c r="E76" s="510"/>
      <c r="F76" s="510"/>
      <c r="G76" s="510"/>
      <c r="H76" s="510"/>
      <c r="I76" s="510"/>
      <c r="J76" s="510"/>
      <c r="K76" s="510"/>
      <c r="L76" s="510"/>
      <c r="M76" s="426"/>
      <c r="N76" s="426"/>
    </row>
    <row r="77" spans="2:15" x14ac:dyDescent="0.3">
      <c r="B77" s="523" t="s">
        <v>2898</v>
      </c>
      <c r="C77" s="515">
        <v>0.10815</v>
      </c>
      <c r="D77" s="515">
        <v>0.28564000000000001</v>
      </c>
      <c r="E77" s="515">
        <v>0.31942999999999999</v>
      </c>
      <c r="F77" s="515">
        <v>0.12443</v>
      </c>
      <c r="G77" s="515">
        <v>7.6539999999999997E-2</v>
      </c>
      <c r="H77" s="515">
        <v>2.6679999999999999E-2</v>
      </c>
      <c r="I77" s="515">
        <v>1.5440000000000001E-2</v>
      </c>
      <c r="J77" s="515">
        <v>1.107E-2</v>
      </c>
      <c r="K77" s="515">
        <v>8.3099999999999997E-3</v>
      </c>
      <c r="L77" s="515">
        <v>2.4320000000000001E-2</v>
      </c>
      <c r="M77" s="426"/>
      <c r="N77" s="518">
        <v>0.48699999999999999</v>
      </c>
    </row>
    <row r="78" spans="2:15" x14ac:dyDescent="0.3">
      <c r="B78" s="523" t="s">
        <v>2899</v>
      </c>
      <c r="C78" s="515">
        <v>0.12422999999999999</v>
      </c>
      <c r="D78" s="515">
        <v>0.35088000000000003</v>
      </c>
      <c r="E78" s="515">
        <v>0.38812000000000002</v>
      </c>
      <c r="F78" s="515">
        <v>8.2309999999999994E-2</v>
      </c>
      <c r="G78" s="515">
        <v>3.3820000000000003E-2</v>
      </c>
      <c r="H78" s="515">
        <v>0</v>
      </c>
      <c r="I78" s="515">
        <v>2.0600000000000002E-3</v>
      </c>
      <c r="J78" s="515">
        <v>5.5399999999999998E-3</v>
      </c>
      <c r="K78" s="515">
        <v>1.197E-2</v>
      </c>
      <c r="L78" s="515">
        <v>1.06E-3</v>
      </c>
      <c r="M78" s="426"/>
      <c r="N78" s="518">
        <v>0.42099999999999999</v>
      </c>
    </row>
    <row r="79" spans="2:15" x14ac:dyDescent="0.3">
      <c r="B79" s="523" t="s">
        <v>2900</v>
      </c>
      <c r="C79" s="515">
        <v>1</v>
      </c>
      <c r="D79" s="515">
        <v>0</v>
      </c>
      <c r="E79" s="515">
        <v>0</v>
      </c>
      <c r="F79" s="515">
        <v>0</v>
      </c>
      <c r="G79" s="515">
        <v>0</v>
      </c>
      <c r="H79" s="515">
        <v>0</v>
      </c>
      <c r="I79" s="515">
        <v>0</v>
      </c>
      <c r="J79" s="515">
        <v>0</v>
      </c>
      <c r="K79" s="515">
        <v>0</v>
      </c>
      <c r="L79" s="515">
        <v>0</v>
      </c>
      <c r="M79" s="426"/>
      <c r="N79" s="518">
        <v>1.7999999999999999E-2</v>
      </c>
    </row>
    <row r="80" spans="2:15" x14ac:dyDescent="0.3">
      <c r="B80" s="523" t="s">
        <v>2901</v>
      </c>
      <c r="C80" s="515">
        <v>0.63302999999999998</v>
      </c>
      <c r="D80" s="515">
        <v>1.719E-2</v>
      </c>
      <c r="E80" s="515">
        <v>0.22397</v>
      </c>
      <c r="F80" s="515">
        <v>0.12581000000000001</v>
      </c>
      <c r="G80" s="515">
        <v>0</v>
      </c>
      <c r="H80" s="515">
        <v>0</v>
      </c>
      <c r="I80" s="515">
        <v>0</v>
      </c>
      <c r="J80" s="515">
        <v>0</v>
      </c>
      <c r="K80" s="515">
        <v>0</v>
      </c>
      <c r="L80" s="515">
        <v>0</v>
      </c>
      <c r="M80" s="426"/>
      <c r="N80" s="518">
        <v>0.245</v>
      </c>
    </row>
    <row r="81" spans="2:14" x14ac:dyDescent="0.3">
      <c r="B81" s="523" t="s">
        <v>2902</v>
      </c>
      <c r="C81" s="515">
        <v>9.8610000000000003E-2</v>
      </c>
      <c r="D81" s="515">
        <v>0.37420999999999999</v>
      </c>
      <c r="E81" s="515">
        <v>0.25796999999999998</v>
      </c>
      <c r="F81" s="515">
        <v>0.14613999999999999</v>
      </c>
      <c r="G81" s="515">
        <v>3.7499999999999999E-2</v>
      </c>
      <c r="H81" s="515">
        <v>1.3010000000000001E-2</v>
      </c>
      <c r="I81" s="515">
        <v>3.286E-2</v>
      </c>
      <c r="J81" s="515">
        <v>2.3369999999999998E-2</v>
      </c>
      <c r="K81" s="515">
        <v>1.634E-2</v>
      </c>
      <c r="L81" s="515">
        <v>0</v>
      </c>
      <c r="M81" s="426"/>
      <c r="N81" s="518">
        <v>0.45400000000000001</v>
      </c>
    </row>
    <row r="82" spans="2:14" ht="28.8" x14ac:dyDescent="0.3">
      <c r="B82" s="523" t="s">
        <v>2903</v>
      </c>
      <c r="C82" s="515">
        <v>0.21326000000000001</v>
      </c>
      <c r="D82" s="515">
        <v>5.0099999999999999E-2</v>
      </c>
      <c r="E82" s="515">
        <v>0.53503000000000001</v>
      </c>
      <c r="F82" s="515">
        <v>0.20161000000000001</v>
      </c>
      <c r="G82" s="515">
        <v>0</v>
      </c>
      <c r="H82" s="515">
        <v>0</v>
      </c>
      <c r="I82" s="515">
        <v>0</v>
      </c>
      <c r="J82" s="515">
        <v>0</v>
      </c>
      <c r="K82" s="515">
        <v>0</v>
      </c>
      <c r="L82" s="515">
        <v>0</v>
      </c>
      <c r="M82" s="426"/>
      <c r="N82" s="518">
        <v>0.39200000000000002</v>
      </c>
    </row>
    <row r="83" spans="2:14" x14ac:dyDescent="0.3">
      <c r="B83" s="523" t="s">
        <v>2904</v>
      </c>
      <c r="C83" s="515">
        <v>0.40295999999999998</v>
      </c>
      <c r="D83" s="515">
        <v>0.39301999999999998</v>
      </c>
      <c r="E83" s="515">
        <v>0.10213999999999999</v>
      </c>
      <c r="F83" s="515">
        <v>1.201E-2</v>
      </c>
      <c r="G83" s="515">
        <v>3.1859999999999999E-2</v>
      </c>
      <c r="H83" s="515">
        <v>2.3700000000000001E-3</v>
      </c>
      <c r="I83" s="515">
        <v>0</v>
      </c>
      <c r="J83" s="515">
        <v>2.65E-3</v>
      </c>
      <c r="K83" s="515">
        <v>0</v>
      </c>
      <c r="L83" s="515">
        <v>5.2990000000000002E-2</v>
      </c>
      <c r="M83" s="426"/>
      <c r="N83" s="518">
        <v>0.313</v>
      </c>
    </row>
    <row r="84" spans="2:14" x14ac:dyDescent="0.3">
      <c r="B84" s="523" t="s">
        <v>2922</v>
      </c>
      <c r="C84" s="515">
        <v>0.37111</v>
      </c>
      <c r="D84" s="515">
        <v>0.45088</v>
      </c>
      <c r="E84" s="515">
        <v>0.11998</v>
      </c>
      <c r="F84" s="515">
        <v>1.8890000000000001E-2</v>
      </c>
      <c r="G84" s="515">
        <v>1.7930000000000001E-2</v>
      </c>
      <c r="H84" s="515">
        <v>0</v>
      </c>
      <c r="I84" s="515">
        <v>7.2999999999999996E-4</v>
      </c>
      <c r="J84" s="515">
        <v>0</v>
      </c>
      <c r="K84" s="515">
        <v>1.371E-2</v>
      </c>
      <c r="L84" s="515">
        <v>6.77E-3</v>
      </c>
      <c r="M84" s="426"/>
      <c r="N84" s="518">
        <v>0.27700000000000002</v>
      </c>
    </row>
    <row r="85" spans="2:14" ht="28.8" x14ac:dyDescent="0.3">
      <c r="B85" s="523" t="s">
        <v>2923</v>
      </c>
      <c r="C85" s="515">
        <v>9.11E-2</v>
      </c>
      <c r="D85" s="515">
        <v>0.84619999999999995</v>
      </c>
      <c r="E85" s="515">
        <v>6.2700000000000006E-2</v>
      </c>
      <c r="F85" s="515">
        <v>0</v>
      </c>
      <c r="G85" s="515">
        <v>0</v>
      </c>
      <c r="H85" s="515">
        <v>0</v>
      </c>
      <c r="I85" s="515">
        <v>0</v>
      </c>
      <c r="J85" s="515">
        <v>0</v>
      </c>
      <c r="K85" s="515">
        <v>0</v>
      </c>
      <c r="L85" s="515">
        <v>0</v>
      </c>
      <c r="M85" s="426"/>
      <c r="N85" s="518">
        <v>0.28000000000000003</v>
      </c>
    </row>
    <row r="86" spans="2:14" x14ac:dyDescent="0.3">
      <c r="B86" s="523" t="s">
        <v>146</v>
      </c>
      <c r="C86" s="515">
        <v>0.23</v>
      </c>
      <c r="D86" s="515">
        <v>0.58677000000000001</v>
      </c>
      <c r="E86" s="515">
        <v>0.18323</v>
      </c>
      <c r="F86" s="515">
        <v>0</v>
      </c>
      <c r="G86" s="515">
        <v>0</v>
      </c>
      <c r="H86" s="515">
        <v>0</v>
      </c>
      <c r="I86" s="515">
        <v>0</v>
      </c>
      <c r="J86" s="515">
        <v>0</v>
      </c>
      <c r="K86" s="515">
        <v>0</v>
      </c>
      <c r="L86" s="515">
        <v>0</v>
      </c>
      <c r="M86" s="426"/>
      <c r="N86" s="518">
        <v>0.31</v>
      </c>
    </row>
    <row r="87" spans="2:14" x14ac:dyDescent="0.3">
      <c r="B87" s="426"/>
      <c r="C87" s="516"/>
      <c r="D87" s="516"/>
      <c r="E87" s="516"/>
      <c r="F87" s="516"/>
      <c r="G87" s="516"/>
      <c r="H87" s="516"/>
      <c r="I87" s="516"/>
      <c r="J87" s="516"/>
      <c r="K87" s="516"/>
      <c r="L87" s="516"/>
      <c r="M87" s="426"/>
      <c r="N87" s="426"/>
    </row>
    <row r="88" spans="2:14" x14ac:dyDescent="0.3">
      <c r="B88" s="484" t="s">
        <v>148</v>
      </c>
      <c r="C88" s="517">
        <v>0.12848999999999999</v>
      </c>
      <c r="D88" s="517">
        <v>0.30696000000000001</v>
      </c>
      <c r="E88" s="517">
        <v>0.30645</v>
      </c>
      <c r="F88" s="517">
        <v>0.11365</v>
      </c>
      <c r="G88" s="517">
        <v>6.8169999999999994E-2</v>
      </c>
      <c r="H88" s="517">
        <v>2.2589999999999999E-2</v>
      </c>
      <c r="I88" s="517">
        <v>1.355E-2</v>
      </c>
      <c r="J88" s="517">
        <v>9.9900000000000006E-3</v>
      </c>
      <c r="K88" s="517">
        <v>8.5699999999999995E-3</v>
      </c>
      <c r="L88" s="517">
        <v>2.1579999999999998E-2</v>
      </c>
      <c r="M88" s="426"/>
      <c r="N88" s="519">
        <v>0.46500000000000002</v>
      </c>
    </row>
    <row r="92" spans="2:14" x14ac:dyDescent="0.3">
      <c r="N92" s="414" t="s">
        <v>2796</v>
      </c>
    </row>
  </sheetData>
  <mergeCells count="4">
    <mergeCell ref="C8:L8"/>
    <mergeCell ref="C30:L30"/>
    <mergeCell ref="C52:L52"/>
    <mergeCell ref="C74:L74"/>
  </mergeCells>
  <hyperlinks>
    <hyperlink ref="N92" location="Contents!A1" display="To Frontpage" xr:uid="{ACD2E54E-0F29-4B7D-B51E-C4C1814C9DCC}"/>
  </hyperlinks>
  <pageMargins left="0.70866141732283472" right="0.70866141732283472" top="0.74803149606299213" bottom="0.74803149606299213" header="0.31496062992125984" footer="0.31496062992125984"/>
  <pageSetup paperSize="9" scale="35" orientation="landscape" r:id="rId1"/>
  <headerFooter>
    <oddFooter>&amp;C&amp;1#&amp;"Calibri"&amp;10&amp;K000000Confidential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1A473-62D3-4898-BC2E-A16DEA07C45F}">
  <sheetPr>
    <pageSetUpPr fitToPage="1"/>
  </sheetPr>
  <dimension ref="B5:I26"/>
  <sheetViews>
    <sheetView showGridLines="0" showRowColHeaders="0" zoomScale="85" zoomScaleNormal="85" workbookViewId="0">
      <selection activeCell="C89" sqref="C89"/>
    </sheetView>
  </sheetViews>
  <sheetFormatPr defaultColWidth="9.109375" defaultRowHeight="14.4" x14ac:dyDescent="0.3"/>
  <cols>
    <col min="1" max="1" width="4.6640625" style="363" customWidth="1"/>
    <col min="2" max="2" width="30.33203125" style="363" customWidth="1"/>
    <col min="3" max="3" width="30.88671875" style="363" customWidth="1"/>
    <col min="4" max="8" width="27.44140625" style="363" customWidth="1"/>
    <col min="9" max="9" width="25.6640625" style="363" customWidth="1"/>
    <col min="10" max="16384" width="9.109375" style="363"/>
  </cols>
  <sheetData>
    <row r="5" spans="2:9" ht="15.6" x14ac:dyDescent="0.3">
      <c r="B5" s="524" t="s">
        <v>2930</v>
      </c>
    </row>
    <row r="6" spans="2:9" ht="3.75" customHeight="1" x14ac:dyDescent="0.3">
      <c r="B6" s="478"/>
    </row>
    <row r="7" spans="2:9" x14ac:dyDescent="0.3">
      <c r="B7" s="501" t="s">
        <v>2732</v>
      </c>
      <c r="C7" s="501"/>
      <c r="D7" s="525"/>
      <c r="E7" s="525"/>
      <c r="F7" s="525"/>
      <c r="G7" s="525"/>
      <c r="H7" s="525"/>
      <c r="I7" s="525"/>
    </row>
    <row r="8" spans="2:9" x14ac:dyDescent="0.3">
      <c r="B8" s="422"/>
      <c r="C8" s="422"/>
      <c r="D8" s="422"/>
      <c r="E8" s="422"/>
      <c r="F8" s="422"/>
      <c r="G8" s="422"/>
      <c r="H8" s="422"/>
      <c r="I8" s="422"/>
    </row>
    <row r="9" spans="2:9" ht="28.8" x14ac:dyDescent="0.3">
      <c r="B9" s="422"/>
      <c r="C9" s="505" t="s">
        <v>2676</v>
      </c>
      <c r="D9" s="505" t="s">
        <v>2677</v>
      </c>
      <c r="E9" s="505" t="s">
        <v>2678</v>
      </c>
      <c r="F9" s="505" t="s">
        <v>2679</v>
      </c>
      <c r="G9" s="505" t="s">
        <v>2680</v>
      </c>
      <c r="H9" s="505" t="s">
        <v>2931</v>
      </c>
      <c r="I9" s="505" t="s">
        <v>148</v>
      </c>
    </row>
    <row r="11" spans="2:9" x14ac:dyDescent="0.3">
      <c r="B11" s="508" t="s">
        <v>2898</v>
      </c>
      <c r="C11" s="526">
        <v>0.57799999999999996</v>
      </c>
      <c r="D11" s="526">
        <v>0.74099999999999999</v>
      </c>
      <c r="E11" s="526">
        <v>7.0999999999999994E-2</v>
      </c>
      <c r="F11" s="526">
        <v>0.34</v>
      </c>
      <c r="G11" s="526">
        <v>0.20100000000000001</v>
      </c>
      <c r="H11" s="526">
        <v>0</v>
      </c>
      <c r="I11" s="526">
        <f>SUM(C11:H11)</f>
        <v>1.931</v>
      </c>
    </row>
    <row r="12" spans="2:9" x14ac:dyDescent="0.3">
      <c r="B12" s="508" t="s">
        <v>2899</v>
      </c>
      <c r="C12" s="526">
        <v>4.8000000000000001E-2</v>
      </c>
      <c r="D12" s="526">
        <v>6.4000000000000001E-2</v>
      </c>
      <c r="E12" s="526">
        <v>7.0000000000000001E-3</v>
      </c>
      <c r="F12" s="526">
        <v>1.7000000000000001E-2</v>
      </c>
      <c r="G12" s="526">
        <v>8.9999999999999993E-3</v>
      </c>
      <c r="H12" s="526">
        <v>0</v>
      </c>
      <c r="I12" s="526">
        <f t="shared" ref="I12:I20" si="0">SUM(C12:H12)</f>
        <v>0.14500000000000002</v>
      </c>
    </row>
    <row r="13" spans="2:9" x14ac:dyDescent="0.3">
      <c r="B13" s="508" t="s">
        <v>2900</v>
      </c>
      <c r="C13" s="526">
        <v>1E-3</v>
      </c>
      <c r="D13" s="526">
        <v>0</v>
      </c>
      <c r="E13" s="526">
        <v>0</v>
      </c>
      <c r="F13" s="526">
        <v>0</v>
      </c>
      <c r="G13" s="526">
        <v>0</v>
      </c>
      <c r="H13" s="526">
        <v>0</v>
      </c>
      <c r="I13" s="526">
        <f t="shared" si="0"/>
        <v>1E-3</v>
      </c>
    </row>
    <row r="14" spans="2:9" x14ac:dyDescent="0.3">
      <c r="B14" s="508" t="s">
        <v>2901</v>
      </c>
      <c r="C14" s="526">
        <v>8.0000000000000002E-3</v>
      </c>
      <c r="D14" s="526">
        <v>0</v>
      </c>
      <c r="E14" s="526">
        <v>0</v>
      </c>
      <c r="F14" s="526">
        <v>1E-3</v>
      </c>
      <c r="G14" s="526">
        <v>1E-3</v>
      </c>
      <c r="H14" s="526">
        <v>0</v>
      </c>
      <c r="I14" s="526">
        <f t="shared" si="0"/>
        <v>1.0000000000000002E-2</v>
      </c>
    </row>
    <row r="15" spans="2:9" x14ac:dyDescent="0.3">
      <c r="B15" s="508" t="s">
        <v>2902</v>
      </c>
      <c r="C15" s="526">
        <v>5.0000000000000001E-3</v>
      </c>
      <c r="D15" s="526">
        <v>1.4E-2</v>
      </c>
      <c r="E15" s="526">
        <v>1E-3</v>
      </c>
      <c r="F15" s="526">
        <v>7.0000000000000001E-3</v>
      </c>
      <c r="G15" s="526">
        <v>4.0000000000000001E-3</v>
      </c>
      <c r="H15" s="526">
        <v>0</v>
      </c>
      <c r="I15" s="526">
        <f t="shared" si="0"/>
        <v>3.1E-2</v>
      </c>
    </row>
    <row r="16" spans="2:9" ht="28.8" x14ac:dyDescent="0.3">
      <c r="B16" s="508" t="s">
        <v>2903</v>
      </c>
      <c r="C16" s="526">
        <v>0</v>
      </c>
      <c r="D16" s="526">
        <v>3.0000000000000001E-3</v>
      </c>
      <c r="E16" s="526">
        <v>0</v>
      </c>
      <c r="F16" s="526">
        <v>2E-3</v>
      </c>
      <c r="G16" s="526">
        <v>0</v>
      </c>
      <c r="H16" s="526">
        <v>0</v>
      </c>
      <c r="I16" s="526">
        <f t="shared" si="0"/>
        <v>5.0000000000000001E-3</v>
      </c>
    </row>
    <row r="17" spans="2:9" x14ac:dyDescent="0.3">
      <c r="B17" s="508" t="s">
        <v>2904</v>
      </c>
      <c r="C17" s="526">
        <v>8.9999999999999993E-3</v>
      </c>
      <c r="D17" s="526">
        <v>1.4E-2</v>
      </c>
      <c r="E17" s="526">
        <v>1E-3</v>
      </c>
      <c r="F17" s="526">
        <v>6.0000000000000001E-3</v>
      </c>
      <c r="G17" s="526">
        <v>5.0000000000000001E-3</v>
      </c>
      <c r="H17" s="526">
        <v>0</v>
      </c>
      <c r="I17" s="526">
        <f t="shared" si="0"/>
        <v>3.4999999999999996E-2</v>
      </c>
    </row>
    <row r="18" spans="2:9" x14ac:dyDescent="0.3">
      <c r="B18" s="508" t="s">
        <v>2922</v>
      </c>
      <c r="C18" s="526">
        <v>0.01</v>
      </c>
      <c r="D18" s="526">
        <v>3.4000000000000002E-2</v>
      </c>
      <c r="E18" s="526">
        <v>1.2E-2</v>
      </c>
      <c r="F18" s="526">
        <v>3.6999999999999998E-2</v>
      </c>
      <c r="G18" s="526">
        <v>1.0999999999999999E-2</v>
      </c>
      <c r="H18" s="526">
        <v>0</v>
      </c>
      <c r="I18" s="526">
        <f t="shared" si="0"/>
        <v>0.104</v>
      </c>
    </row>
    <row r="19" spans="2:9" ht="28.8" x14ac:dyDescent="0.3">
      <c r="B19" s="508" t="s">
        <v>2923</v>
      </c>
      <c r="C19" s="526">
        <v>2.9000000000000001E-2</v>
      </c>
      <c r="D19" s="526">
        <v>6.0000000000000001E-3</v>
      </c>
      <c r="E19" s="526">
        <v>0</v>
      </c>
      <c r="F19" s="526">
        <v>0</v>
      </c>
      <c r="G19" s="526">
        <v>0</v>
      </c>
      <c r="H19" s="526">
        <v>0</v>
      </c>
      <c r="I19" s="526">
        <f t="shared" si="0"/>
        <v>3.5000000000000003E-2</v>
      </c>
    </row>
    <row r="20" spans="2:9" x14ac:dyDescent="0.3">
      <c r="B20" s="508" t="s">
        <v>146</v>
      </c>
      <c r="C20" s="526">
        <v>1E-3</v>
      </c>
      <c r="D20" s="526">
        <v>0</v>
      </c>
      <c r="E20" s="526">
        <v>0</v>
      </c>
      <c r="F20" s="526">
        <v>0</v>
      </c>
      <c r="G20" s="526">
        <v>0</v>
      </c>
      <c r="H20" s="526">
        <v>0</v>
      </c>
      <c r="I20" s="526">
        <f t="shared" si="0"/>
        <v>1E-3</v>
      </c>
    </row>
    <row r="21" spans="2:9" x14ac:dyDescent="0.3">
      <c r="C21" s="526"/>
      <c r="D21" s="526"/>
      <c r="E21" s="526"/>
      <c r="F21" s="526"/>
      <c r="G21" s="526"/>
      <c r="H21" s="526"/>
      <c r="I21" s="526"/>
    </row>
    <row r="22" spans="2:9" x14ac:dyDescent="0.3">
      <c r="B22" s="527" t="s">
        <v>148</v>
      </c>
      <c r="C22" s="495">
        <f>SUM(C11:C20)</f>
        <v>0.68900000000000006</v>
      </c>
      <c r="D22" s="495">
        <f t="shared" ref="D22:I22" si="1">SUM(D11:D20)</f>
        <v>0.876</v>
      </c>
      <c r="E22" s="495">
        <f t="shared" si="1"/>
        <v>9.1999999999999998E-2</v>
      </c>
      <c r="F22" s="495">
        <f t="shared" si="1"/>
        <v>0.41000000000000003</v>
      </c>
      <c r="G22" s="495">
        <f t="shared" si="1"/>
        <v>0.23100000000000004</v>
      </c>
      <c r="H22" s="495">
        <f t="shared" si="1"/>
        <v>0</v>
      </c>
      <c r="I22" s="495">
        <f t="shared" si="1"/>
        <v>2.298</v>
      </c>
    </row>
    <row r="26" spans="2:9" x14ac:dyDescent="0.3">
      <c r="I26" s="414" t="s">
        <v>2796</v>
      </c>
    </row>
  </sheetData>
  <hyperlinks>
    <hyperlink ref="I26" location="Contents!A1" display="To Frontpage" xr:uid="{276BD56C-7792-4D51-85ED-041BFA938E3C}"/>
  </hyperlinks>
  <pageMargins left="0.70866141732283472" right="0.70866141732283472" top="0.74803149606299213" bottom="0.74803149606299213" header="0.31496062992125984" footer="0.31496062992125984"/>
  <pageSetup paperSize="9" scale="56" orientation="landscape" r:id="rId1"/>
  <headerFooter>
    <oddFooter>&amp;C&amp;1#&amp;"Calibri"&amp;10&amp;K000000Confidential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C9ADC-EA79-49E0-9CA3-4C7346D201F7}">
  <sheetPr>
    <pageSetUpPr fitToPage="1"/>
  </sheetPr>
  <dimension ref="B5:N64"/>
  <sheetViews>
    <sheetView showGridLines="0" showRowColHeaders="0" zoomScale="85" zoomScaleNormal="85" workbookViewId="0">
      <selection activeCell="C89" sqref="C89"/>
    </sheetView>
  </sheetViews>
  <sheetFormatPr defaultColWidth="9.109375" defaultRowHeight="14.4" x14ac:dyDescent="0.3"/>
  <cols>
    <col min="1" max="1" width="4.6640625" style="363" customWidth="1"/>
    <col min="2" max="2" width="26.33203125" style="363" customWidth="1"/>
    <col min="3" max="12" width="17.6640625" style="363" customWidth="1"/>
    <col min="13" max="13" width="18" style="363" customWidth="1"/>
    <col min="14" max="16384" width="9.109375" style="363"/>
  </cols>
  <sheetData>
    <row r="5" spans="2:13" ht="15.6" x14ac:dyDescent="0.3">
      <c r="B5" s="478" t="s">
        <v>2932</v>
      </c>
    </row>
    <row r="6" spans="2:13" x14ac:dyDescent="0.3">
      <c r="B6" s="501" t="s">
        <v>2734</v>
      </c>
      <c r="C6" s="525"/>
      <c r="D6" s="525"/>
      <c r="E6" s="525"/>
      <c r="F6" s="525"/>
      <c r="G6" s="525"/>
      <c r="H6" s="525"/>
      <c r="I6" s="525"/>
      <c r="J6" s="525"/>
      <c r="K6" s="525"/>
      <c r="L6" s="525"/>
      <c r="M6" s="525"/>
    </row>
    <row r="7" spans="2:13" x14ac:dyDescent="0.3">
      <c r="B7" s="422"/>
      <c r="C7" s="422"/>
      <c r="D7" s="422"/>
      <c r="E7" s="422"/>
      <c r="F7" s="422"/>
      <c r="G7" s="422"/>
      <c r="H7" s="422"/>
      <c r="I7" s="422"/>
      <c r="J7" s="422"/>
      <c r="K7" s="422"/>
      <c r="L7" s="422"/>
      <c r="M7" s="422"/>
    </row>
    <row r="8" spans="2:13" ht="28.8" x14ac:dyDescent="0.3">
      <c r="B8" s="422"/>
      <c r="C8" s="482" t="s">
        <v>2898</v>
      </c>
      <c r="D8" s="482" t="s">
        <v>2899</v>
      </c>
      <c r="E8" s="482" t="s">
        <v>2900</v>
      </c>
      <c r="F8" s="482" t="s">
        <v>2901</v>
      </c>
      <c r="G8" s="482" t="s">
        <v>2902</v>
      </c>
      <c r="H8" s="482" t="s">
        <v>2903</v>
      </c>
      <c r="I8" s="482" t="s">
        <v>2904</v>
      </c>
      <c r="J8" s="482" t="s">
        <v>811</v>
      </c>
      <c r="K8" s="482" t="s">
        <v>2905</v>
      </c>
      <c r="L8" s="482" t="s">
        <v>146</v>
      </c>
      <c r="M8" s="483" t="s">
        <v>148</v>
      </c>
    </row>
    <row r="9" spans="2:13" x14ac:dyDescent="0.3">
      <c r="B9" s="426" t="s">
        <v>2933</v>
      </c>
      <c r="C9" s="526">
        <v>0</v>
      </c>
      <c r="D9" s="526">
        <v>0</v>
      </c>
      <c r="E9" s="526">
        <v>0</v>
      </c>
      <c r="F9" s="526">
        <v>0</v>
      </c>
      <c r="G9" s="526">
        <v>0</v>
      </c>
      <c r="H9" s="526">
        <v>0</v>
      </c>
      <c r="I9" s="526">
        <v>0</v>
      </c>
      <c r="J9" s="526">
        <v>0</v>
      </c>
      <c r="K9" s="526">
        <v>0</v>
      </c>
      <c r="L9" s="526">
        <v>0</v>
      </c>
      <c r="M9" s="526">
        <f>SUM(C9:L9)</f>
        <v>0</v>
      </c>
    </row>
    <row r="10" spans="2:13" x14ac:dyDescent="0.3">
      <c r="B10" s="426" t="s">
        <v>2934</v>
      </c>
      <c r="C10" s="526">
        <v>0</v>
      </c>
      <c r="D10" s="526">
        <v>0</v>
      </c>
      <c r="E10" s="526">
        <v>0</v>
      </c>
      <c r="F10" s="526">
        <v>0</v>
      </c>
      <c r="G10" s="526">
        <v>0</v>
      </c>
      <c r="H10" s="526">
        <v>0</v>
      </c>
      <c r="I10" s="526">
        <v>0</v>
      </c>
      <c r="J10" s="526">
        <v>0</v>
      </c>
      <c r="K10" s="526">
        <v>0</v>
      </c>
      <c r="L10" s="526">
        <v>0</v>
      </c>
      <c r="M10" s="526">
        <f t="shared" ref="M10:M19" si="0">SUM(C10:L10)</f>
        <v>0</v>
      </c>
    </row>
    <row r="11" spans="2:13" ht="30" customHeight="1" x14ac:dyDescent="0.3">
      <c r="B11" s="523" t="s">
        <v>2935</v>
      </c>
      <c r="C11" s="526">
        <f>SUM(C12:C15)</f>
        <v>0</v>
      </c>
      <c r="D11" s="526">
        <f t="shared" ref="D11:L11" si="1">SUM(D12:D15)</f>
        <v>0</v>
      </c>
      <c r="E11" s="526">
        <f t="shared" si="1"/>
        <v>0</v>
      </c>
      <c r="F11" s="526">
        <f t="shared" si="1"/>
        <v>0</v>
      </c>
      <c r="G11" s="526">
        <f t="shared" si="1"/>
        <v>0</v>
      </c>
      <c r="H11" s="526">
        <f t="shared" si="1"/>
        <v>0</v>
      </c>
      <c r="I11" s="526">
        <f t="shared" si="1"/>
        <v>0</v>
      </c>
      <c r="J11" s="526">
        <f t="shared" si="1"/>
        <v>0</v>
      </c>
      <c r="K11" s="526">
        <f t="shared" si="1"/>
        <v>0</v>
      </c>
      <c r="L11" s="526">
        <f t="shared" si="1"/>
        <v>0</v>
      </c>
      <c r="M11" s="526">
        <f t="shared" si="0"/>
        <v>0</v>
      </c>
    </row>
    <row r="12" spans="2:13" x14ac:dyDescent="0.3">
      <c r="B12" s="528" t="s">
        <v>2936</v>
      </c>
      <c r="C12" s="526">
        <v>0</v>
      </c>
      <c r="D12" s="526">
        <v>0</v>
      </c>
      <c r="E12" s="526">
        <v>0</v>
      </c>
      <c r="F12" s="526">
        <v>0</v>
      </c>
      <c r="G12" s="526">
        <v>0</v>
      </c>
      <c r="H12" s="526">
        <v>0</v>
      </c>
      <c r="I12" s="526">
        <v>0</v>
      </c>
      <c r="J12" s="526">
        <v>0</v>
      </c>
      <c r="K12" s="526">
        <v>0</v>
      </c>
      <c r="L12" s="526">
        <v>0</v>
      </c>
      <c r="M12" s="526">
        <f t="shared" si="0"/>
        <v>0</v>
      </c>
    </row>
    <row r="13" spans="2:13" x14ac:dyDescent="0.3">
      <c r="B13" s="528" t="s">
        <v>2937</v>
      </c>
      <c r="C13" s="526">
        <v>0</v>
      </c>
      <c r="D13" s="526">
        <v>0</v>
      </c>
      <c r="E13" s="526">
        <v>0</v>
      </c>
      <c r="F13" s="526">
        <v>0</v>
      </c>
      <c r="G13" s="526">
        <v>0</v>
      </c>
      <c r="H13" s="526">
        <v>0</v>
      </c>
      <c r="I13" s="526">
        <v>0</v>
      </c>
      <c r="J13" s="526">
        <v>0</v>
      </c>
      <c r="K13" s="526">
        <v>0</v>
      </c>
      <c r="L13" s="526">
        <v>0</v>
      </c>
      <c r="M13" s="526">
        <f t="shared" si="0"/>
        <v>0</v>
      </c>
    </row>
    <row r="14" spans="2:13" x14ac:dyDescent="0.3">
      <c r="B14" s="529" t="s">
        <v>2938</v>
      </c>
      <c r="C14" s="526">
        <v>0</v>
      </c>
      <c r="D14" s="526">
        <v>0</v>
      </c>
      <c r="E14" s="526">
        <v>0</v>
      </c>
      <c r="F14" s="526">
        <v>0</v>
      </c>
      <c r="G14" s="526">
        <v>0</v>
      </c>
      <c r="H14" s="526">
        <v>0</v>
      </c>
      <c r="I14" s="526">
        <v>0</v>
      </c>
      <c r="J14" s="526">
        <v>0</v>
      </c>
      <c r="K14" s="526">
        <v>0</v>
      </c>
      <c r="L14" s="526">
        <v>0</v>
      </c>
      <c r="M14" s="526">
        <f t="shared" si="0"/>
        <v>0</v>
      </c>
    </row>
    <row r="15" spans="2:13" x14ac:dyDescent="0.3">
      <c r="B15" s="529" t="s">
        <v>2939</v>
      </c>
      <c r="C15" s="526">
        <v>0</v>
      </c>
      <c r="D15" s="526">
        <v>0</v>
      </c>
      <c r="E15" s="526">
        <v>0</v>
      </c>
      <c r="F15" s="526">
        <v>0</v>
      </c>
      <c r="G15" s="526">
        <v>0</v>
      </c>
      <c r="H15" s="526">
        <v>0</v>
      </c>
      <c r="I15" s="526">
        <v>0</v>
      </c>
      <c r="J15" s="526">
        <v>0</v>
      </c>
      <c r="K15" s="526">
        <v>0</v>
      </c>
      <c r="L15" s="526">
        <v>0</v>
      </c>
      <c r="M15" s="526">
        <f t="shared" si="0"/>
        <v>0</v>
      </c>
    </row>
    <row r="16" spans="2:13" x14ac:dyDescent="0.3">
      <c r="B16" s="426" t="s">
        <v>2940</v>
      </c>
      <c r="C16" s="526"/>
      <c r="D16" s="526"/>
      <c r="E16" s="526"/>
      <c r="F16" s="526"/>
      <c r="G16" s="526"/>
      <c r="H16" s="526"/>
      <c r="I16" s="526"/>
      <c r="J16" s="526"/>
      <c r="K16" s="526"/>
      <c r="L16" s="526"/>
      <c r="M16" s="526"/>
    </row>
    <row r="17" spans="2:13" x14ac:dyDescent="0.3">
      <c r="B17" s="426" t="s">
        <v>2941</v>
      </c>
      <c r="C17" s="526">
        <v>0</v>
      </c>
      <c r="D17" s="526">
        <v>0</v>
      </c>
      <c r="E17" s="526">
        <v>0</v>
      </c>
      <c r="F17" s="526">
        <v>0</v>
      </c>
      <c r="G17" s="526">
        <v>0</v>
      </c>
      <c r="H17" s="526">
        <v>0</v>
      </c>
      <c r="I17" s="526">
        <v>0</v>
      </c>
      <c r="J17" s="526">
        <v>0</v>
      </c>
      <c r="K17" s="526">
        <v>0</v>
      </c>
      <c r="L17" s="526">
        <v>0</v>
      </c>
      <c r="M17" s="526">
        <f t="shared" si="0"/>
        <v>0</v>
      </c>
    </row>
    <row r="18" spans="2:13" x14ac:dyDescent="0.3">
      <c r="B18" s="363" t="s">
        <v>2942</v>
      </c>
      <c r="C18" s="526">
        <v>0</v>
      </c>
      <c r="D18" s="526">
        <v>0</v>
      </c>
      <c r="E18" s="526">
        <v>0</v>
      </c>
      <c r="F18" s="526">
        <v>0</v>
      </c>
      <c r="G18" s="526">
        <v>0</v>
      </c>
      <c r="H18" s="526">
        <v>0</v>
      </c>
      <c r="I18" s="526">
        <v>0</v>
      </c>
      <c r="J18" s="526">
        <v>0</v>
      </c>
      <c r="K18" s="526">
        <v>0</v>
      </c>
      <c r="L18" s="526">
        <v>0</v>
      </c>
      <c r="M18" s="526">
        <f t="shared" si="0"/>
        <v>0</v>
      </c>
    </row>
    <row r="19" spans="2:13" x14ac:dyDescent="0.3">
      <c r="B19" s="363" t="s">
        <v>146</v>
      </c>
      <c r="C19" s="526">
        <v>0</v>
      </c>
      <c r="D19" s="526">
        <v>0</v>
      </c>
      <c r="E19" s="526">
        <v>0</v>
      </c>
      <c r="F19" s="526">
        <v>0</v>
      </c>
      <c r="G19" s="526">
        <v>0</v>
      </c>
      <c r="H19" s="526">
        <v>0</v>
      </c>
      <c r="I19" s="526">
        <v>0</v>
      </c>
      <c r="J19" s="526">
        <v>0</v>
      </c>
      <c r="K19" s="526">
        <v>0</v>
      </c>
      <c r="L19" s="526">
        <v>0</v>
      </c>
      <c r="M19" s="526">
        <f t="shared" si="0"/>
        <v>0</v>
      </c>
    </row>
    <row r="20" spans="2:13" x14ac:dyDescent="0.3">
      <c r="B20" s="527" t="s">
        <v>148</v>
      </c>
      <c r="C20" s="495">
        <f>SUM(C9:C19)-C11-C16</f>
        <v>0</v>
      </c>
      <c r="D20" s="495">
        <f t="shared" ref="D20:M20" si="2">SUM(D9:D19)-D11-D16</f>
        <v>0</v>
      </c>
      <c r="E20" s="495">
        <f t="shared" si="2"/>
        <v>0</v>
      </c>
      <c r="F20" s="495">
        <f t="shared" si="2"/>
        <v>0</v>
      </c>
      <c r="G20" s="495">
        <f t="shared" si="2"/>
        <v>0</v>
      </c>
      <c r="H20" s="495">
        <f t="shared" si="2"/>
        <v>0</v>
      </c>
      <c r="I20" s="495">
        <f t="shared" si="2"/>
        <v>0</v>
      </c>
      <c r="J20" s="495">
        <f t="shared" si="2"/>
        <v>0</v>
      </c>
      <c r="K20" s="495">
        <f t="shared" si="2"/>
        <v>0</v>
      </c>
      <c r="L20" s="495">
        <f t="shared" si="2"/>
        <v>0</v>
      </c>
      <c r="M20" s="495">
        <f t="shared" si="2"/>
        <v>0</v>
      </c>
    </row>
    <row r="21" spans="2:13" x14ac:dyDescent="0.3">
      <c r="B21" s="474" t="s">
        <v>2943</v>
      </c>
    </row>
    <row r="25" spans="2:13" ht="15.6" x14ac:dyDescent="0.3">
      <c r="B25" s="478" t="s">
        <v>2944</v>
      </c>
    </row>
    <row r="26" spans="2:13" x14ac:dyDescent="0.3">
      <c r="B26" s="501" t="s">
        <v>2736</v>
      </c>
      <c r="C26" s="525"/>
      <c r="D26" s="525"/>
      <c r="E26" s="525"/>
      <c r="F26" s="525"/>
      <c r="G26" s="525"/>
      <c r="H26" s="525"/>
      <c r="I26" s="525"/>
      <c r="J26" s="525"/>
      <c r="K26" s="525"/>
      <c r="L26" s="525"/>
      <c r="M26" s="525"/>
    </row>
    <row r="27" spans="2:13" x14ac:dyDescent="0.3">
      <c r="B27" s="422"/>
      <c r="C27" s="422"/>
      <c r="D27" s="422"/>
      <c r="E27" s="422"/>
      <c r="F27" s="422"/>
      <c r="G27" s="422"/>
      <c r="H27" s="422"/>
      <c r="I27" s="422"/>
      <c r="J27" s="422"/>
      <c r="K27" s="422"/>
      <c r="L27" s="422"/>
      <c r="M27" s="422"/>
    </row>
    <row r="28" spans="2:13" ht="28.8" x14ac:dyDescent="0.3">
      <c r="B28" s="422"/>
      <c r="C28" s="482" t="s">
        <v>2898</v>
      </c>
      <c r="D28" s="482" t="s">
        <v>2899</v>
      </c>
      <c r="E28" s="482" t="s">
        <v>2900</v>
      </c>
      <c r="F28" s="482" t="s">
        <v>2901</v>
      </c>
      <c r="G28" s="482" t="s">
        <v>2902</v>
      </c>
      <c r="H28" s="482" t="s">
        <v>2903</v>
      </c>
      <c r="I28" s="482" t="s">
        <v>2904</v>
      </c>
      <c r="J28" s="482" t="s">
        <v>811</v>
      </c>
      <c r="K28" s="482" t="s">
        <v>2905</v>
      </c>
      <c r="L28" s="482" t="s">
        <v>146</v>
      </c>
      <c r="M28" s="483" t="s">
        <v>148</v>
      </c>
    </row>
    <row r="29" spans="2:13" x14ac:dyDescent="0.3">
      <c r="B29" s="426" t="s">
        <v>2933</v>
      </c>
      <c r="C29" s="526">
        <v>0</v>
      </c>
      <c r="D29" s="526">
        <v>0</v>
      </c>
      <c r="E29" s="526">
        <v>0</v>
      </c>
      <c r="F29" s="526">
        <v>0</v>
      </c>
      <c r="G29" s="526">
        <v>0</v>
      </c>
      <c r="H29" s="526">
        <v>0</v>
      </c>
      <c r="I29" s="526">
        <v>0</v>
      </c>
      <c r="J29" s="526">
        <v>0</v>
      </c>
      <c r="K29" s="526">
        <v>0</v>
      </c>
      <c r="L29" s="526">
        <v>0</v>
      </c>
      <c r="M29" s="526">
        <f>SUM(C29:L29)</f>
        <v>0</v>
      </c>
    </row>
    <row r="30" spans="2:13" x14ac:dyDescent="0.3">
      <c r="B30" s="426" t="s">
        <v>2934</v>
      </c>
      <c r="C30" s="526">
        <v>1.2889999999999999</v>
      </c>
      <c r="D30" s="526">
        <v>0.108</v>
      </c>
      <c r="E30" s="526">
        <v>0</v>
      </c>
      <c r="F30" s="526">
        <v>0</v>
      </c>
      <c r="G30" s="526">
        <v>1.7999999999999999E-2</v>
      </c>
      <c r="H30" s="526">
        <v>5.0000000000000001E-3</v>
      </c>
      <c r="I30" s="526">
        <v>2.1999999999999999E-2</v>
      </c>
      <c r="J30" s="526">
        <v>5.8000000000000003E-2</v>
      </c>
      <c r="K30" s="526">
        <v>1.9E-2</v>
      </c>
      <c r="L30" s="526">
        <v>1E-3</v>
      </c>
      <c r="M30" s="526">
        <f t="shared" ref="M30:M39" si="3">SUM(C30:L30)</f>
        <v>1.5199999999999998</v>
      </c>
    </row>
    <row r="31" spans="2:13" ht="28.8" x14ac:dyDescent="0.3">
      <c r="B31" s="523" t="s">
        <v>2935</v>
      </c>
      <c r="C31" s="526">
        <f>SUM(C32:C35)</f>
        <v>0</v>
      </c>
      <c r="D31" s="526">
        <f t="shared" ref="D31:L31" si="4">SUM(D32:D35)</f>
        <v>0</v>
      </c>
      <c r="E31" s="526">
        <f t="shared" si="4"/>
        <v>0</v>
      </c>
      <c r="F31" s="526">
        <f t="shared" si="4"/>
        <v>0</v>
      </c>
      <c r="G31" s="526">
        <f t="shared" si="4"/>
        <v>0</v>
      </c>
      <c r="H31" s="526">
        <f t="shared" si="4"/>
        <v>0</v>
      </c>
      <c r="I31" s="526">
        <f t="shared" si="4"/>
        <v>0</v>
      </c>
      <c r="J31" s="526">
        <f t="shared" si="4"/>
        <v>0</v>
      </c>
      <c r="K31" s="526">
        <f t="shared" si="4"/>
        <v>0</v>
      </c>
      <c r="L31" s="526">
        <f t="shared" si="4"/>
        <v>0</v>
      </c>
      <c r="M31" s="526">
        <f t="shared" si="3"/>
        <v>0</v>
      </c>
    </row>
    <row r="32" spans="2:13" x14ac:dyDescent="0.3">
      <c r="B32" s="528" t="s">
        <v>2936</v>
      </c>
      <c r="C32" s="526">
        <v>0</v>
      </c>
      <c r="D32" s="526">
        <v>0</v>
      </c>
      <c r="E32" s="526">
        <v>0</v>
      </c>
      <c r="F32" s="526">
        <v>0</v>
      </c>
      <c r="G32" s="526">
        <v>0</v>
      </c>
      <c r="H32" s="526">
        <v>0</v>
      </c>
      <c r="I32" s="526">
        <v>0</v>
      </c>
      <c r="J32" s="526">
        <v>0</v>
      </c>
      <c r="K32" s="526">
        <v>0</v>
      </c>
      <c r="L32" s="526">
        <v>0</v>
      </c>
      <c r="M32" s="526">
        <f t="shared" si="3"/>
        <v>0</v>
      </c>
    </row>
    <row r="33" spans="2:13" x14ac:dyDescent="0.3">
      <c r="B33" s="528" t="s">
        <v>2937</v>
      </c>
      <c r="C33" s="526">
        <v>0</v>
      </c>
      <c r="D33" s="526">
        <v>0</v>
      </c>
      <c r="E33" s="526">
        <v>0</v>
      </c>
      <c r="F33" s="526">
        <v>0</v>
      </c>
      <c r="G33" s="526">
        <v>0</v>
      </c>
      <c r="H33" s="526">
        <v>0</v>
      </c>
      <c r="I33" s="526">
        <v>0</v>
      </c>
      <c r="J33" s="526">
        <v>0</v>
      </c>
      <c r="K33" s="526">
        <v>0</v>
      </c>
      <c r="L33" s="526">
        <v>0</v>
      </c>
      <c r="M33" s="526">
        <f t="shared" si="3"/>
        <v>0</v>
      </c>
    </row>
    <row r="34" spans="2:13" x14ac:dyDescent="0.3">
      <c r="B34" s="529" t="s">
        <v>2938</v>
      </c>
      <c r="C34" s="526">
        <v>0</v>
      </c>
      <c r="D34" s="526">
        <v>0</v>
      </c>
      <c r="E34" s="526">
        <v>0</v>
      </c>
      <c r="F34" s="526">
        <v>0</v>
      </c>
      <c r="G34" s="526">
        <v>0</v>
      </c>
      <c r="H34" s="526">
        <v>0</v>
      </c>
      <c r="I34" s="526">
        <v>0</v>
      </c>
      <c r="J34" s="526">
        <v>0</v>
      </c>
      <c r="K34" s="526">
        <v>0</v>
      </c>
      <c r="L34" s="526">
        <v>0</v>
      </c>
      <c r="M34" s="526">
        <f t="shared" si="3"/>
        <v>0</v>
      </c>
    </row>
    <row r="35" spans="2:13" x14ac:dyDescent="0.3">
      <c r="B35" s="529" t="s">
        <v>2939</v>
      </c>
      <c r="C35" s="526">
        <v>0</v>
      </c>
      <c r="D35" s="526">
        <v>0</v>
      </c>
      <c r="E35" s="526">
        <v>0</v>
      </c>
      <c r="F35" s="526">
        <v>0</v>
      </c>
      <c r="G35" s="526">
        <v>0</v>
      </c>
      <c r="H35" s="526">
        <v>0</v>
      </c>
      <c r="I35" s="526">
        <v>0</v>
      </c>
      <c r="J35" s="526">
        <v>0</v>
      </c>
      <c r="K35" s="526">
        <v>0</v>
      </c>
      <c r="L35" s="526">
        <v>0</v>
      </c>
      <c r="M35" s="526">
        <f t="shared" si="3"/>
        <v>0</v>
      </c>
    </row>
    <row r="36" spans="2:13" x14ac:dyDescent="0.3">
      <c r="B36" s="426" t="s">
        <v>2940</v>
      </c>
      <c r="C36" s="526"/>
      <c r="D36" s="526"/>
      <c r="E36" s="526"/>
      <c r="F36" s="526"/>
      <c r="G36" s="526"/>
      <c r="H36" s="526"/>
      <c r="I36" s="526"/>
      <c r="J36" s="526"/>
      <c r="K36" s="526"/>
      <c r="L36" s="526"/>
      <c r="M36" s="526"/>
    </row>
    <row r="37" spans="2:13" x14ac:dyDescent="0.3">
      <c r="B37" s="426" t="s">
        <v>2941</v>
      </c>
      <c r="C37" s="526">
        <v>0</v>
      </c>
      <c r="D37" s="526">
        <v>0</v>
      </c>
      <c r="E37" s="526">
        <v>0</v>
      </c>
      <c r="F37" s="526">
        <v>0</v>
      </c>
      <c r="G37" s="526">
        <v>0</v>
      </c>
      <c r="H37" s="526">
        <v>0</v>
      </c>
      <c r="I37" s="526">
        <v>0</v>
      </c>
      <c r="J37" s="526">
        <v>0</v>
      </c>
      <c r="K37" s="526">
        <v>0</v>
      </c>
      <c r="L37" s="526">
        <v>0</v>
      </c>
      <c r="M37" s="526">
        <f t="shared" si="3"/>
        <v>0</v>
      </c>
    </row>
    <row r="38" spans="2:13" x14ac:dyDescent="0.3">
      <c r="B38" s="363" t="s">
        <v>2942</v>
      </c>
      <c r="C38" s="526">
        <v>0.64300000000000002</v>
      </c>
      <c r="D38" s="526">
        <v>3.7999999999999999E-2</v>
      </c>
      <c r="E38" s="526">
        <v>1E-3</v>
      </c>
      <c r="F38" s="526">
        <v>1.0999999999999999E-2</v>
      </c>
      <c r="G38" s="526">
        <v>1.2E-2</v>
      </c>
      <c r="H38" s="526">
        <v>0</v>
      </c>
      <c r="I38" s="526">
        <v>1.2E-2</v>
      </c>
      <c r="J38" s="526">
        <v>4.7E-2</v>
      </c>
      <c r="K38" s="526">
        <v>1.7000000000000001E-2</v>
      </c>
      <c r="L38" s="526">
        <v>1E-3</v>
      </c>
      <c r="M38" s="526">
        <f t="shared" si="3"/>
        <v>0.78200000000000014</v>
      </c>
    </row>
    <row r="39" spans="2:13" x14ac:dyDescent="0.3">
      <c r="B39" s="363" t="s">
        <v>146</v>
      </c>
      <c r="C39" s="526">
        <v>0</v>
      </c>
      <c r="D39" s="526">
        <v>0</v>
      </c>
      <c r="E39" s="526">
        <v>0</v>
      </c>
      <c r="F39" s="526">
        <v>0</v>
      </c>
      <c r="G39" s="526">
        <v>0</v>
      </c>
      <c r="H39" s="526">
        <v>0</v>
      </c>
      <c r="I39" s="526">
        <v>0</v>
      </c>
      <c r="J39" s="526">
        <v>0</v>
      </c>
      <c r="K39" s="526">
        <v>0</v>
      </c>
      <c r="L39" s="526">
        <v>0</v>
      </c>
      <c r="M39" s="526">
        <f t="shared" si="3"/>
        <v>0</v>
      </c>
    </row>
    <row r="40" spans="2:13" x14ac:dyDescent="0.3">
      <c r="B40" s="527" t="s">
        <v>148</v>
      </c>
      <c r="C40" s="495">
        <f>SUM(C29:C39)-C31-C36</f>
        <v>1.9319999999999999</v>
      </c>
      <c r="D40" s="495">
        <f t="shared" ref="D40:M40" si="5">SUM(D29:D39)-D31-D36</f>
        <v>0.14599999999999999</v>
      </c>
      <c r="E40" s="495">
        <f t="shared" si="5"/>
        <v>1E-3</v>
      </c>
      <c r="F40" s="495">
        <f t="shared" si="5"/>
        <v>1.0999999999999999E-2</v>
      </c>
      <c r="G40" s="495">
        <f t="shared" si="5"/>
        <v>0.03</v>
      </c>
      <c r="H40" s="495">
        <f t="shared" si="5"/>
        <v>5.0000000000000001E-3</v>
      </c>
      <c r="I40" s="495">
        <f t="shared" si="5"/>
        <v>3.4000000000000002E-2</v>
      </c>
      <c r="J40" s="495">
        <f t="shared" si="5"/>
        <v>0.10500000000000001</v>
      </c>
      <c r="K40" s="495">
        <f t="shared" si="5"/>
        <v>3.6000000000000004E-2</v>
      </c>
      <c r="L40" s="495">
        <f t="shared" si="5"/>
        <v>2E-3</v>
      </c>
      <c r="M40" s="495">
        <f t="shared" si="5"/>
        <v>2.302</v>
      </c>
    </row>
    <row r="45" spans="2:13" ht="15.6" x14ac:dyDescent="0.3">
      <c r="B45" s="478" t="s">
        <v>2945</v>
      </c>
    </row>
    <row r="46" spans="2:13" x14ac:dyDescent="0.3">
      <c r="B46" s="501" t="s">
        <v>2738</v>
      </c>
      <c r="C46" s="525"/>
      <c r="D46" s="525"/>
      <c r="E46" s="525"/>
      <c r="F46" s="525"/>
      <c r="G46" s="525"/>
      <c r="H46" s="525"/>
      <c r="I46" s="525"/>
      <c r="J46" s="525"/>
      <c r="K46" s="525"/>
      <c r="L46" s="525"/>
      <c r="M46" s="525"/>
    </row>
    <row r="47" spans="2:13" x14ac:dyDescent="0.3">
      <c r="B47" s="422"/>
      <c r="C47" s="422"/>
      <c r="D47" s="422"/>
      <c r="E47" s="422"/>
      <c r="F47" s="422"/>
      <c r="G47" s="422"/>
      <c r="H47" s="422"/>
      <c r="I47" s="422"/>
      <c r="J47" s="422"/>
      <c r="K47" s="422"/>
      <c r="L47" s="422"/>
      <c r="M47" s="422"/>
    </row>
    <row r="48" spans="2:13" ht="28.8" x14ac:dyDescent="0.3">
      <c r="B48" s="422"/>
      <c r="C48" s="482" t="s">
        <v>2898</v>
      </c>
      <c r="D48" s="482" t="s">
        <v>2899</v>
      </c>
      <c r="E48" s="482" t="s">
        <v>2900</v>
      </c>
      <c r="F48" s="482" t="s">
        <v>2901</v>
      </c>
      <c r="G48" s="482" t="s">
        <v>2902</v>
      </c>
      <c r="H48" s="482" t="s">
        <v>2903</v>
      </c>
      <c r="I48" s="482" t="s">
        <v>2904</v>
      </c>
      <c r="J48" s="482" t="s">
        <v>811</v>
      </c>
      <c r="K48" s="482" t="s">
        <v>2905</v>
      </c>
      <c r="L48" s="482" t="s">
        <v>146</v>
      </c>
      <c r="M48" s="483" t="s">
        <v>148</v>
      </c>
    </row>
    <row r="49" spans="2:14" x14ac:dyDescent="0.3">
      <c r="B49" s="426" t="s">
        <v>2933</v>
      </c>
      <c r="C49" s="526">
        <v>0</v>
      </c>
      <c r="D49" s="526">
        <v>0</v>
      </c>
      <c r="E49" s="526">
        <v>0</v>
      </c>
      <c r="F49" s="526">
        <v>0</v>
      </c>
      <c r="G49" s="526">
        <v>0</v>
      </c>
      <c r="H49" s="526">
        <v>0</v>
      </c>
      <c r="I49" s="526">
        <v>0</v>
      </c>
      <c r="J49" s="526">
        <v>0</v>
      </c>
      <c r="K49" s="526">
        <v>0</v>
      </c>
      <c r="L49" s="526">
        <v>0</v>
      </c>
      <c r="M49" s="526">
        <f>SUM(C49:L49)</f>
        <v>0</v>
      </c>
    </row>
    <row r="50" spans="2:14" x14ac:dyDescent="0.3">
      <c r="B50" s="426" t="s">
        <v>2934</v>
      </c>
      <c r="C50" s="526">
        <v>1.2889999999999999</v>
      </c>
      <c r="D50" s="526">
        <v>0.108</v>
      </c>
      <c r="E50" s="526">
        <v>0</v>
      </c>
      <c r="F50" s="526">
        <v>0</v>
      </c>
      <c r="G50" s="526">
        <v>1.7999999999999999E-2</v>
      </c>
      <c r="H50" s="526">
        <v>5.0000000000000001E-3</v>
      </c>
      <c r="I50" s="526">
        <v>2.1999999999999999E-2</v>
      </c>
      <c r="J50" s="526">
        <v>5.8000000000000003E-2</v>
      </c>
      <c r="K50" s="526">
        <v>1.9E-2</v>
      </c>
      <c r="L50" s="526">
        <v>1E-3</v>
      </c>
      <c r="M50" s="526">
        <f t="shared" ref="M50:M59" si="6">SUM(C50:L50)</f>
        <v>1.5199999999999998</v>
      </c>
    </row>
    <row r="51" spans="2:14" ht="28.8" x14ac:dyDescent="0.3">
      <c r="B51" s="523" t="s">
        <v>2935</v>
      </c>
      <c r="C51" s="526">
        <f>SUM(C52:C55)</f>
        <v>0</v>
      </c>
      <c r="D51" s="526">
        <f t="shared" ref="D51:L51" si="7">SUM(D52:D55)</f>
        <v>0</v>
      </c>
      <c r="E51" s="526">
        <f t="shared" si="7"/>
        <v>0</v>
      </c>
      <c r="F51" s="526">
        <f t="shared" si="7"/>
        <v>0</v>
      </c>
      <c r="G51" s="526">
        <f t="shared" si="7"/>
        <v>0</v>
      </c>
      <c r="H51" s="526">
        <f t="shared" si="7"/>
        <v>0</v>
      </c>
      <c r="I51" s="526">
        <f t="shared" si="7"/>
        <v>0</v>
      </c>
      <c r="J51" s="526">
        <f t="shared" si="7"/>
        <v>0</v>
      </c>
      <c r="K51" s="526">
        <f t="shared" si="7"/>
        <v>0</v>
      </c>
      <c r="L51" s="526">
        <f t="shared" si="7"/>
        <v>0</v>
      </c>
      <c r="M51" s="526">
        <f t="shared" si="6"/>
        <v>0</v>
      </c>
    </row>
    <row r="52" spans="2:14" x14ac:dyDescent="0.3">
      <c r="B52" s="528" t="s">
        <v>2936</v>
      </c>
      <c r="C52" s="526">
        <v>0</v>
      </c>
      <c r="D52" s="526">
        <v>0</v>
      </c>
      <c r="E52" s="526">
        <v>0</v>
      </c>
      <c r="F52" s="526">
        <v>0</v>
      </c>
      <c r="G52" s="526">
        <v>0</v>
      </c>
      <c r="H52" s="526">
        <v>0</v>
      </c>
      <c r="I52" s="526">
        <v>0</v>
      </c>
      <c r="J52" s="526">
        <v>0</v>
      </c>
      <c r="K52" s="526">
        <v>0</v>
      </c>
      <c r="L52" s="526">
        <v>0</v>
      </c>
      <c r="M52" s="526">
        <f t="shared" si="6"/>
        <v>0</v>
      </c>
    </row>
    <row r="53" spans="2:14" x14ac:dyDescent="0.3">
      <c r="B53" s="528" t="s">
        <v>2937</v>
      </c>
      <c r="C53" s="526">
        <v>0</v>
      </c>
      <c r="D53" s="526">
        <v>0</v>
      </c>
      <c r="E53" s="526">
        <v>0</v>
      </c>
      <c r="F53" s="526">
        <v>0</v>
      </c>
      <c r="G53" s="526">
        <v>0</v>
      </c>
      <c r="H53" s="526">
        <v>0</v>
      </c>
      <c r="I53" s="526">
        <v>0</v>
      </c>
      <c r="J53" s="526">
        <v>0</v>
      </c>
      <c r="K53" s="526">
        <v>0</v>
      </c>
      <c r="L53" s="526">
        <v>0</v>
      </c>
      <c r="M53" s="526">
        <f t="shared" si="6"/>
        <v>0</v>
      </c>
    </row>
    <row r="54" spans="2:14" x14ac:dyDescent="0.3">
      <c r="B54" s="529" t="s">
        <v>2938</v>
      </c>
      <c r="C54" s="526">
        <v>0</v>
      </c>
      <c r="D54" s="526">
        <v>0</v>
      </c>
      <c r="E54" s="526">
        <v>0</v>
      </c>
      <c r="F54" s="526">
        <v>0</v>
      </c>
      <c r="G54" s="526">
        <v>0</v>
      </c>
      <c r="H54" s="526">
        <v>0</v>
      </c>
      <c r="I54" s="526">
        <v>0</v>
      </c>
      <c r="J54" s="526">
        <v>0</v>
      </c>
      <c r="K54" s="526">
        <v>0</v>
      </c>
      <c r="L54" s="526">
        <v>0</v>
      </c>
      <c r="M54" s="526">
        <f t="shared" si="6"/>
        <v>0</v>
      </c>
    </row>
    <row r="55" spans="2:14" x14ac:dyDescent="0.3">
      <c r="B55" s="529" t="s">
        <v>2939</v>
      </c>
      <c r="C55" s="526">
        <v>0</v>
      </c>
      <c r="D55" s="526">
        <v>0</v>
      </c>
      <c r="E55" s="526">
        <v>0</v>
      </c>
      <c r="F55" s="526">
        <v>0</v>
      </c>
      <c r="G55" s="526">
        <v>0</v>
      </c>
      <c r="H55" s="526">
        <v>0</v>
      </c>
      <c r="I55" s="526">
        <v>0</v>
      </c>
      <c r="J55" s="526">
        <v>0</v>
      </c>
      <c r="K55" s="526">
        <v>0</v>
      </c>
      <c r="L55" s="526">
        <v>0</v>
      </c>
      <c r="M55" s="526">
        <f t="shared" si="6"/>
        <v>0</v>
      </c>
    </row>
    <row r="56" spans="2:14" x14ac:dyDescent="0.3">
      <c r="B56" s="426" t="s">
        <v>2940</v>
      </c>
      <c r="C56" s="526"/>
      <c r="D56" s="526"/>
      <c r="E56" s="526"/>
      <c r="F56" s="526"/>
      <c r="G56" s="526"/>
      <c r="H56" s="526"/>
      <c r="I56" s="526"/>
      <c r="J56" s="526"/>
      <c r="K56" s="526"/>
      <c r="L56" s="526"/>
      <c r="M56" s="526"/>
    </row>
    <row r="57" spans="2:14" x14ac:dyDescent="0.3">
      <c r="B57" s="363" t="s">
        <v>2941</v>
      </c>
      <c r="C57" s="530">
        <v>0</v>
      </c>
      <c r="D57" s="530">
        <v>0</v>
      </c>
      <c r="E57" s="530">
        <v>0</v>
      </c>
      <c r="F57" s="530">
        <v>0</v>
      </c>
      <c r="G57" s="530">
        <v>0</v>
      </c>
      <c r="H57" s="530">
        <v>0</v>
      </c>
      <c r="I57" s="530">
        <v>0</v>
      </c>
      <c r="J57" s="530">
        <v>0</v>
      </c>
      <c r="K57" s="530">
        <v>0</v>
      </c>
      <c r="L57" s="530">
        <v>0</v>
      </c>
      <c r="M57" s="526">
        <f t="shared" si="6"/>
        <v>0</v>
      </c>
    </row>
    <row r="58" spans="2:14" x14ac:dyDescent="0.3">
      <c r="B58" s="363" t="s">
        <v>2942</v>
      </c>
      <c r="C58" s="526">
        <v>0.64300000000000002</v>
      </c>
      <c r="D58" s="526">
        <v>3.7999999999999999E-2</v>
      </c>
      <c r="E58" s="526">
        <v>1E-3</v>
      </c>
      <c r="F58" s="526">
        <v>1.0999999999999999E-2</v>
      </c>
      <c r="G58" s="526">
        <v>1.2E-2</v>
      </c>
      <c r="H58" s="526">
        <v>0</v>
      </c>
      <c r="I58" s="526">
        <v>1.2E-2</v>
      </c>
      <c r="J58" s="526">
        <v>4.7E-2</v>
      </c>
      <c r="K58" s="526">
        <v>1.7000000000000001E-2</v>
      </c>
      <c r="L58" s="526">
        <v>1E-3</v>
      </c>
      <c r="M58" s="526">
        <f t="shared" si="6"/>
        <v>0.78200000000000014</v>
      </c>
    </row>
    <row r="59" spans="2:14" x14ac:dyDescent="0.3">
      <c r="B59" s="363" t="s">
        <v>146</v>
      </c>
      <c r="C59" s="526">
        <v>0</v>
      </c>
      <c r="D59" s="526">
        <v>0</v>
      </c>
      <c r="E59" s="526">
        <v>0</v>
      </c>
      <c r="F59" s="526">
        <v>0</v>
      </c>
      <c r="G59" s="526">
        <v>0</v>
      </c>
      <c r="H59" s="526">
        <v>0</v>
      </c>
      <c r="I59" s="526">
        <v>0</v>
      </c>
      <c r="J59" s="526">
        <v>0</v>
      </c>
      <c r="K59" s="526">
        <v>0</v>
      </c>
      <c r="L59" s="526">
        <v>0</v>
      </c>
      <c r="M59" s="526">
        <f t="shared" si="6"/>
        <v>0</v>
      </c>
    </row>
    <row r="60" spans="2:14" x14ac:dyDescent="0.3">
      <c r="B60" s="527" t="s">
        <v>148</v>
      </c>
      <c r="C60" s="495">
        <f>SUM(C49:C59)-C51-C56</f>
        <v>1.9319999999999999</v>
      </c>
      <c r="D60" s="495">
        <f t="shared" ref="D60:M60" si="8">SUM(D49:D59)-D51-D56</f>
        <v>0.14599999999999999</v>
      </c>
      <c r="E60" s="495">
        <f t="shared" si="8"/>
        <v>1E-3</v>
      </c>
      <c r="F60" s="495">
        <f t="shared" si="8"/>
        <v>1.0999999999999999E-2</v>
      </c>
      <c r="G60" s="495">
        <f t="shared" si="8"/>
        <v>0.03</v>
      </c>
      <c r="H60" s="495">
        <f t="shared" si="8"/>
        <v>5.0000000000000001E-3</v>
      </c>
      <c r="I60" s="495">
        <f t="shared" si="8"/>
        <v>3.4000000000000002E-2</v>
      </c>
      <c r="J60" s="495">
        <f t="shared" si="8"/>
        <v>0.10500000000000001</v>
      </c>
      <c r="K60" s="495">
        <f t="shared" si="8"/>
        <v>3.6000000000000004E-2</v>
      </c>
      <c r="L60" s="495">
        <f t="shared" si="8"/>
        <v>2E-3</v>
      </c>
      <c r="M60" s="495">
        <f t="shared" si="8"/>
        <v>2.302</v>
      </c>
    </row>
    <row r="64" spans="2:14" x14ac:dyDescent="0.3">
      <c r="N64" s="414" t="s">
        <v>2796</v>
      </c>
    </row>
  </sheetData>
  <hyperlinks>
    <hyperlink ref="N64" location="Contents!A1" display="To Frontpage" xr:uid="{A1250137-3E49-4622-A133-846505454AA7}"/>
  </hyperlinks>
  <pageMargins left="0.70866141732283472" right="0.70866141732283472" top="0.74803149606299213" bottom="0.74803149606299213" header="0.31496062992125984" footer="0.31496062992125984"/>
  <pageSetup paperSize="9" scale="39" orientation="landscape" r:id="rId1"/>
  <headerFooter>
    <oddFooter>&amp;C&amp;1#&amp;"Calibri"&amp;10&amp;K000000Confidential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29097-F708-49BA-A09E-C3AEF387240E}">
  <sheetPr>
    <pageSetUpPr fitToPage="1"/>
  </sheetPr>
  <dimension ref="B5:N85"/>
  <sheetViews>
    <sheetView showGridLines="0" showRowColHeaders="0" zoomScale="85" zoomScaleNormal="85" zoomScaleSheetLayoutView="100" workbookViewId="0">
      <selection activeCell="C89" sqref="C89"/>
    </sheetView>
  </sheetViews>
  <sheetFormatPr defaultColWidth="9.109375" defaultRowHeight="14.4" x14ac:dyDescent="0.3"/>
  <cols>
    <col min="1" max="1" width="4.6640625" style="363" customWidth="1"/>
    <col min="2" max="2" width="25.109375" style="363" bestFit="1" customWidth="1"/>
    <col min="3" max="12" width="17.6640625" style="363" customWidth="1"/>
    <col min="13" max="13" width="18.5546875" style="363" bestFit="1" customWidth="1"/>
    <col min="14" max="20" width="9.109375" style="363"/>
    <col min="21" max="21" width="9.109375" style="363" customWidth="1"/>
    <col min="22" max="16384" width="9.109375" style="363"/>
  </cols>
  <sheetData>
    <row r="5" spans="2:13" ht="15.6" x14ac:dyDescent="0.3">
      <c r="B5" s="478" t="s">
        <v>2946</v>
      </c>
    </row>
    <row r="6" spans="2:13" x14ac:dyDescent="0.3">
      <c r="B6" s="501" t="s">
        <v>2947</v>
      </c>
      <c r="C6" s="525"/>
      <c r="D6" s="525"/>
      <c r="E6" s="525"/>
      <c r="F6" s="525"/>
      <c r="G6" s="525"/>
      <c r="H6" s="525"/>
      <c r="I6" s="525"/>
      <c r="J6" s="525"/>
      <c r="K6" s="525"/>
      <c r="L6" s="525"/>
      <c r="M6" s="525"/>
    </row>
    <row r="7" spans="2:13" x14ac:dyDescent="0.3">
      <c r="B7" s="422"/>
      <c r="C7" s="422"/>
      <c r="D7" s="422"/>
      <c r="E7" s="422"/>
      <c r="F7" s="422"/>
      <c r="G7" s="422"/>
      <c r="H7" s="422"/>
      <c r="I7" s="422"/>
      <c r="J7" s="422"/>
      <c r="K7" s="422"/>
      <c r="L7" s="422"/>
      <c r="M7" s="422"/>
    </row>
    <row r="8" spans="2:13" ht="28.8" x14ac:dyDescent="0.3">
      <c r="B8" s="422"/>
      <c r="C8" s="482" t="s">
        <v>2898</v>
      </c>
      <c r="D8" s="482" t="s">
        <v>2899</v>
      </c>
      <c r="E8" s="482" t="s">
        <v>2900</v>
      </c>
      <c r="F8" s="482" t="s">
        <v>2901</v>
      </c>
      <c r="G8" s="482" t="s">
        <v>2902</v>
      </c>
      <c r="H8" s="482" t="s">
        <v>2903</v>
      </c>
      <c r="I8" s="482" t="s">
        <v>2904</v>
      </c>
      <c r="J8" s="482" t="s">
        <v>811</v>
      </c>
      <c r="K8" s="482" t="s">
        <v>2905</v>
      </c>
      <c r="L8" s="482" t="s">
        <v>146</v>
      </c>
      <c r="M8" s="483" t="s">
        <v>148</v>
      </c>
    </row>
    <row r="9" spans="2:13" x14ac:dyDescent="0.3">
      <c r="B9" s="363" t="s">
        <v>2948</v>
      </c>
      <c r="C9" s="526">
        <v>0</v>
      </c>
      <c r="D9" s="526">
        <v>0</v>
      </c>
      <c r="E9" s="526">
        <v>0</v>
      </c>
      <c r="F9" s="526">
        <v>0</v>
      </c>
      <c r="G9" s="526">
        <v>0</v>
      </c>
      <c r="H9" s="526">
        <v>0</v>
      </c>
      <c r="I9" s="526">
        <v>0</v>
      </c>
      <c r="J9" s="526">
        <v>0</v>
      </c>
      <c r="K9" s="526">
        <v>0</v>
      </c>
      <c r="L9" s="526">
        <v>0</v>
      </c>
      <c r="M9" s="526">
        <f>SUM(C9:L9)</f>
        <v>0</v>
      </c>
    </row>
    <row r="10" spans="2:13" x14ac:dyDescent="0.3">
      <c r="B10" s="363" t="s">
        <v>666</v>
      </c>
      <c r="C10" s="526">
        <v>0</v>
      </c>
      <c r="D10" s="526">
        <v>0</v>
      </c>
      <c r="E10" s="526">
        <v>0</v>
      </c>
      <c r="F10" s="526">
        <v>0</v>
      </c>
      <c r="G10" s="526">
        <v>0</v>
      </c>
      <c r="H10" s="526">
        <v>0</v>
      </c>
      <c r="I10" s="526">
        <v>0</v>
      </c>
      <c r="J10" s="526">
        <v>0</v>
      </c>
      <c r="K10" s="526">
        <v>0</v>
      </c>
      <c r="L10" s="526">
        <v>0</v>
      </c>
      <c r="M10" s="526">
        <f t="shared" ref="M10:M13" si="0">SUM(C10:L10)</f>
        <v>0</v>
      </c>
    </row>
    <row r="11" spans="2:13" x14ac:dyDescent="0.3">
      <c r="B11" s="363" t="s">
        <v>668</v>
      </c>
      <c r="C11" s="526">
        <v>0</v>
      </c>
      <c r="D11" s="526">
        <v>0</v>
      </c>
      <c r="E11" s="526">
        <v>0</v>
      </c>
      <c r="F11" s="526">
        <v>0</v>
      </c>
      <c r="G11" s="526">
        <v>0</v>
      </c>
      <c r="H11" s="526">
        <v>0</v>
      </c>
      <c r="I11" s="526">
        <v>0</v>
      </c>
      <c r="J11" s="526">
        <v>0</v>
      </c>
      <c r="K11" s="526">
        <v>0</v>
      </c>
      <c r="L11" s="526">
        <v>0</v>
      </c>
      <c r="M11" s="526">
        <f t="shared" si="0"/>
        <v>0</v>
      </c>
    </row>
    <row r="12" spans="2:13" x14ac:dyDescent="0.3">
      <c r="B12" s="363" t="s">
        <v>670</v>
      </c>
      <c r="C12" s="526">
        <v>0</v>
      </c>
      <c r="D12" s="526">
        <v>0</v>
      </c>
      <c r="E12" s="526">
        <v>0</v>
      </c>
      <c r="F12" s="526">
        <v>0</v>
      </c>
      <c r="G12" s="526">
        <v>0</v>
      </c>
      <c r="H12" s="526">
        <v>0</v>
      </c>
      <c r="I12" s="526">
        <v>0</v>
      </c>
      <c r="J12" s="526">
        <v>0</v>
      </c>
      <c r="K12" s="526">
        <v>0</v>
      </c>
      <c r="L12" s="526">
        <v>0</v>
      </c>
      <c r="M12" s="526">
        <f t="shared" si="0"/>
        <v>0</v>
      </c>
    </row>
    <row r="13" spans="2:13" x14ac:dyDescent="0.3">
      <c r="B13" s="363" t="s">
        <v>672</v>
      </c>
      <c r="C13" s="526">
        <v>1.9319999999999999</v>
      </c>
      <c r="D13" s="526">
        <v>0.14599999999999999</v>
      </c>
      <c r="E13" s="526">
        <v>1E-3</v>
      </c>
      <c r="F13" s="526">
        <v>1.0999999999999999E-2</v>
      </c>
      <c r="G13" s="526">
        <v>0.03</v>
      </c>
      <c r="H13" s="526">
        <v>5.0000000000000001E-3</v>
      </c>
      <c r="I13" s="526">
        <v>3.5000000000000003E-2</v>
      </c>
      <c r="J13" s="526">
        <v>0.105</v>
      </c>
      <c r="K13" s="526">
        <v>3.5000000000000003E-2</v>
      </c>
      <c r="L13" s="526">
        <v>2E-3</v>
      </c>
      <c r="M13" s="526">
        <f t="shared" si="0"/>
        <v>2.3019999999999996</v>
      </c>
    </row>
    <row r="14" spans="2:13" x14ac:dyDescent="0.3">
      <c r="B14" s="527" t="s">
        <v>148</v>
      </c>
      <c r="C14" s="495">
        <f>SUM(C9:C13)</f>
        <v>1.9319999999999999</v>
      </c>
      <c r="D14" s="495">
        <f t="shared" ref="D14:M14" si="1">SUM(D9:D13)</f>
        <v>0.14599999999999999</v>
      </c>
      <c r="E14" s="495">
        <f t="shared" si="1"/>
        <v>1E-3</v>
      </c>
      <c r="F14" s="495">
        <f t="shared" si="1"/>
        <v>1.0999999999999999E-2</v>
      </c>
      <c r="G14" s="495">
        <f t="shared" si="1"/>
        <v>0.03</v>
      </c>
      <c r="H14" s="495">
        <f t="shared" si="1"/>
        <v>5.0000000000000001E-3</v>
      </c>
      <c r="I14" s="495">
        <f t="shared" si="1"/>
        <v>3.5000000000000003E-2</v>
      </c>
      <c r="J14" s="495">
        <f t="shared" si="1"/>
        <v>0.105</v>
      </c>
      <c r="K14" s="495">
        <f t="shared" si="1"/>
        <v>3.5000000000000003E-2</v>
      </c>
      <c r="L14" s="495">
        <f t="shared" si="1"/>
        <v>2E-3</v>
      </c>
      <c r="M14" s="495">
        <f t="shared" si="1"/>
        <v>2.3019999999999996</v>
      </c>
    </row>
    <row r="15" spans="2:13" x14ac:dyDescent="0.3">
      <c r="C15" s="452"/>
      <c r="D15" s="452"/>
      <c r="E15" s="452"/>
      <c r="F15" s="452"/>
      <c r="G15" s="452"/>
      <c r="H15" s="452"/>
      <c r="I15" s="452"/>
      <c r="J15" s="452"/>
      <c r="K15" s="452"/>
      <c r="L15" s="452"/>
      <c r="M15" s="452"/>
    </row>
    <row r="16" spans="2:13" x14ac:dyDescent="0.3">
      <c r="C16" s="452"/>
      <c r="D16" s="452"/>
      <c r="E16" s="452"/>
      <c r="F16" s="452"/>
      <c r="G16" s="452"/>
      <c r="H16" s="452"/>
      <c r="I16" s="452"/>
      <c r="J16" s="452"/>
      <c r="K16" s="452"/>
      <c r="L16" s="452"/>
      <c r="M16" s="452"/>
    </row>
    <row r="19" spans="2:13" ht="15.6" x14ac:dyDescent="0.3">
      <c r="B19" s="478" t="s">
        <v>2949</v>
      </c>
    </row>
    <row r="20" spans="2:13" x14ac:dyDescent="0.3">
      <c r="B20" s="501" t="s">
        <v>2742</v>
      </c>
      <c r="C20" s="525"/>
      <c r="D20" s="525"/>
      <c r="E20" s="525"/>
      <c r="F20" s="525"/>
      <c r="G20" s="525"/>
      <c r="H20" s="525"/>
      <c r="I20" s="525"/>
      <c r="J20" s="525"/>
      <c r="K20" s="525"/>
      <c r="L20" s="525"/>
      <c r="M20" s="525"/>
    </row>
    <row r="21" spans="2:13" x14ac:dyDescent="0.3">
      <c r="B21" s="422"/>
      <c r="C21" s="422"/>
      <c r="D21" s="422"/>
      <c r="E21" s="422"/>
      <c r="F21" s="422"/>
      <c r="G21" s="422"/>
      <c r="H21" s="422"/>
      <c r="I21" s="422"/>
      <c r="J21" s="422"/>
      <c r="K21" s="422"/>
      <c r="L21" s="422"/>
      <c r="M21" s="422"/>
    </row>
    <row r="22" spans="2:13" ht="28.8" x14ac:dyDescent="0.3">
      <c r="B22" s="422"/>
      <c r="C22" s="482" t="s">
        <v>2898</v>
      </c>
      <c r="D22" s="482" t="s">
        <v>2899</v>
      </c>
      <c r="E22" s="482" t="s">
        <v>2900</v>
      </c>
      <c r="F22" s="482" t="s">
        <v>2901</v>
      </c>
      <c r="G22" s="482" t="s">
        <v>2902</v>
      </c>
      <c r="H22" s="482" t="s">
        <v>2903</v>
      </c>
      <c r="I22" s="482" t="s">
        <v>2904</v>
      </c>
      <c r="J22" s="482" t="s">
        <v>811</v>
      </c>
      <c r="K22" s="482" t="s">
        <v>2905</v>
      </c>
      <c r="L22" s="482" t="s">
        <v>146</v>
      </c>
      <c r="M22" s="483" t="s">
        <v>148</v>
      </c>
    </row>
    <row r="23" spans="2:13" x14ac:dyDescent="0.3">
      <c r="B23" s="363" t="s">
        <v>2950</v>
      </c>
      <c r="C23" s="526">
        <v>2E-3</v>
      </c>
      <c r="D23" s="526">
        <v>0</v>
      </c>
      <c r="E23" s="526">
        <v>0</v>
      </c>
      <c r="F23" s="526">
        <v>0</v>
      </c>
      <c r="G23" s="526">
        <v>0</v>
      </c>
      <c r="H23" s="526">
        <v>0</v>
      </c>
      <c r="I23" s="526">
        <v>0</v>
      </c>
      <c r="J23" s="526">
        <v>0</v>
      </c>
      <c r="K23" s="526">
        <v>0</v>
      </c>
      <c r="L23" s="526">
        <v>0</v>
      </c>
      <c r="M23" s="526">
        <f>SUM(C23:L23)</f>
        <v>2E-3</v>
      </c>
    </row>
    <row r="24" spans="2:13" x14ac:dyDescent="0.3">
      <c r="B24" s="363" t="s">
        <v>2951</v>
      </c>
      <c r="C24" s="526">
        <v>1.9E-2</v>
      </c>
      <c r="D24" s="526">
        <v>3.0000000000000001E-3</v>
      </c>
      <c r="E24" s="526">
        <v>0</v>
      </c>
      <c r="F24" s="526">
        <v>0</v>
      </c>
      <c r="G24" s="526">
        <v>1E-3</v>
      </c>
      <c r="H24" s="526">
        <v>0</v>
      </c>
      <c r="I24" s="526">
        <v>2E-3</v>
      </c>
      <c r="J24" s="526">
        <v>3.0000000000000001E-3</v>
      </c>
      <c r="K24" s="526">
        <v>0</v>
      </c>
      <c r="L24" s="526">
        <v>0</v>
      </c>
      <c r="M24" s="526">
        <f t="shared" ref="M24:M28" si="2">SUM(C24:L24)</f>
        <v>2.8000000000000001E-2</v>
      </c>
    </row>
    <row r="25" spans="2:13" x14ac:dyDescent="0.3">
      <c r="B25" s="363" t="s">
        <v>2952</v>
      </c>
      <c r="C25" s="526">
        <v>7.8E-2</v>
      </c>
      <c r="D25" s="526">
        <v>7.0000000000000001E-3</v>
      </c>
      <c r="E25" s="526">
        <v>0</v>
      </c>
      <c r="F25" s="526">
        <v>0</v>
      </c>
      <c r="G25" s="526">
        <v>3.0000000000000001E-3</v>
      </c>
      <c r="H25" s="526">
        <v>2E-3</v>
      </c>
      <c r="I25" s="526">
        <v>1.2E-2</v>
      </c>
      <c r="J25" s="526">
        <v>0.01</v>
      </c>
      <c r="K25" s="526">
        <v>0</v>
      </c>
      <c r="L25" s="526">
        <v>0</v>
      </c>
      <c r="M25" s="526">
        <f t="shared" si="2"/>
        <v>0.112</v>
      </c>
    </row>
    <row r="26" spans="2:13" x14ac:dyDescent="0.3">
      <c r="B26" s="363" t="s">
        <v>2953</v>
      </c>
      <c r="C26" s="526">
        <v>8.1000000000000003E-2</v>
      </c>
      <c r="D26" s="526">
        <v>5.0000000000000001E-3</v>
      </c>
      <c r="E26" s="526">
        <v>0</v>
      </c>
      <c r="F26" s="526">
        <v>0</v>
      </c>
      <c r="G26" s="526">
        <v>2E-3</v>
      </c>
      <c r="H26" s="526">
        <v>3.0000000000000001E-3</v>
      </c>
      <c r="I26" s="526">
        <v>8.9999999999999993E-3</v>
      </c>
      <c r="J26" s="526">
        <v>6.0000000000000001E-3</v>
      </c>
      <c r="K26" s="526">
        <v>2.1999999999999999E-2</v>
      </c>
      <c r="L26" s="526">
        <v>0</v>
      </c>
      <c r="M26" s="526">
        <f t="shared" si="2"/>
        <v>0.128</v>
      </c>
    </row>
    <row r="27" spans="2:13" x14ac:dyDescent="0.3">
      <c r="B27" s="363" t="s">
        <v>2954</v>
      </c>
      <c r="C27" s="526">
        <v>1.752</v>
      </c>
      <c r="D27" s="526">
        <v>0.13200000000000001</v>
      </c>
      <c r="E27" s="526">
        <v>1E-3</v>
      </c>
      <c r="F27" s="526">
        <v>1.0999999999999999E-2</v>
      </c>
      <c r="G27" s="526">
        <v>2.3E-2</v>
      </c>
      <c r="H27" s="526">
        <v>0</v>
      </c>
      <c r="I27" s="526">
        <v>1.0999999999999999E-2</v>
      </c>
      <c r="J27" s="526">
        <v>8.5999999999999993E-2</v>
      </c>
      <c r="K27" s="526">
        <v>1.4E-2</v>
      </c>
      <c r="L27" s="526">
        <v>1E-3</v>
      </c>
      <c r="M27" s="526">
        <f t="shared" si="2"/>
        <v>2.0309999999999993</v>
      </c>
    </row>
    <row r="28" spans="2:13" x14ac:dyDescent="0.3">
      <c r="B28" s="363" t="s">
        <v>2955</v>
      </c>
      <c r="C28" s="526">
        <v>0</v>
      </c>
      <c r="D28" s="526">
        <v>0</v>
      </c>
      <c r="E28" s="526">
        <v>0</v>
      </c>
      <c r="F28" s="526">
        <v>0</v>
      </c>
      <c r="G28" s="526">
        <v>0</v>
      </c>
      <c r="H28" s="526">
        <v>0</v>
      </c>
      <c r="I28" s="526">
        <v>0</v>
      </c>
      <c r="J28" s="526">
        <v>0</v>
      </c>
      <c r="K28" s="526">
        <v>0</v>
      </c>
      <c r="L28" s="526">
        <v>0</v>
      </c>
      <c r="M28" s="526">
        <f t="shared" si="2"/>
        <v>0</v>
      </c>
    </row>
    <row r="29" spans="2:13" x14ac:dyDescent="0.3">
      <c r="B29" s="527" t="s">
        <v>148</v>
      </c>
      <c r="C29" s="495">
        <f>SUM(C23:C28)</f>
        <v>1.9319999999999999</v>
      </c>
      <c r="D29" s="495">
        <f t="shared" ref="D29:M29" si="3">SUM(D23:D28)</f>
        <v>0.14700000000000002</v>
      </c>
      <c r="E29" s="495">
        <f t="shared" si="3"/>
        <v>1E-3</v>
      </c>
      <c r="F29" s="495">
        <f t="shared" si="3"/>
        <v>1.0999999999999999E-2</v>
      </c>
      <c r="G29" s="495">
        <f t="shared" si="3"/>
        <v>2.8999999999999998E-2</v>
      </c>
      <c r="H29" s="495">
        <f t="shared" si="3"/>
        <v>5.0000000000000001E-3</v>
      </c>
      <c r="I29" s="495">
        <f t="shared" si="3"/>
        <v>3.4000000000000002E-2</v>
      </c>
      <c r="J29" s="495">
        <f t="shared" si="3"/>
        <v>0.105</v>
      </c>
      <c r="K29" s="495">
        <f t="shared" si="3"/>
        <v>3.5999999999999997E-2</v>
      </c>
      <c r="L29" s="495">
        <f t="shared" si="3"/>
        <v>1E-3</v>
      </c>
      <c r="M29" s="495">
        <f t="shared" si="3"/>
        <v>2.3009999999999993</v>
      </c>
    </row>
    <row r="34" spans="2:13" ht="15.6" x14ac:dyDescent="0.3">
      <c r="B34" s="478" t="s">
        <v>2956</v>
      </c>
    </row>
    <row r="35" spans="2:13" x14ac:dyDescent="0.3">
      <c r="B35" s="514" t="s">
        <v>2957</v>
      </c>
      <c r="C35" s="525"/>
      <c r="D35" s="525"/>
      <c r="E35" s="525"/>
      <c r="F35" s="525"/>
      <c r="G35" s="525"/>
      <c r="H35" s="525"/>
      <c r="I35" s="525"/>
      <c r="J35" s="525"/>
      <c r="K35" s="525"/>
      <c r="L35" s="525"/>
      <c r="M35" s="525"/>
    </row>
    <row r="36" spans="2:13" x14ac:dyDescent="0.3">
      <c r="B36" s="422"/>
      <c r="C36" s="422"/>
      <c r="D36" s="422"/>
      <c r="E36" s="422"/>
      <c r="F36" s="422"/>
      <c r="G36" s="422"/>
      <c r="H36" s="422"/>
      <c r="I36" s="422"/>
      <c r="J36" s="422"/>
      <c r="K36" s="422"/>
      <c r="L36" s="422"/>
      <c r="M36" s="422"/>
    </row>
    <row r="37" spans="2:13" ht="28.8" x14ac:dyDescent="0.3">
      <c r="B37" s="422"/>
      <c r="C37" s="482" t="s">
        <v>2898</v>
      </c>
      <c r="D37" s="482" t="s">
        <v>2899</v>
      </c>
      <c r="E37" s="482" t="s">
        <v>2900</v>
      </c>
      <c r="F37" s="482" t="s">
        <v>2901</v>
      </c>
      <c r="G37" s="482" t="s">
        <v>2902</v>
      </c>
      <c r="H37" s="482" t="s">
        <v>2903</v>
      </c>
      <c r="I37" s="482" t="s">
        <v>2904</v>
      </c>
      <c r="J37" s="482" t="s">
        <v>811</v>
      </c>
      <c r="K37" s="482" t="s">
        <v>2905</v>
      </c>
      <c r="L37" s="482" t="s">
        <v>146</v>
      </c>
      <c r="M37" s="483" t="s">
        <v>148</v>
      </c>
    </row>
    <row r="38" spans="2:13" x14ac:dyDescent="0.3">
      <c r="B38" s="511" t="s">
        <v>2958</v>
      </c>
      <c r="C38" s="531">
        <v>1.55</v>
      </c>
      <c r="D38" s="531">
        <v>0.34</v>
      </c>
      <c r="E38" s="531">
        <v>0</v>
      </c>
      <c r="F38" s="531">
        <v>0</v>
      </c>
      <c r="G38" s="531">
        <v>1.3</v>
      </c>
      <c r="H38" s="531">
        <v>0</v>
      </c>
      <c r="I38" s="531">
        <v>0</v>
      </c>
      <c r="J38" s="531">
        <v>1.33</v>
      </c>
      <c r="K38" s="531">
        <v>0</v>
      </c>
      <c r="L38" s="531">
        <v>0</v>
      </c>
      <c r="M38" s="532">
        <v>1.37</v>
      </c>
    </row>
    <row r="39" spans="2:13" x14ac:dyDescent="0.3">
      <c r="B39" s="477" t="str">
        <f>"Note: 90-days arrears. Payments for " &amp; Q_3 &amp; " in arrears as per " &amp; Q_4 &amp; " as a share of scheduled payments for the " &amp; Q_3 &amp; " payment term  (See definition in table X1)"</f>
        <v>Note: 90-days arrears. Payments for Q2 2020 in arrears as per Q3 2020 as a share of scheduled payments for the Q2 2020 payment term  (See definition in table X1)</v>
      </c>
    </row>
    <row r="40" spans="2:13" x14ac:dyDescent="0.3">
      <c r="J40" s="533"/>
    </row>
    <row r="44" spans="2:13" ht="15.6" x14ac:dyDescent="0.3">
      <c r="B44" s="478" t="s">
        <v>2959</v>
      </c>
    </row>
    <row r="45" spans="2:13" x14ac:dyDescent="0.3">
      <c r="B45" s="514" t="s">
        <v>2746</v>
      </c>
      <c r="C45" s="525"/>
      <c r="D45" s="525"/>
      <c r="E45" s="525"/>
      <c r="F45" s="525"/>
      <c r="G45" s="525"/>
      <c r="H45" s="525"/>
      <c r="I45" s="525"/>
      <c r="J45" s="525"/>
      <c r="K45" s="525"/>
      <c r="L45" s="525"/>
      <c r="M45" s="525"/>
    </row>
    <row r="46" spans="2:13" x14ac:dyDescent="0.3">
      <c r="B46" s="422"/>
      <c r="C46" s="422"/>
      <c r="D46" s="422"/>
      <c r="E46" s="422"/>
      <c r="F46" s="422"/>
      <c r="G46" s="422"/>
      <c r="H46" s="422"/>
      <c r="I46" s="422"/>
      <c r="J46" s="422"/>
      <c r="K46" s="422"/>
      <c r="L46" s="422"/>
      <c r="M46" s="422"/>
    </row>
    <row r="47" spans="2:13" ht="28.8" x14ac:dyDescent="0.3">
      <c r="B47" s="422"/>
      <c r="C47" s="482" t="s">
        <v>2898</v>
      </c>
      <c r="D47" s="482" t="s">
        <v>2899</v>
      </c>
      <c r="E47" s="482" t="s">
        <v>2900</v>
      </c>
      <c r="F47" s="482" t="s">
        <v>2901</v>
      </c>
      <c r="G47" s="482" t="s">
        <v>2902</v>
      </c>
      <c r="H47" s="482" t="s">
        <v>2903</v>
      </c>
      <c r="I47" s="482" t="s">
        <v>2904</v>
      </c>
      <c r="J47" s="482" t="s">
        <v>811</v>
      </c>
      <c r="K47" s="482" t="s">
        <v>2905</v>
      </c>
      <c r="L47" s="482" t="s">
        <v>146</v>
      </c>
      <c r="M47" s="483" t="s">
        <v>148</v>
      </c>
    </row>
    <row r="48" spans="2:13" x14ac:dyDescent="0.3">
      <c r="B48" s="511" t="s">
        <v>2958</v>
      </c>
      <c r="C48" s="534">
        <v>2.17</v>
      </c>
      <c r="D48" s="534">
        <v>0.48</v>
      </c>
      <c r="E48" s="534">
        <v>0</v>
      </c>
      <c r="F48" s="534">
        <v>0</v>
      </c>
      <c r="G48" s="534">
        <v>1.69</v>
      </c>
      <c r="H48" s="534">
        <v>0</v>
      </c>
      <c r="I48" s="534">
        <v>0</v>
      </c>
      <c r="J48" s="534">
        <v>1.47</v>
      </c>
      <c r="K48" s="534">
        <v>0</v>
      </c>
      <c r="L48" s="534">
        <v>0</v>
      </c>
      <c r="M48" s="535">
        <v>1.95</v>
      </c>
    </row>
    <row r="49" spans="2:13" x14ac:dyDescent="0.3">
      <c r="B49" s="477" t="s">
        <v>2960</v>
      </c>
    </row>
    <row r="54" spans="2:13" ht="15.6" x14ac:dyDescent="0.3">
      <c r="B54" s="478" t="s">
        <v>2961</v>
      </c>
    </row>
    <row r="55" spans="2:13" x14ac:dyDescent="0.3">
      <c r="B55" s="514" t="s">
        <v>2748</v>
      </c>
      <c r="C55" s="525"/>
      <c r="D55" s="525"/>
      <c r="E55" s="525"/>
      <c r="F55" s="525"/>
      <c r="G55" s="525"/>
      <c r="H55" s="525"/>
      <c r="I55" s="525"/>
      <c r="J55" s="525"/>
      <c r="K55" s="525"/>
      <c r="L55" s="525"/>
      <c r="M55" s="525"/>
    </row>
    <row r="56" spans="2:13" x14ac:dyDescent="0.3">
      <c r="B56" s="422"/>
      <c r="C56" s="422"/>
      <c r="D56" s="422"/>
      <c r="E56" s="422"/>
      <c r="F56" s="422"/>
      <c r="G56" s="422"/>
      <c r="H56" s="422"/>
      <c r="I56" s="422"/>
      <c r="J56" s="422"/>
      <c r="K56" s="422"/>
      <c r="L56" s="422"/>
      <c r="M56" s="422"/>
    </row>
    <row r="57" spans="2:13" ht="28.8" x14ac:dyDescent="0.3">
      <c r="B57" s="422"/>
      <c r="C57" s="482" t="s">
        <v>2898</v>
      </c>
      <c r="D57" s="482" t="s">
        <v>2899</v>
      </c>
      <c r="E57" s="482" t="s">
        <v>2900</v>
      </c>
      <c r="F57" s="482" t="s">
        <v>2901</v>
      </c>
      <c r="G57" s="482" t="s">
        <v>2902</v>
      </c>
      <c r="H57" s="482" t="s">
        <v>2903</v>
      </c>
      <c r="I57" s="482" t="s">
        <v>2904</v>
      </c>
      <c r="J57" s="482" t="s">
        <v>811</v>
      </c>
      <c r="K57" s="482" t="s">
        <v>2905</v>
      </c>
      <c r="L57" s="482" t="s">
        <v>146</v>
      </c>
      <c r="M57" s="483" t="s">
        <v>148</v>
      </c>
    </row>
    <row r="58" spans="2:13" x14ac:dyDescent="0.3">
      <c r="B58" s="426" t="s">
        <v>2962</v>
      </c>
      <c r="C58" s="536">
        <v>1.83</v>
      </c>
      <c r="D58" s="536">
        <v>0.4</v>
      </c>
      <c r="E58" s="536">
        <v>0</v>
      </c>
      <c r="F58" s="536">
        <v>0</v>
      </c>
      <c r="G58" s="536">
        <v>1.69</v>
      </c>
      <c r="H58" s="536">
        <v>0</v>
      </c>
      <c r="I58" s="536">
        <v>0</v>
      </c>
      <c r="J58" s="536">
        <v>0.89</v>
      </c>
      <c r="K58" s="536">
        <v>0</v>
      </c>
      <c r="L58" s="536">
        <v>0</v>
      </c>
      <c r="M58" s="537">
        <v>1.63</v>
      </c>
    </row>
    <row r="59" spans="2:13" x14ac:dyDescent="0.3">
      <c r="B59" s="426" t="s">
        <v>2963</v>
      </c>
      <c r="C59" s="536">
        <v>0.12</v>
      </c>
      <c r="D59" s="536">
        <v>0.05</v>
      </c>
      <c r="E59" s="536">
        <v>0</v>
      </c>
      <c r="F59" s="536">
        <v>0</v>
      </c>
      <c r="G59" s="536">
        <v>0</v>
      </c>
      <c r="H59" s="536">
        <v>0</v>
      </c>
      <c r="I59" s="536">
        <v>0</v>
      </c>
      <c r="J59" s="536">
        <v>0.14000000000000001</v>
      </c>
      <c r="K59" s="536">
        <v>0</v>
      </c>
      <c r="L59" s="536">
        <v>0</v>
      </c>
      <c r="M59" s="537">
        <v>0.11</v>
      </c>
    </row>
    <row r="60" spans="2:13" x14ac:dyDescent="0.3">
      <c r="B60" s="426" t="s">
        <v>2964</v>
      </c>
      <c r="C60" s="536">
        <v>0.09</v>
      </c>
      <c r="D60" s="536">
        <v>0.04</v>
      </c>
      <c r="E60" s="536">
        <v>0</v>
      </c>
      <c r="F60" s="536">
        <v>0</v>
      </c>
      <c r="G60" s="536">
        <v>0</v>
      </c>
      <c r="H60" s="536">
        <v>0</v>
      </c>
      <c r="I60" s="536">
        <v>0</v>
      </c>
      <c r="J60" s="536">
        <v>0.14000000000000001</v>
      </c>
      <c r="K60" s="536">
        <v>0</v>
      </c>
      <c r="L60" s="536">
        <v>0</v>
      </c>
      <c r="M60" s="537">
        <v>0.09</v>
      </c>
    </row>
    <row r="61" spans="2:13" x14ac:dyDescent="0.3">
      <c r="B61" s="426" t="s">
        <v>2965</v>
      </c>
      <c r="C61" s="536">
        <v>0.06</v>
      </c>
      <c r="D61" s="536">
        <v>0</v>
      </c>
      <c r="E61" s="536">
        <v>0</v>
      </c>
      <c r="F61" s="536">
        <v>0</v>
      </c>
      <c r="G61" s="536">
        <v>0</v>
      </c>
      <c r="H61" s="536">
        <v>0</v>
      </c>
      <c r="I61" s="536">
        <v>0</v>
      </c>
      <c r="J61" s="536">
        <v>0.22</v>
      </c>
      <c r="K61" s="536">
        <v>0</v>
      </c>
      <c r="L61" s="536">
        <v>0</v>
      </c>
      <c r="M61" s="537">
        <v>0.06</v>
      </c>
    </row>
    <row r="62" spans="2:13" x14ac:dyDescent="0.3">
      <c r="B62" s="426" t="s">
        <v>2966</v>
      </c>
      <c r="C62" s="536">
        <v>0.03</v>
      </c>
      <c r="D62" s="536">
        <v>0</v>
      </c>
      <c r="E62" s="536">
        <v>0</v>
      </c>
      <c r="F62" s="536">
        <v>0</v>
      </c>
      <c r="G62" s="536">
        <v>0</v>
      </c>
      <c r="H62" s="536">
        <v>0</v>
      </c>
      <c r="I62" s="536">
        <v>0</v>
      </c>
      <c r="J62" s="536">
        <v>0.08</v>
      </c>
      <c r="K62" s="536">
        <v>0</v>
      </c>
      <c r="L62" s="536">
        <v>0</v>
      </c>
      <c r="M62" s="537">
        <v>0.02</v>
      </c>
    </row>
    <row r="63" spans="2:13" x14ac:dyDescent="0.3">
      <c r="B63" s="432" t="s">
        <v>2967</v>
      </c>
      <c r="C63" s="538">
        <v>0.04</v>
      </c>
      <c r="D63" s="538">
        <v>0</v>
      </c>
      <c r="E63" s="538">
        <v>0</v>
      </c>
      <c r="F63" s="538">
        <v>0</v>
      </c>
      <c r="G63" s="538">
        <v>0</v>
      </c>
      <c r="H63" s="538">
        <v>0</v>
      </c>
      <c r="I63" s="538">
        <v>0</v>
      </c>
      <c r="J63" s="538">
        <v>0</v>
      </c>
      <c r="K63" s="538">
        <v>0</v>
      </c>
      <c r="L63" s="538">
        <v>0</v>
      </c>
      <c r="M63" s="539">
        <v>0.03</v>
      </c>
    </row>
    <row r="64" spans="2:13" x14ac:dyDescent="0.3">
      <c r="B64" s="477" t="s">
        <v>2960</v>
      </c>
    </row>
    <row r="68" spans="2:13" ht="15.6" x14ac:dyDescent="0.3">
      <c r="B68" s="478" t="s">
        <v>2968</v>
      </c>
    </row>
    <row r="69" spans="2:13" x14ac:dyDescent="0.3">
      <c r="B69" s="514" t="s">
        <v>2750</v>
      </c>
      <c r="C69" s="525"/>
      <c r="D69" s="525"/>
      <c r="E69" s="525"/>
      <c r="F69" s="525"/>
      <c r="G69" s="525"/>
      <c r="H69" s="525"/>
      <c r="I69" s="525"/>
      <c r="J69" s="525"/>
      <c r="K69" s="525"/>
      <c r="L69" s="525"/>
      <c r="M69" s="525"/>
    </row>
    <row r="70" spans="2:13" x14ac:dyDescent="0.3">
      <c r="B70" s="422"/>
      <c r="C70" s="422"/>
      <c r="D70" s="422"/>
      <c r="E70" s="422"/>
      <c r="F70" s="422"/>
      <c r="G70" s="422"/>
      <c r="H70" s="422"/>
      <c r="I70" s="422"/>
      <c r="J70" s="422"/>
      <c r="K70" s="422"/>
      <c r="L70" s="422"/>
      <c r="M70" s="422"/>
    </row>
    <row r="71" spans="2:13" ht="28.8" x14ac:dyDescent="0.3">
      <c r="B71" s="422"/>
      <c r="C71" s="482" t="s">
        <v>2898</v>
      </c>
      <c r="D71" s="482" t="s">
        <v>2899</v>
      </c>
      <c r="E71" s="482" t="s">
        <v>2900</v>
      </c>
      <c r="F71" s="482" t="s">
        <v>2901</v>
      </c>
      <c r="G71" s="482" t="s">
        <v>2902</v>
      </c>
      <c r="H71" s="482" t="s">
        <v>2903</v>
      </c>
      <c r="I71" s="482" t="s">
        <v>2904</v>
      </c>
      <c r="J71" s="482" t="s">
        <v>811</v>
      </c>
      <c r="K71" s="482" t="s">
        <v>2905</v>
      </c>
      <c r="L71" s="482" t="s">
        <v>146</v>
      </c>
      <c r="M71" s="483" t="s">
        <v>148</v>
      </c>
    </row>
    <row r="72" spans="2:13" x14ac:dyDescent="0.3">
      <c r="B72" s="511" t="s">
        <v>2969</v>
      </c>
      <c r="C72" s="534">
        <v>11.105</v>
      </c>
      <c r="D72" s="534">
        <v>0.19</v>
      </c>
      <c r="E72" s="534"/>
      <c r="F72" s="534"/>
      <c r="G72" s="534">
        <v>1.01</v>
      </c>
      <c r="H72" s="534"/>
      <c r="I72" s="534">
        <v>2E-3</v>
      </c>
      <c r="J72" s="534">
        <v>1.194</v>
      </c>
      <c r="K72" s="534"/>
      <c r="L72" s="534">
        <v>-5.0000000000000001E-3</v>
      </c>
      <c r="M72" s="535">
        <f>SUM(C72:L72)</f>
        <v>13.496</v>
      </c>
    </row>
    <row r="73" spans="2:13" x14ac:dyDescent="0.3">
      <c r="B73" s="477" t="s">
        <v>2970</v>
      </c>
    </row>
    <row r="77" spans="2:13" ht="15.6" x14ac:dyDescent="0.3">
      <c r="B77" s="478" t="s">
        <v>2971</v>
      </c>
    </row>
    <row r="78" spans="2:13" x14ac:dyDescent="0.3">
      <c r="B78" s="514" t="s">
        <v>2752</v>
      </c>
      <c r="C78" s="525"/>
      <c r="D78" s="525"/>
      <c r="E78" s="525"/>
      <c r="F78" s="525"/>
      <c r="G78" s="525"/>
      <c r="H78" s="525"/>
      <c r="I78" s="525"/>
      <c r="J78" s="525"/>
      <c r="K78" s="525"/>
      <c r="L78" s="525"/>
      <c r="M78" s="525"/>
    </row>
    <row r="79" spans="2:13" x14ac:dyDescent="0.3">
      <c r="B79" s="422"/>
      <c r="C79" s="422"/>
      <c r="D79" s="422"/>
      <c r="E79" s="422"/>
      <c r="F79" s="422"/>
      <c r="G79" s="422"/>
      <c r="H79" s="422"/>
      <c r="I79" s="422"/>
      <c r="J79" s="422"/>
      <c r="K79" s="422"/>
      <c r="L79" s="422"/>
      <c r="M79" s="422"/>
    </row>
    <row r="80" spans="2:13" ht="28.8" x14ac:dyDescent="0.3">
      <c r="B80" s="422"/>
      <c r="C80" s="482" t="s">
        <v>2898</v>
      </c>
      <c r="D80" s="482" t="s">
        <v>2899</v>
      </c>
      <c r="E80" s="482" t="s">
        <v>2900</v>
      </c>
      <c r="F80" s="482" t="s">
        <v>2901</v>
      </c>
      <c r="G80" s="482" t="s">
        <v>2902</v>
      </c>
      <c r="H80" s="482" t="s">
        <v>2903</v>
      </c>
      <c r="I80" s="482" t="s">
        <v>2904</v>
      </c>
      <c r="J80" s="482" t="s">
        <v>811</v>
      </c>
      <c r="K80" s="482" t="s">
        <v>2905</v>
      </c>
      <c r="L80" s="482" t="s">
        <v>146</v>
      </c>
      <c r="M80" s="483" t="s">
        <v>148</v>
      </c>
    </row>
    <row r="81" spans="2:14" x14ac:dyDescent="0.3">
      <c r="B81" s="511" t="s">
        <v>2972</v>
      </c>
      <c r="C81" s="534">
        <v>0</v>
      </c>
      <c r="D81" s="534">
        <v>0</v>
      </c>
      <c r="E81" s="534">
        <v>0</v>
      </c>
      <c r="F81" s="534">
        <v>0</v>
      </c>
      <c r="G81" s="534">
        <v>0</v>
      </c>
      <c r="H81" s="534">
        <v>0</v>
      </c>
      <c r="I81" s="534">
        <v>0</v>
      </c>
      <c r="J81" s="534">
        <v>0</v>
      </c>
      <c r="K81" s="534">
        <v>0</v>
      </c>
      <c r="L81" s="534">
        <v>0</v>
      </c>
      <c r="M81" s="535">
        <v>0</v>
      </c>
    </row>
    <row r="82" spans="2:14" x14ac:dyDescent="0.3">
      <c r="B82" s="477" t="s">
        <v>2973</v>
      </c>
    </row>
    <row r="83" spans="2:14" x14ac:dyDescent="0.3">
      <c r="B83" s="477"/>
    </row>
    <row r="85" spans="2:14" x14ac:dyDescent="0.3">
      <c r="N85" s="414" t="s">
        <v>2796</v>
      </c>
    </row>
  </sheetData>
  <hyperlinks>
    <hyperlink ref="N85" location="Contents!A1" display="To Frontpage" xr:uid="{802937DA-D89C-4603-84E8-193E3F576990}"/>
  </hyperlinks>
  <pageMargins left="0.70866141732283472" right="0.70866141732283472" top="0.74803149606299213" bottom="0.74803149606299213" header="0.31496062992125984" footer="0.31496062992125984"/>
  <pageSetup paperSize="9" scale="34" orientation="landscape" r:id="rId1"/>
  <headerFooter>
    <oddFooter>&amp;C&amp;1#&amp;"Calibri"&amp;10&amp;K000000Confidential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04A31-9FE2-4087-8148-21E6A7B000F8}">
  <sheetPr>
    <pageSetUpPr fitToPage="1"/>
  </sheetPr>
  <dimension ref="B7:D61"/>
  <sheetViews>
    <sheetView showGridLines="0" showRowColHeaders="0" zoomScale="85" zoomScaleNormal="85" workbookViewId="0">
      <selection activeCell="C89" sqref="C89"/>
    </sheetView>
  </sheetViews>
  <sheetFormatPr defaultColWidth="9.109375" defaultRowHeight="14.4" x14ac:dyDescent="0.3"/>
  <cols>
    <col min="1" max="1" width="4.6640625" style="363" customWidth="1"/>
    <col min="2" max="2" width="71.109375" style="363" customWidth="1"/>
    <col min="3" max="3" width="68.109375" style="363" customWidth="1"/>
    <col min="4" max="4" width="80.33203125" style="363" customWidth="1"/>
    <col min="5" max="16384" width="9.109375" style="363"/>
  </cols>
  <sheetData>
    <row r="7" spans="2:4" ht="15.6" x14ac:dyDescent="0.3">
      <c r="B7" s="540" t="s">
        <v>2974</v>
      </c>
      <c r="C7" s="504"/>
      <c r="D7" s="504"/>
    </row>
    <row r="8" spans="2:4" x14ac:dyDescent="0.3">
      <c r="B8" s="541" t="s">
        <v>2755</v>
      </c>
      <c r="C8" s="542" t="s">
        <v>2975</v>
      </c>
      <c r="D8" s="543" t="s">
        <v>2976</v>
      </c>
    </row>
    <row r="9" spans="2:4" x14ac:dyDescent="0.3">
      <c r="B9" s="544"/>
      <c r="C9" s="545"/>
      <c r="D9" s="546"/>
    </row>
    <row r="10" spans="2:4" x14ac:dyDescent="0.3">
      <c r="B10" s="527" t="s">
        <v>2977</v>
      </c>
      <c r="C10" s="547"/>
      <c r="D10" s="547"/>
    </row>
    <row r="11" spans="2:4" ht="28.8" x14ac:dyDescent="0.3">
      <c r="B11" s="388" t="s">
        <v>2978</v>
      </c>
      <c r="C11" s="388" t="s">
        <v>2693</v>
      </c>
      <c r="D11" s="648"/>
    </row>
    <row r="12" spans="2:4" x14ac:dyDescent="0.3">
      <c r="B12" s="418"/>
      <c r="C12" s="388"/>
      <c r="D12" s="648"/>
    </row>
    <row r="13" spans="2:4" ht="43.2" x14ac:dyDescent="0.3">
      <c r="B13" s="418"/>
      <c r="C13" s="388" t="s">
        <v>2979</v>
      </c>
      <c r="D13" s="648"/>
    </row>
    <row r="14" spans="2:4" ht="28.8" x14ac:dyDescent="0.3">
      <c r="B14" s="402" t="s">
        <v>2980</v>
      </c>
      <c r="C14" s="388" t="s">
        <v>2981</v>
      </c>
      <c r="D14" s="648"/>
    </row>
    <row r="15" spans="2:4" x14ac:dyDescent="0.3">
      <c r="B15" s="402"/>
      <c r="C15" s="548" t="s">
        <v>2982</v>
      </c>
      <c r="D15" s="648"/>
    </row>
    <row r="16" spans="2:4" ht="28.8" x14ac:dyDescent="0.3">
      <c r="B16" s="402" t="s">
        <v>2983</v>
      </c>
      <c r="C16" s="548" t="s">
        <v>2984</v>
      </c>
      <c r="D16" s="648"/>
    </row>
    <row r="17" spans="2:4" x14ac:dyDescent="0.3">
      <c r="B17" s="549"/>
      <c r="C17" s="548" t="s">
        <v>2985</v>
      </c>
      <c r="D17" s="648"/>
    </row>
    <row r="18" spans="2:4" x14ac:dyDescent="0.3">
      <c r="B18" s="549"/>
      <c r="C18" s="548" t="s">
        <v>2986</v>
      </c>
      <c r="D18" s="648"/>
    </row>
    <row r="19" spans="2:4" x14ac:dyDescent="0.3">
      <c r="B19" s="549"/>
      <c r="C19" s="548" t="s">
        <v>2987</v>
      </c>
      <c r="D19" s="648"/>
    </row>
    <row r="20" spans="2:4" x14ac:dyDescent="0.3">
      <c r="B20" s="549"/>
      <c r="C20" s="548" t="s">
        <v>2988</v>
      </c>
      <c r="D20" s="648"/>
    </row>
    <row r="21" spans="2:4" x14ac:dyDescent="0.3">
      <c r="B21" s="549"/>
      <c r="C21" s="548" t="s">
        <v>2989</v>
      </c>
      <c r="D21" s="648"/>
    </row>
    <row r="22" spans="2:4" ht="28.2" x14ac:dyDescent="0.3">
      <c r="B22" s="549"/>
      <c r="C22" s="548" t="s">
        <v>2990</v>
      </c>
      <c r="D22" s="648"/>
    </row>
    <row r="23" spans="2:4" x14ac:dyDescent="0.3">
      <c r="B23" s="549"/>
      <c r="C23" s="548" t="s">
        <v>2991</v>
      </c>
      <c r="D23" s="648"/>
    </row>
    <row r="24" spans="2:4" x14ac:dyDescent="0.3">
      <c r="B24" s="549"/>
      <c r="C24" s="548" t="s">
        <v>2992</v>
      </c>
      <c r="D24" s="648"/>
    </row>
    <row r="25" spans="2:4" x14ac:dyDescent="0.3">
      <c r="B25" s="549"/>
      <c r="C25" s="548" t="s">
        <v>2993</v>
      </c>
      <c r="D25" s="648"/>
    </row>
    <row r="26" spans="2:4" x14ac:dyDescent="0.3">
      <c r="B26" s="549"/>
      <c r="C26" s="548" t="s">
        <v>2994</v>
      </c>
      <c r="D26" s="648"/>
    </row>
    <row r="27" spans="2:4" x14ac:dyDescent="0.3">
      <c r="B27" s="549"/>
      <c r="C27" s="548"/>
      <c r="D27" s="388"/>
    </row>
    <row r="28" spans="2:4" x14ac:dyDescent="0.3">
      <c r="B28" s="527" t="s">
        <v>2995</v>
      </c>
      <c r="C28" s="511"/>
      <c r="D28" s="511"/>
    </row>
    <row r="29" spans="2:4" ht="28.8" x14ac:dyDescent="0.3">
      <c r="B29" s="647" t="s">
        <v>2996</v>
      </c>
      <c r="C29" s="388" t="s">
        <v>2694</v>
      </c>
      <c r="D29" s="648"/>
    </row>
    <row r="30" spans="2:4" x14ac:dyDescent="0.3">
      <c r="B30" s="647"/>
      <c r="C30" s="388"/>
      <c r="D30" s="648"/>
    </row>
    <row r="31" spans="2:4" ht="28.8" x14ac:dyDescent="0.3">
      <c r="B31" s="647"/>
      <c r="C31" s="388" t="s">
        <v>2997</v>
      </c>
      <c r="D31" s="648"/>
    </row>
    <row r="32" spans="2:4" x14ac:dyDescent="0.3">
      <c r="B32" s="647"/>
      <c r="C32" s="473"/>
      <c r="D32" s="648"/>
    </row>
    <row r="33" spans="2:4" x14ac:dyDescent="0.3">
      <c r="B33" s="647"/>
      <c r="C33" s="473" t="s">
        <v>2998</v>
      </c>
      <c r="D33" s="648"/>
    </row>
    <row r="34" spans="2:4" ht="28.8" x14ac:dyDescent="0.3">
      <c r="B34" s="647" t="s">
        <v>2999</v>
      </c>
      <c r="C34" s="388" t="s">
        <v>3000</v>
      </c>
      <c r="D34" s="648"/>
    </row>
    <row r="35" spans="2:4" x14ac:dyDescent="0.3">
      <c r="B35" s="647"/>
      <c r="C35" s="388"/>
      <c r="D35" s="648"/>
    </row>
    <row r="36" spans="2:4" x14ac:dyDescent="0.3">
      <c r="B36" s="647"/>
      <c r="C36" s="473" t="s">
        <v>3001</v>
      </c>
      <c r="D36" s="648"/>
    </row>
    <row r="37" spans="2:4" ht="28.8" x14ac:dyDescent="0.3">
      <c r="B37" s="647" t="s">
        <v>3002</v>
      </c>
      <c r="C37" s="388" t="s">
        <v>3003</v>
      </c>
      <c r="D37" s="648"/>
    </row>
    <row r="38" spans="2:4" x14ac:dyDescent="0.3">
      <c r="B38" s="647"/>
      <c r="C38" s="388"/>
      <c r="D38" s="648"/>
    </row>
    <row r="39" spans="2:4" x14ac:dyDescent="0.3">
      <c r="B39" s="647"/>
      <c r="C39" s="473" t="s">
        <v>3004</v>
      </c>
      <c r="D39" s="648"/>
    </row>
    <row r="40" spans="2:4" ht="28.8" x14ac:dyDescent="0.3">
      <c r="B40" s="647" t="s">
        <v>3005</v>
      </c>
      <c r="C40" s="388" t="s">
        <v>3006</v>
      </c>
      <c r="D40" s="648"/>
    </row>
    <row r="41" spans="2:4" x14ac:dyDescent="0.3">
      <c r="B41" s="647"/>
      <c r="C41" s="388"/>
      <c r="D41" s="648"/>
    </row>
    <row r="42" spans="2:4" ht="28.8" x14ac:dyDescent="0.3">
      <c r="B42" s="647"/>
      <c r="C42" s="473" t="s">
        <v>3007</v>
      </c>
      <c r="D42" s="648"/>
    </row>
    <row r="43" spans="2:4" ht="28.8" x14ac:dyDescent="0.3">
      <c r="B43" s="550" t="s">
        <v>3008</v>
      </c>
      <c r="C43" s="395" t="s">
        <v>3009</v>
      </c>
      <c r="D43" s="395"/>
    </row>
    <row r="45" spans="2:4" x14ac:dyDescent="0.3">
      <c r="D45" s="414" t="s">
        <v>2796</v>
      </c>
    </row>
    <row r="56" spans="2:4" ht="15" customHeight="1" x14ac:dyDescent="0.3"/>
    <row r="57" spans="2:4" ht="222.75" customHeight="1" x14ac:dyDescent="0.3"/>
    <row r="58" spans="2:4" ht="203.25" customHeight="1" x14ac:dyDescent="0.3">
      <c r="B58" s="402"/>
      <c r="C58" s="551"/>
      <c r="D58" s="551"/>
    </row>
    <row r="59" spans="2:4" ht="15.6" x14ac:dyDescent="0.3">
      <c r="B59" s="552"/>
      <c r="C59" s="553"/>
      <c r="D59" s="553"/>
    </row>
    <row r="61" spans="2:4" x14ac:dyDescent="0.3">
      <c r="D61" s="414"/>
    </row>
  </sheetData>
  <mergeCells count="10">
    <mergeCell ref="B37:B39"/>
    <mergeCell ref="D37:D39"/>
    <mergeCell ref="B40:B42"/>
    <mergeCell ref="D40:D42"/>
    <mergeCell ref="D11:D13"/>
    <mergeCell ref="D14:D26"/>
    <mergeCell ref="B29:B33"/>
    <mergeCell ref="D29:D33"/>
    <mergeCell ref="B34:B36"/>
    <mergeCell ref="D34:D36"/>
  </mergeCells>
  <hyperlinks>
    <hyperlink ref="D45" location="Contents!A1" display="To Frontpage" xr:uid="{D893F9A4-AF7C-48B9-991D-7A94CC57E87A}"/>
  </hyperlinks>
  <pageMargins left="0.7" right="0.7" top="0.75" bottom="0.75" header="0.3" footer="0.3"/>
  <pageSetup paperSize="9" scale="56" orientation="landscape" r:id="rId1"/>
  <headerFooter>
    <oddFooter>&amp;C&amp;1#&amp;"Calibri"&amp;10&amp;K000000Confidential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showGridLines="0" showRowColHeaders="0" tabSelected="1" zoomScale="80" zoomScaleNormal="80" workbookViewId="0">
      <selection activeCell="C89" sqref="C89"/>
    </sheetView>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625" t="s">
        <v>2095</v>
      </c>
      <c r="F6" s="625"/>
      <c r="G6" s="625"/>
      <c r="H6" s="7"/>
      <c r="I6" s="7"/>
      <c r="J6" s="8"/>
    </row>
    <row r="7" spans="2:10" ht="25.8" x14ac:dyDescent="0.3">
      <c r="B7" s="6"/>
      <c r="C7" s="7"/>
      <c r="D7" s="7"/>
      <c r="E7" s="7"/>
      <c r="F7" s="354" t="s">
        <v>539</v>
      </c>
      <c r="G7" s="7"/>
      <c r="H7" s="7"/>
      <c r="I7" s="7"/>
      <c r="J7" s="8"/>
    </row>
    <row r="8" spans="2:10" ht="25.8" x14ac:dyDescent="0.3">
      <c r="B8" s="6"/>
      <c r="C8" s="7"/>
      <c r="D8" s="7"/>
      <c r="E8" s="7"/>
      <c r="F8" s="354" t="s">
        <v>2695</v>
      </c>
      <c r="G8" s="7"/>
      <c r="H8" s="7"/>
      <c r="I8" s="7"/>
      <c r="J8" s="8"/>
    </row>
    <row r="9" spans="2:10" ht="21" x14ac:dyDescent="0.3">
      <c r="B9" s="6"/>
      <c r="C9" s="7"/>
      <c r="D9" s="7"/>
      <c r="E9" s="7"/>
      <c r="F9" s="13" t="s">
        <v>3110</v>
      </c>
      <c r="G9" s="7"/>
      <c r="H9" s="7"/>
      <c r="I9" s="7"/>
      <c r="J9" s="8"/>
    </row>
    <row r="10" spans="2:10" ht="21" x14ac:dyDescent="0.3">
      <c r="B10" s="6"/>
      <c r="C10" s="7"/>
      <c r="D10" s="7"/>
      <c r="E10" s="7"/>
      <c r="F10" s="355" t="s">
        <v>2696</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628" t="s">
        <v>15</v>
      </c>
      <c r="E24" s="624" t="s">
        <v>16</v>
      </c>
      <c r="F24" s="624"/>
      <c r="G24" s="624"/>
      <c r="H24" s="624"/>
      <c r="I24" s="7"/>
      <c r="J24" s="8"/>
    </row>
    <row r="25" spans="2:10" x14ac:dyDescent="0.3">
      <c r="B25" s="6"/>
      <c r="C25" s="7"/>
      <c r="D25" s="7"/>
      <c r="E25" s="16"/>
      <c r="F25" s="16"/>
      <c r="G25" s="16"/>
      <c r="H25" s="7"/>
      <c r="I25" s="7"/>
      <c r="J25" s="8"/>
    </row>
    <row r="26" spans="2:10" x14ac:dyDescent="0.3">
      <c r="B26" s="6"/>
      <c r="C26" s="7"/>
      <c r="D26" s="628" t="s">
        <v>17</v>
      </c>
      <c r="E26" s="624"/>
      <c r="F26" s="624"/>
      <c r="G26" s="624"/>
      <c r="H26" s="624"/>
      <c r="I26" s="7"/>
      <c r="J26" s="8"/>
    </row>
    <row r="27" spans="2:10" x14ac:dyDescent="0.3">
      <c r="B27" s="6"/>
      <c r="C27" s="7"/>
      <c r="D27" s="17"/>
      <c r="E27" s="17"/>
      <c r="F27" s="17"/>
      <c r="G27" s="17"/>
      <c r="H27" s="17"/>
      <c r="I27" s="7"/>
      <c r="J27" s="8"/>
    </row>
    <row r="28" spans="2:10" x14ac:dyDescent="0.3">
      <c r="B28" s="6"/>
      <c r="C28" s="7"/>
      <c r="D28" s="628" t="s">
        <v>18</v>
      </c>
      <c r="E28" s="624" t="s">
        <v>16</v>
      </c>
      <c r="F28" s="624"/>
      <c r="G28" s="624"/>
      <c r="H28" s="624"/>
      <c r="I28" s="7"/>
      <c r="J28" s="8"/>
    </row>
    <row r="29" spans="2:10" x14ac:dyDescent="0.3">
      <c r="B29" s="6"/>
      <c r="C29" s="7"/>
      <c r="D29" s="17"/>
      <c r="E29" s="17"/>
      <c r="F29" s="17"/>
      <c r="G29" s="17"/>
      <c r="H29" s="17"/>
      <c r="I29" s="7"/>
      <c r="J29" s="8"/>
    </row>
    <row r="30" spans="2:10" x14ac:dyDescent="0.3">
      <c r="B30" s="6"/>
      <c r="C30" s="7"/>
      <c r="D30" s="628" t="s">
        <v>19</v>
      </c>
      <c r="E30" s="624" t="s">
        <v>16</v>
      </c>
      <c r="F30" s="624"/>
      <c r="G30" s="624"/>
      <c r="H30" s="624"/>
      <c r="I30" s="7"/>
      <c r="J30" s="8"/>
    </row>
    <row r="31" spans="2:10" x14ac:dyDescent="0.3">
      <c r="B31" s="6"/>
      <c r="C31" s="7"/>
      <c r="D31" s="17"/>
      <c r="E31" s="17"/>
      <c r="F31" s="17"/>
      <c r="G31" s="17"/>
      <c r="H31" s="17"/>
      <c r="I31" s="7"/>
      <c r="J31" s="8"/>
    </row>
    <row r="32" spans="2:10" x14ac:dyDescent="0.3">
      <c r="B32" s="6"/>
      <c r="C32" s="7"/>
      <c r="D32" s="628" t="s">
        <v>20</v>
      </c>
      <c r="E32" s="624" t="s">
        <v>16</v>
      </c>
      <c r="F32" s="624"/>
      <c r="G32" s="624"/>
      <c r="H32" s="624"/>
      <c r="I32" s="7"/>
      <c r="J32" s="8"/>
    </row>
    <row r="33" spans="1:18" x14ac:dyDescent="0.3">
      <c r="B33" s="6"/>
      <c r="C33" s="7"/>
      <c r="D33" s="16"/>
      <c r="E33" s="16"/>
      <c r="F33" s="16"/>
      <c r="G33" s="16"/>
      <c r="H33" s="16"/>
      <c r="I33" s="7"/>
      <c r="J33" s="8"/>
    </row>
    <row r="34" spans="1:18" x14ac:dyDescent="0.3">
      <c r="B34" s="6"/>
      <c r="C34" s="7"/>
      <c r="D34" s="628" t="s">
        <v>21</v>
      </c>
      <c r="E34" s="624" t="s">
        <v>16</v>
      </c>
      <c r="F34" s="624"/>
      <c r="G34" s="624"/>
      <c r="H34" s="624"/>
      <c r="I34" s="7"/>
      <c r="J34" s="8"/>
    </row>
    <row r="35" spans="1:18" x14ac:dyDescent="0.3">
      <c r="B35" s="6"/>
      <c r="C35" s="7"/>
      <c r="D35" s="7"/>
      <c r="E35" s="7"/>
      <c r="F35" s="7"/>
      <c r="G35" s="7"/>
      <c r="H35" s="7"/>
      <c r="I35" s="7"/>
      <c r="J35" s="8"/>
    </row>
    <row r="36" spans="1:18" x14ac:dyDescent="0.3">
      <c r="B36" s="6"/>
      <c r="C36" s="7"/>
      <c r="D36" s="626" t="s">
        <v>22</v>
      </c>
      <c r="E36" s="627"/>
      <c r="F36" s="627"/>
      <c r="G36" s="627"/>
      <c r="H36" s="627"/>
      <c r="I36" s="7"/>
      <c r="J36" s="8"/>
    </row>
    <row r="37" spans="1:18" x14ac:dyDescent="0.3">
      <c r="B37" s="6"/>
      <c r="C37" s="7"/>
      <c r="D37" s="7"/>
      <c r="E37" s="7"/>
      <c r="F37" s="15"/>
      <c r="G37" s="7"/>
      <c r="H37" s="7"/>
      <c r="I37" s="7"/>
      <c r="J37" s="8"/>
    </row>
    <row r="38" spans="1:18" x14ac:dyDescent="0.3">
      <c r="B38" s="6"/>
      <c r="C38" s="7"/>
      <c r="D38" s="626" t="s">
        <v>1569</v>
      </c>
      <c r="E38" s="627"/>
      <c r="F38" s="627"/>
      <c r="G38" s="627"/>
      <c r="H38" s="627"/>
      <c r="I38" s="7"/>
      <c r="J38" s="8"/>
    </row>
    <row r="39" spans="1:18" x14ac:dyDescent="0.3">
      <c r="B39" s="6"/>
      <c r="C39" s="7"/>
      <c r="D39" s="144"/>
      <c r="E39" s="144"/>
      <c r="F39" s="144"/>
      <c r="G39" s="144"/>
      <c r="H39" s="144"/>
      <c r="I39" s="7"/>
      <c r="J39" s="8"/>
    </row>
    <row r="40" spans="1:18" s="268" customFormat="1" x14ac:dyDescent="0.3">
      <c r="A40" s="2"/>
      <c r="B40" s="6"/>
      <c r="C40" s="7"/>
      <c r="D40" s="623" t="s">
        <v>2541</v>
      </c>
      <c r="E40" s="624" t="s">
        <v>16</v>
      </c>
      <c r="F40" s="624"/>
      <c r="G40" s="624"/>
      <c r="H40" s="624"/>
      <c r="I40" s="7"/>
      <c r="J40" s="8"/>
      <c r="K40" s="2"/>
      <c r="L40" s="2"/>
      <c r="M40" s="2"/>
      <c r="N40" s="2"/>
      <c r="O40" s="2"/>
      <c r="P40" s="2"/>
      <c r="Q40" s="2"/>
      <c r="R40" s="2"/>
    </row>
    <row r="41" spans="1:18" s="268" customFormat="1" x14ac:dyDescent="0.3">
      <c r="A41" s="2"/>
      <c r="B41" s="6"/>
      <c r="C41" s="7"/>
      <c r="D41" s="7"/>
      <c r="E41" s="337"/>
      <c r="F41" s="337"/>
      <c r="G41" s="337"/>
      <c r="H41" s="337"/>
      <c r="I41" s="7"/>
      <c r="J41" s="8"/>
      <c r="K41" s="2"/>
      <c r="L41" s="2"/>
      <c r="M41" s="2"/>
      <c r="N41" s="2"/>
      <c r="O41" s="2"/>
      <c r="P41" s="2"/>
      <c r="Q41" s="2"/>
      <c r="R41" s="2"/>
    </row>
    <row r="42" spans="1:18" s="268" customFormat="1" x14ac:dyDescent="0.3">
      <c r="A42" s="2"/>
      <c r="B42" s="6"/>
      <c r="C42" s="7"/>
      <c r="D42" s="623" t="s">
        <v>2649</v>
      </c>
      <c r="E42" s="624"/>
      <c r="F42" s="624"/>
      <c r="G42" s="624"/>
      <c r="H42" s="624"/>
      <c r="I42" s="7"/>
      <c r="J42" s="8"/>
      <c r="K42" s="2"/>
      <c r="L42" s="2"/>
      <c r="M42" s="2"/>
      <c r="N42" s="2"/>
      <c r="O42" s="2"/>
      <c r="P42" s="2"/>
      <c r="Q42" s="2"/>
      <c r="R42" s="2"/>
    </row>
    <row r="43" spans="1:18" ht="15" thickBot="1" x14ac:dyDescent="0.35">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conditionalFormatting sqref="F8">
    <cfRule type="containsText" dxfId="75" priority="2" operator="containsText" text="Nordea Kredit Realkreditaktieselskab, CC X">
      <formula>NOT(ISERROR(SEARCH("Nordea Kredit Realkreditaktieselskab, CC X",F8)))</formula>
    </cfRule>
  </conditionalFormatting>
  <conditionalFormatting sqref="F10">
    <cfRule type="containsText" dxfId="74" priority="1" operator="containsText" text="Cut-off Date: [DD/MM/YY]">
      <formula>NOT(ISERROR(SEARCH("Cut-off Date: [DD/MM/YY]",F10)))</formula>
    </cfRule>
  </conditionalFormatting>
  <hyperlinks>
    <hyperlink ref="D24:H24" location="'A. HTT General'!A1" display="Tab A: HTT General" xr:uid="{00000000-0004-0000-0100-000000000000}"/>
    <hyperlink ref="D32:H32" location="'C. HTT Harmonised Glossary'!A1" display="Worksheet C: HTT Harmonised Glossary" xr:uid="{00000000-0004-0000-0100-000003000000}"/>
    <hyperlink ref="D26:H26" location="'B1. HTT Mortgage Assets'!A1" display="Worksheet B1: HTT Mortgage Assets" xr:uid="{00000000-0004-0000-0100-000001000000}"/>
    <hyperlink ref="D42:H42" location="'F1. Optional Sustainable M data'!A1" display="Temp. Optional COVID 19 impact" xr:uid="{EDF0CD92-436A-4084-BE82-72ED56A65AB4}"/>
    <hyperlink ref="D40:H40" location="'F1. Optional Sustainable M data'!A1" display="Worksheet F1: Optional Sustainable M data" xr:uid="{B28B1F89-4683-440C-B708-AE2AC963F73E}"/>
    <hyperlink ref="D34:H34" location="Disclaimer!A1" display="Disclaimer" xr:uid="{00000000-0004-0000-0100-000005000000}"/>
    <hyperlink ref="D30:H30" location="'B3. HTT Shipping Assets'!A1" display="Worksheet B3: HTT Shipping Assets" xr:uid="{00000000-0004-0000-0100-000004000000}"/>
    <hyperlink ref="D28:H28" location="'B2. HTT Public Sector Assets'!A1" display="Worksheet C: HTT Public Sector Assets" xr:uid="{00000000-0004-0000-0100-000002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A9D7F-5550-4F5B-B936-6F06B38F0840}">
  <sheetPr>
    <pageSetUpPr fitToPage="1"/>
  </sheetPr>
  <dimension ref="A1:U61"/>
  <sheetViews>
    <sheetView showGridLines="0" showRowColHeaders="0" zoomScale="85" zoomScaleNormal="85" workbookViewId="0">
      <selection activeCell="C89" sqref="C89"/>
    </sheetView>
  </sheetViews>
  <sheetFormatPr defaultColWidth="9.109375" defaultRowHeight="14.4" x14ac:dyDescent="0.3"/>
  <cols>
    <col min="1" max="1" width="9.109375" style="268"/>
    <col min="2" max="2" width="40.33203125" style="268" bestFit="1" customWidth="1"/>
    <col min="3" max="16384" width="9.109375" style="268"/>
  </cols>
  <sheetData>
    <row r="1" spans="1:21" x14ac:dyDescent="0.3">
      <c r="A1" s="363"/>
      <c r="B1" s="363"/>
      <c r="C1" s="363"/>
      <c r="D1" s="363"/>
      <c r="E1" s="363"/>
      <c r="F1" s="363"/>
      <c r="G1" s="363"/>
      <c r="H1" s="363"/>
      <c r="I1" s="363"/>
      <c r="J1" s="363"/>
      <c r="K1" s="363"/>
      <c r="L1" s="363"/>
      <c r="M1" s="363"/>
      <c r="N1" s="363"/>
      <c r="O1" s="363"/>
      <c r="P1" s="363"/>
      <c r="Q1" s="363"/>
      <c r="R1" s="363"/>
      <c r="S1" s="363"/>
      <c r="T1" s="363"/>
      <c r="U1" s="363"/>
    </row>
    <row r="2" spans="1:21" x14ac:dyDescent="0.3">
      <c r="A2" s="363"/>
      <c r="B2" s="363"/>
      <c r="C2" s="363"/>
      <c r="D2" s="363"/>
      <c r="E2" s="363"/>
      <c r="F2" s="363"/>
      <c r="G2" s="363"/>
      <c r="H2" s="363"/>
      <c r="I2" s="363"/>
      <c r="J2" s="363"/>
      <c r="K2" s="363"/>
      <c r="L2" s="363"/>
      <c r="M2" s="363"/>
      <c r="N2" s="363"/>
      <c r="O2" s="363"/>
      <c r="P2" s="363"/>
      <c r="Q2" s="363"/>
      <c r="R2" s="363"/>
      <c r="S2" s="363"/>
      <c r="T2" s="363"/>
      <c r="U2" s="363"/>
    </row>
    <row r="3" spans="1:21" x14ac:dyDescent="0.3">
      <c r="A3" s="363"/>
      <c r="B3" s="363"/>
      <c r="C3" s="363"/>
      <c r="D3" s="363"/>
      <c r="E3" s="363"/>
      <c r="F3" s="363"/>
      <c r="G3" s="363"/>
      <c r="H3" s="363"/>
      <c r="I3" s="363"/>
      <c r="J3" s="363"/>
      <c r="K3" s="363"/>
      <c r="L3" s="363"/>
      <c r="M3" s="363"/>
      <c r="N3" s="363"/>
      <c r="O3" s="363"/>
      <c r="P3" s="363"/>
      <c r="Q3" s="363"/>
      <c r="R3" s="363"/>
      <c r="S3" s="363"/>
      <c r="T3" s="363"/>
      <c r="U3" s="363"/>
    </row>
    <row r="4" spans="1:21" x14ac:dyDescent="0.3">
      <c r="A4" s="363"/>
      <c r="B4" s="426"/>
      <c r="C4" s="363"/>
      <c r="D4" s="363"/>
      <c r="E4" s="363"/>
      <c r="F4" s="363"/>
      <c r="G4" s="363"/>
      <c r="H4" s="363"/>
      <c r="I4" s="363"/>
      <c r="J4" s="363"/>
      <c r="K4" s="363"/>
      <c r="L4" s="363"/>
      <c r="M4" s="363"/>
      <c r="N4" s="363"/>
      <c r="O4" s="363"/>
      <c r="P4" s="363"/>
      <c r="Q4" s="363"/>
      <c r="R4" s="363"/>
      <c r="S4" s="363"/>
      <c r="T4" s="363"/>
      <c r="U4" s="363"/>
    </row>
    <row r="5" spans="1:21" ht="15.75" customHeight="1" x14ac:dyDescent="0.3">
      <c r="A5" s="363"/>
      <c r="B5" s="540" t="s">
        <v>3010</v>
      </c>
      <c r="C5" s="504"/>
      <c r="D5" s="504"/>
      <c r="E5" s="504"/>
      <c r="F5" s="504"/>
      <c r="G5" s="504"/>
      <c r="H5" s="504"/>
      <c r="I5" s="504"/>
      <c r="J5" s="504"/>
      <c r="K5" s="504"/>
      <c r="L5" s="504"/>
      <c r="M5" s="504"/>
      <c r="N5" s="504"/>
      <c r="O5" s="504"/>
    </row>
    <row r="6" spans="1:21" ht="15" customHeight="1" x14ac:dyDescent="0.3">
      <c r="A6" s="363"/>
      <c r="B6" s="554" t="s">
        <v>3011</v>
      </c>
      <c r="C6" s="650" t="s">
        <v>3012</v>
      </c>
      <c r="D6" s="650"/>
      <c r="E6" s="650"/>
      <c r="F6" s="650"/>
      <c r="G6" s="650"/>
      <c r="H6" s="650"/>
      <c r="I6" s="650"/>
      <c r="J6" s="650"/>
      <c r="K6" s="650"/>
      <c r="L6" s="650"/>
      <c r="M6" s="650"/>
      <c r="N6" s="650"/>
      <c r="O6" s="650"/>
    </row>
    <row r="7" spans="1:21" ht="15" customHeight="1" x14ac:dyDescent="0.3">
      <c r="A7" s="363"/>
      <c r="B7" s="554"/>
      <c r="C7" s="651" t="s">
        <v>3013</v>
      </c>
      <c r="D7" s="651"/>
      <c r="E7" s="651"/>
      <c r="F7" s="651"/>
      <c r="G7" s="651"/>
      <c r="H7" s="651"/>
      <c r="I7" s="651"/>
      <c r="J7" s="651"/>
      <c r="K7" s="651"/>
      <c r="L7" s="651"/>
      <c r="M7" s="651"/>
      <c r="N7" s="651"/>
      <c r="O7" s="651"/>
    </row>
    <row r="8" spans="1:21" ht="15" customHeight="1" x14ac:dyDescent="0.3">
      <c r="A8" s="363"/>
      <c r="B8" s="555"/>
      <c r="C8" s="556"/>
      <c r="D8" s="556"/>
      <c r="E8" s="504"/>
      <c r="F8" s="504"/>
      <c r="G8" s="504"/>
      <c r="H8" s="504"/>
      <c r="I8" s="504"/>
      <c r="J8" s="504"/>
      <c r="K8" s="504"/>
      <c r="L8" s="504"/>
      <c r="M8" s="504"/>
      <c r="N8" s="504"/>
      <c r="O8" s="504"/>
    </row>
    <row r="9" spans="1:21" ht="15" customHeight="1" x14ac:dyDescent="0.3">
      <c r="A9" s="363"/>
      <c r="B9" s="557" t="s">
        <v>3014</v>
      </c>
      <c r="C9" s="511"/>
      <c r="D9" s="511"/>
      <c r="E9" s="511"/>
      <c r="F9" s="511"/>
      <c r="G9" s="511"/>
      <c r="H9" s="511"/>
      <c r="I9" s="511"/>
      <c r="J9" s="511"/>
      <c r="K9" s="511"/>
      <c r="L9" s="511"/>
      <c r="M9" s="511"/>
      <c r="N9" s="511"/>
      <c r="O9" s="511"/>
    </row>
    <row r="10" spans="1:21" ht="15" customHeight="1" x14ac:dyDescent="0.3">
      <c r="A10" s="363"/>
      <c r="B10" s="388" t="s">
        <v>3015</v>
      </c>
      <c r="C10" s="652"/>
      <c r="D10" s="652"/>
      <c r="E10" s="652"/>
      <c r="F10" s="652"/>
      <c r="G10" s="652"/>
      <c r="H10" s="652"/>
      <c r="I10" s="652"/>
      <c r="J10" s="652"/>
      <c r="K10" s="652"/>
      <c r="L10" s="652"/>
      <c r="M10" s="652"/>
      <c r="N10" s="652"/>
      <c r="O10" s="652"/>
    </row>
    <row r="11" spans="1:21" ht="15" customHeight="1" x14ac:dyDescent="0.3">
      <c r="A11" s="363"/>
      <c r="B11" s="402" t="s">
        <v>3016</v>
      </c>
      <c r="C11" s="653"/>
      <c r="D11" s="653"/>
      <c r="E11" s="653"/>
      <c r="F11" s="653"/>
      <c r="G11" s="653"/>
      <c r="H11" s="653"/>
      <c r="I11" s="653"/>
      <c r="J11" s="653"/>
      <c r="K11" s="653"/>
      <c r="L11" s="653"/>
      <c r="M11" s="653"/>
      <c r="N11" s="653"/>
      <c r="O11" s="653"/>
    </row>
    <row r="12" spans="1:21" x14ac:dyDescent="0.3">
      <c r="A12" s="363"/>
      <c r="B12" s="402"/>
      <c r="C12" s="654"/>
      <c r="D12" s="654"/>
      <c r="E12" s="654"/>
      <c r="F12" s="654"/>
      <c r="G12" s="654"/>
      <c r="H12" s="654"/>
      <c r="I12" s="654"/>
      <c r="J12" s="654"/>
      <c r="K12" s="654"/>
      <c r="L12" s="654"/>
      <c r="M12" s="654"/>
      <c r="N12" s="654"/>
      <c r="O12" s="654"/>
    </row>
    <row r="13" spans="1:21" ht="15.75" customHeight="1" x14ac:dyDescent="0.3">
      <c r="A13" s="363"/>
      <c r="B13" s="557" t="s">
        <v>3017</v>
      </c>
      <c r="C13" s="655" t="s">
        <v>3018</v>
      </c>
      <c r="D13" s="655"/>
      <c r="E13" s="655"/>
      <c r="F13" s="655"/>
      <c r="G13" s="655"/>
      <c r="H13" s="655"/>
      <c r="I13" s="655"/>
      <c r="J13" s="655"/>
      <c r="K13" s="655"/>
      <c r="L13" s="655"/>
      <c r="M13" s="655"/>
      <c r="N13" s="655"/>
      <c r="O13" s="655"/>
    </row>
    <row r="14" spans="1:21" ht="226.5" customHeight="1" x14ac:dyDescent="0.3">
      <c r="A14" s="363"/>
      <c r="B14" s="402" t="s">
        <v>3019</v>
      </c>
      <c r="C14" s="656" t="s">
        <v>3020</v>
      </c>
      <c r="D14" s="657"/>
      <c r="E14" s="657"/>
      <c r="F14" s="657"/>
      <c r="G14" s="657"/>
      <c r="H14" s="657"/>
      <c r="I14" s="657"/>
      <c r="J14" s="657"/>
      <c r="K14" s="657"/>
      <c r="L14" s="657"/>
      <c r="M14" s="657"/>
      <c r="N14" s="657"/>
      <c r="O14" s="658"/>
    </row>
    <row r="15" spans="1:21" x14ac:dyDescent="0.3">
      <c r="A15" s="363"/>
      <c r="B15" s="363"/>
      <c r="C15" s="558"/>
      <c r="D15" s="363"/>
      <c r="E15" s="363"/>
      <c r="F15" s="363"/>
      <c r="G15" s="363"/>
      <c r="H15" s="363"/>
      <c r="I15" s="363"/>
      <c r="J15" s="363"/>
      <c r="K15" s="363"/>
      <c r="L15" s="363"/>
      <c r="M15" s="363"/>
      <c r="N15" s="363"/>
      <c r="O15" s="559"/>
    </row>
    <row r="16" spans="1:21" x14ac:dyDescent="0.3">
      <c r="A16" s="363"/>
      <c r="B16" s="363"/>
      <c r="C16" s="558"/>
      <c r="D16" s="363"/>
      <c r="E16" s="363"/>
      <c r="F16" s="363"/>
      <c r="G16" s="363"/>
      <c r="H16" s="363"/>
      <c r="I16" s="363"/>
      <c r="J16" s="363"/>
      <c r="K16" s="363"/>
      <c r="L16" s="363"/>
      <c r="M16" s="363"/>
      <c r="N16" s="363"/>
      <c r="O16" s="559"/>
    </row>
    <row r="17" spans="1:15" ht="28.8" x14ac:dyDescent="0.3">
      <c r="A17" s="363"/>
      <c r="B17" s="402" t="s">
        <v>3021</v>
      </c>
      <c r="C17" s="558" t="s">
        <v>3022</v>
      </c>
      <c r="D17" s="363"/>
      <c r="E17" s="363"/>
      <c r="F17" s="363"/>
      <c r="G17" s="363"/>
      <c r="H17" s="363"/>
      <c r="I17" s="363"/>
      <c r="J17" s="363"/>
      <c r="K17" s="363"/>
      <c r="L17" s="363"/>
      <c r="M17" s="363"/>
      <c r="N17" s="363"/>
      <c r="O17" s="559"/>
    </row>
    <row r="18" spans="1:15" x14ac:dyDescent="0.3">
      <c r="A18" s="363"/>
      <c r="B18" s="363"/>
      <c r="C18" s="558"/>
      <c r="D18" s="363"/>
      <c r="E18" s="507"/>
      <c r="F18" s="560"/>
      <c r="G18" s="363"/>
      <c r="H18" s="363"/>
      <c r="I18" s="363"/>
      <c r="J18" s="363"/>
      <c r="K18" s="363"/>
      <c r="L18" s="363"/>
      <c r="M18" s="363"/>
      <c r="N18" s="363"/>
      <c r="O18" s="559"/>
    </row>
    <row r="19" spans="1:15" x14ac:dyDescent="0.3">
      <c r="A19" s="363"/>
      <c r="B19" s="363"/>
      <c r="C19" s="561" t="s">
        <v>3023</v>
      </c>
      <c r="D19" s="363"/>
      <c r="E19" s="507"/>
      <c r="F19" s="560"/>
      <c r="G19" s="363"/>
      <c r="H19" s="363"/>
      <c r="I19" s="363"/>
      <c r="J19" s="363"/>
      <c r="K19" s="363"/>
      <c r="L19" s="363"/>
      <c r="M19" s="363"/>
      <c r="N19" s="363"/>
      <c r="O19" s="559"/>
    </row>
    <row r="20" spans="1:15" x14ac:dyDescent="0.3">
      <c r="A20" s="363"/>
      <c r="B20" s="363"/>
      <c r="C20" s="558" t="s">
        <v>3024</v>
      </c>
      <c r="D20" s="363"/>
      <c r="E20" s="507"/>
      <c r="F20" s="560"/>
      <c r="G20" s="363"/>
      <c r="H20" s="363"/>
      <c r="I20" s="363"/>
      <c r="J20" s="363"/>
      <c r="K20" s="363"/>
      <c r="L20" s="363"/>
      <c r="M20" s="363"/>
      <c r="N20" s="363"/>
      <c r="O20" s="559"/>
    </row>
    <row r="21" spans="1:15" x14ac:dyDescent="0.3">
      <c r="A21" s="363"/>
      <c r="B21" s="363"/>
      <c r="C21" s="558"/>
      <c r="D21" s="363"/>
      <c r="E21" s="507"/>
      <c r="F21" s="560"/>
      <c r="G21" s="363"/>
      <c r="H21" s="363"/>
      <c r="I21" s="363"/>
      <c r="J21" s="363"/>
      <c r="K21" s="363"/>
      <c r="L21" s="363"/>
      <c r="M21" s="363"/>
      <c r="N21" s="363"/>
      <c r="O21" s="559"/>
    </row>
    <row r="22" spans="1:15" x14ac:dyDescent="0.3">
      <c r="A22" s="363"/>
      <c r="B22" s="363"/>
      <c r="C22" s="558"/>
      <c r="D22" s="649" t="s">
        <v>3025</v>
      </c>
      <c r="E22" s="649"/>
      <c r="F22" s="649"/>
      <c r="G22" s="649"/>
      <c r="H22" s="649"/>
      <c r="I22" s="649"/>
      <c r="J22" s="649"/>
      <c r="K22" s="649"/>
      <c r="L22" s="562"/>
      <c r="M22" s="363"/>
      <c r="N22" s="363"/>
      <c r="O22" s="559"/>
    </row>
    <row r="23" spans="1:15" x14ac:dyDescent="0.3">
      <c r="A23" s="363"/>
      <c r="B23" s="363"/>
      <c r="C23" s="558"/>
      <c r="D23" s="363"/>
      <c r="E23" s="363"/>
      <c r="F23" s="363"/>
      <c r="G23" s="363"/>
      <c r="H23" s="363"/>
      <c r="I23" s="363"/>
      <c r="J23" s="363"/>
      <c r="K23" s="363"/>
      <c r="L23" s="363"/>
      <c r="M23" s="363"/>
      <c r="N23" s="363"/>
      <c r="O23" s="559"/>
    </row>
    <row r="24" spans="1:15" ht="15" thickBot="1" x14ac:dyDescent="0.35">
      <c r="A24" s="363"/>
      <c r="B24" s="363"/>
      <c r="C24" s="563" t="s">
        <v>3026</v>
      </c>
      <c r="D24" s="564" t="s">
        <v>3027</v>
      </c>
      <c r="E24" s="564" t="s">
        <v>3028</v>
      </c>
      <c r="F24" s="564" t="s">
        <v>3029</v>
      </c>
      <c r="G24" s="564" t="s">
        <v>3030</v>
      </c>
      <c r="H24" s="564" t="s">
        <v>3031</v>
      </c>
      <c r="I24" s="564" t="s">
        <v>3032</v>
      </c>
      <c r="J24" s="564" t="s">
        <v>3033</v>
      </c>
      <c r="K24" s="564" t="s">
        <v>3034</v>
      </c>
      <c r="L24" s="564" t="s">
        <v>3035</v>
      </c>
      <c r="M24" s="363"/>
      <c r="N24" s="363"/>
      <c r="O24" s="559"/>
    </row>
    <row r="25" spans="1:15" x14ac:dyDescent="0.3">
      <c r="A25" s="363"/>
      <c r="B25" s="363"/>
      <c r="C25" s="565">
        <v>266666.66666666669</v>
      </c>
      <c r="D25" s="560">
        <v>266666.66666666669</v>
      </c>
      <c r="E25" s="560">
        <v>266666.66666666669</v>
      </c>
      <c r="F25" s="560">
        <v>133333.33333333334</v>
      </c>
      <c r="G25" s="560">
        <v>66666.666666666672</v>
      </c>
      <c r="H25" s="507" t="s">
        <v>3036</v>
      </c>
      <c r="I25" s="507" t="s">
        <v>3036</v>
      </c>
      <c r="J25" s="507" t="s">
        <v>3036</v>
      </c>
      <c r="K25" s="507" t="s">
        <v>3036</v>
      </c>
      <c r="L25" s="507" t="s">
        <v>3036</v>
      </c>
      <c r="M25" s="363"/>
      <c r="N25" s="363"/>
      <c r="O25" s="559"/>
    </row>
    <row r="26" spans="1:15" x14ac:dyDescent="0.3">
      <c r="A26" s="363"/>
      <c r="B26" s="363"/>
      <c r="C26" s="565"/>
      <c r="D26" s="560"/>
      <c r="E26" s="560"/>
      <c r="F26" s="560"/>
      <c r="G26" s="560"/>
      <c r="H26" s="507"/>
      <c r="I26" s="507"/>
      <c r="J26" s="507"/>
      <c r="K26" s="507"/>
      <c r="L26" s="507"/>
      <c r="M26" s="363"/>
      <c r="N26" s="363"/>
      <c r="O26" s="559"/>
    </row>
    <row r="27" spans="1:15" x14ac:dyDescent="0.3">
      <c r="A27" s="363"/>
      <c r="B27" s="363"/>
      <c r="C27" s="565"/>
      <c r="D27" s="560"/>
      <c r="E27" s="560"/>
      <c r="F27" s="560"/>
      <c r="G27" s="560"/>
      <c r="H27" s="507"/>
      <c r="I27" s="507"/>
      <c r="J27" s="507"/>
      <c r="K27" s="507"/>
      <c r="L27" s="507"/>
      <c r="M27" s="363"/>
      <c r="N27" s="363"/>
      <c r="O27" s="559"/>
    </row>
    <row r="28" spans="1:15" x14ac:dyDescent="0.3">
      <c r="A28" s="363"/>
      <c r="B28" s="363"/>
      <c r="C28" s="565"/>
      <c r="D28" s="560"/>
      <c r="E28" s="560"/>
      <c r="F28" s="560"/>
      <c r="G28" s="560"/>
      <c r="H28" s="507"/>
      <c r="I28" s="507"/>
      <c r="J28" s="507"/>
      <c r="K28" s="507"/>
      <c r="L28" s="507"/>
      <c r="M28" s="363"/>
      <c r="N28" s="363"/>
      <c r="O28" s="559"/>
    </row>
    <row r="29" spans="1:15" x14ac:dyDescent="0.3">
      <c r="A29" s="363"/>
      <c r="B29" s="363"/>
      <c r="C29" s="558" t="s">
        <v>3037</v>
      </c>
      <c r="D29" s="560"/>
      <c r="E29" s="560"/>
      <c r="F29" s="560"/>
      <c r="G29" s="560"/>
      <c r="H29" s="507"/>
      <c r="I29" s="507"/>
      <c r="J29" s="507"/>
      <c r="K29" s="507"/>
      <c r="L29" s="507"/>
      <c r="M29" s="363"/>
      <c r="N29" s="363"/>
      <c r="O29" s="559"/>
    </row>
    <row r="30" spans="1:15" x14ac:dyDescent="0.3">
      <c r="A30" s="363"/>
      <c r="B30" s="363"/>
      <c r="C30" s="558"/>
      <c r="D30" s="560"/>
      <c r="E30" s="560"/>
      <c r="F30" s="560"/>
      <c r="G30" s="560"/>
      <c r="H30" s="507"/>
      <c r="I30" s="507"/>
      <c r="J30" s="507"/>
      <c r="K30" s="507"/>
      <c r="L30" s="507"/>
      <c r="M30" s="363"/>
      <c r="N30" s="363"/>
      <c r="O30" s="559"/>
    </row>
    <row r="31" spans="1:15" x14ac:dyDescent="0.3">
      <c r="A31" s="363"/>
      <c r="B31" s="363"/>
      <c r="C31" s="561" t="s">
        <v>3023</v>
      </c>
      <c r="D31" s="363"/>
      <c r="E31" s="363"/>
      <c r="F31" s="363"/>
      <c r="G31" s="363"/>
      <c r="H31" s="363"/>
      <c r="I31" s="363"/>
      <c r="J31" s="363"/>
      <c r="K31" s="363"/>
      <c r="L31" s="363"/>
      <c r="M31" s="363"/>
      <c r="N31" s="363"/>
      <c r="O31" s="559"/>
    </row>
    <row r="32" spans="1:15" x14ac:dyDescent="0.3">
      <c r="A32" s="363"/>
      <c r="B32" s="363"/>
      <c r="C32" s="558" t="s">
        <v>3038</v>
      </c>
      <c r="D32" s="363"/>
      <c r="E32" s="363"/>
      <c r="F32" s="363"/>
      <c r="G32" s="363"/>
      <c r="H32" s="363"/>
      <c r="I32" s="363"/>
      <c r="J32" s="363"/>
      <c r="K32" s="363"/>
      <c r="L32" s="363"/>
      <c r="M32" s="363"/>
      <c r="N32" s="363"/>
      <c r="O32" s="559"/>
    </row>
    <row r="33" spans="1:15" x14ac:dyDescent="0.3">
      <c r="A33" s="363"/>
      <c r="B33" s="363"/>
      <c r="C33" s="558" t="s">
        <v>3039</v>
      </c>
      <c r="D33" s="566"/>
      <c r="E33" s="566"/>
      <c r="F33" s="566"/>
      <c r="G33" s="566"/>
      <c r="H33" s="566"/>
      <c r="I33" s="566"/>
      <c r="J33" s="566"/>
      <c r="K33" s="566"/>
      <c r="L33" s="566"/>
      <c r="M33" s="363"/>
      <c r="N33" s="363"/>
      <c r="O33" s="559"/>
    </row>
    <row r="34" spans="1:15" x14ac:dyDescent="0.3">
      <c r="A34" s="363"/>
      <c r="B34" s="363"/>
      <c r="C34" s="561"/>
      <c r="D34" s="566"/>
      <c r="E34" s="566"/>
      <c r="F34" s="566"/>
      <c r="G34" s="566"/>
      <c r="H34" s="566"/>
      <c r="I34" s="566"/>
      <c r="J34" s="566"/>
      <c r="K34" s="566"/>
      <c r="L34" s="566"/>
      <c r="M34" s="363"/>
      <c r="N34" s="363"/>
      <c r="O34" s="559"/>
    </row>
    <row r="35" spans="1:15" x14ac:dyDescent="0.3">
      <c r="A35" s="363"/>
      <c r="B35" s="363"/>
      <c r="C35" s="558"/>
      <c r="D35" s="649" t="s">
        <v>3025</v>
      </c>
      <c r="E35" s="649"/>
      <c r="F35" s="649"/>
      <c r="G35" s="649"/>
      <c r="H35" s="649"/>
      <c r="I35" s="649"/>
      <c r="J35" s="649"/>
      <c r="K35" s="649"/>
      <c r="L35" s="562"/>
      <c r="M35" s="363"/>
      <c r="N35" s="363"/>
      <c r="O35" s="559"/>
    </row>
    <row r="36" spans="1:15" x14ac:dyDescent="0.3">
      <c r="A36" s="363"/>
      <c r="B36" s="363"/>
      <c r="C36" s="558"/>
      <c r="D36" s="363"/>
      <c r="E36" s="363"/>
      <c r="F36" s="363"/>
      <c r="G36" s="363"/>
      <c r="H36" s="363"/>
      <c r="I36" s="363"/>
      <c r="J36" s="363"/>
      <c r="K36" s="363"/>
      <c r="L36" s="363"/>
      <c r="M36" s="363"/>
      <c r="N36" s="363"/>
      <c r="O36" s="559"/>
    </row>
    <row r="37" spans="1:15" ht="15" thickBot="1" x14ac:dyDescent="0.35">
      <c r="A37" s="363"/>
      <c r="B37" s="363"/>
      <c r="C37" s="563" t="s">
        <v>3026</v>
      </c>
      <c r="D37" s="564" t="s">
        <v>3027</v>
      </c>
      <c r="E37" s="564" t="s">
        <v>3028</v>
      </c>
      <c r="F37" s="564" t="s">
        <v>3029</v>
      </c>
      <c r="G37" s="564" t="s">
        <v>3030</v>
      </c>
      <c r="H37" s="564" t="s">
        <v>3031</v>
      </c>
      <c r="I37" s="564" t="s">
        <v>3032</v>
      </c>
      <c r="J37" s="564" t="s">
        <v>3033</v>
      </c>
      <c r="K37" s="564" t="s">
        <v>3034</v>
      </c>
      <c r="L37" s="564" t="s">
        <v>3035</v>
      </c>
      <c r="M37" s="363"/>
      <c r="N37" s="363"/>
      <c r="O37" s="559"/>
    </row>
    <row r="38" spans="1:15" x14ac:dyDescent="0.3">
      <c r="A38" s="363"/>
      <c r="B38" s="363"/>
      <c r="C38" s="567" t="s">
        <v>3036</v>
      </c>
      <c r="D38" s="507" t="s">
        <v>3036</v>
      </c>
      <c r="E38" s="568">
        <v>571428.57142857148</v>
      </c>
      <c r="F38" s="568">
        <v>285714.28571428574</v>
      </c>
      <c r="G38" s="568">
        <v>142857.14285714287</v>
      </c>
      <c r="H38" s="507" t="s">
        <v>3036</v>
      </c>
      <c r="I38" s="507" t="s">
        <v>3036</v>
      </c>
      <c r="J38" s="507" t="s">
        <v>3036</v>
      </c>
      <c r="K38" s="507" t="s">
        <v>3036</v>
      </c>
      <c r="L38" s="507" t="s">
        <v>3036</v>
      </c>
      <c r="M38" s="363"/>
      <c r="N38" s="363"/>
      <c r="O38" s="559"/>
    </row>
    <row r="39" spans="1:15" x14ac:dyDescent="0.3">
      <c r="A39" s="363"/>
      <c r="B39" s="363"/>
      <c r="C39" s="558"/>
      <c r="D39" s="363"/>
      <c r="E39" s="363"/>
      <c r="F39" s="363"/>
      <c r="G39" s="363"/>
      <c r="H39" s="363"/>
      <c r="I39" s="363"/>
      <c r="J39" s="363"/>
      <c r="K39" s="363"/>
      <c r="L39" s="363"/>
      <c r="M39" s="363"/>
      <c r="N39" s="363"/>
      <c r="O39" s="559"/>
    </row>
    <row r="40" spans="1:15" x14ac:dyDescent="0.3">
      <c r="A40" s="363"/>
      <c r="B40" s="363"/>
      <c r="C40" s="558"/>
      <c r="D40" s="363"/>
      <c r="E40" s="363"/>
      <c r="F40" s="363"/>
      <c r="G40" s="363"/>
      <c r="H40" s="363"/>
      <c r="I40" s="363"/>
      <c r="J40" s="363"/>
      <c r="K40" s="363"/>
      <c r="L40" s="363"/>
      <c r="M40" s="363"/>
      <c r="N40" s="363"/>
      <c r="O40" s="559"/>
    </row>
    <row r="41" spans="1:15" x14ac:dyDescent="0.3">
      <c r="A41" s="363"/>
      <c r="B41" s="363"/>
      <c r="C41" s="558" t="s">
        <v>3040</v>
      </c>
      <c r="D41" s="363"/>
      <c r="E41" s="363"/>
      <c r="F41" s="363"/>
      <c r="G41" s="363"/>
      <c r="H41" s="363"/>
      <c r="I41" s="363"/>
      <c r="J41" s="363"/>
      <c r="K41" s="363"/>
      <c r="L41" s="363"/>
      <c r="M41" s="363"/>
      <c r="N41" s="363"/>
      <c r="O41" s="559"/>
    </row>
    <row r="42" spans="1:15" x14ac:dyDescent="0.3">
      <c r="A42" s="363"/>
      <c r="B42" s="363"/>
      <c r="C42" s="558"/>
      <c r="D42" s="363"/>
      <c r="E42" s="363"/>
      <c r="F42" s="363"/>
      <c r="G42" s="363"/>
      <c r="H42" s="363"/>
      <c r="I42" s="363"/>
      <c r="J42" s="363"/>
      <c r="K42" s="363"/>
      <c r="L42" s="363"/>
      <c r="M42" s="363"/>
      <c r="N42" s="363"/>
      <c r="O42" s="559"/>
    </row>
    <row r="43" spans="1:15" x14ac:dyDescent="0.3">
      <c r="A43" s="363"/>
      <c r="B43" s="363"/>
      <c r="C43" s="561" t="s">
        <v>3023</v>
      </c>
      <c r="D43" s="363"/>
      <c r="E43" s="363"/>
      <c r="F43" s="363"/>
      <c r="G43" s="363"/>
      <c r="H43" s="363"/>
      <c r="I43" s="363"/>
      <c r="J43" s="363"/>
      <c r="K43" s="363"/>
      <c r="L43" s="363"/>
      <c r="M43" s="363"/>
      <c r="N43" s="363"/>
      <c r="O43" s="559"/>
    </row>
    <row r="44" spans="1:15" x14ac:dyDescent="0.3">
      <c r="A44" s="363"/>
      <c r="B44" s="363"/>
      <c r="C44" s="558" t="s">
        <v>3041</v>
      </c>
      <c r="D44" s="363"/>
      <c r="E44" s="363"/>
      <c r="F44" s="363"/>
      <c r="G44" s="363"/>
      <c r="H44" s="363"/>
      <c r="I44" s="363"/>
      <c r="J44" s="363"/>
      <c r="K44" s="363"/>
      <c r="L44" s="363"/>
      <c r="M44" s="363"/>
      <c r="N44" s="363"/>
      <c r="O44" s="559"/>
    </row>
    <row r="45" spans="1:15" x14ac:dyDescent="0.3">
      <c r="A45" s="363"/>
      <c r="B45" s="363"/>
      <c r="C45" s="558" t="s">
        <v>3042</v>
      </c>
      <c r="D45" s="566"/>
      <c r="E45" s="566"/>
      <c r="F45" s="566"/>
      <c r="G45" s="566"/>
      <c r="H45" s="566"/>
      <c r="I45" s="566"/>
      <c r="J45" s="566"/>
      <c r="K45" s="566"/>
      <c r="L45" s="566"/>
      <c r="M45" s="363"/>
      <c r="N45" s="363"/>
      <c r="O45" s="559"/>
    </row>
    <row r="46" spans="1:15" x14ac:dyDescent="0.3">
      <c r="A46" s="363"/>
      <c r="B46" s="363"/>
      <c r="C46" s="558"/>
      <c r="D46" s="566"/>
      <c r="E46" s="566"/>
      <c r="F46" s="566"/>
      <c r="G46" s="566"/>
      <c r="H46" s="566"/>
      <c r="I46" s="566"/>
      <c r="J46" s="566"/>
      <c r="K46" s="566"/>
      <c r="L46" s="566"/>
      <c r="M46" s="363"/>
      <c r="N46" s="363"/>
      <c r="O46" s="559"/>
    </row>
    <row r="47" spans="1:15" x14ac:dyDescent="0.3">
      <c r="A47" s="363"/>
      <c r="B47" s="363"/>
      <c r="C47" s="558"/>
      <c r="D47" s="363"/>
      <c r="E47" s="507"/>
      <c r="F47" s="507"/>
      <c r="G47" s="566"/>
      <c r="H47" s="566"/>
      <c r="I47" s="566"/>
      <c r="J47" s="566"/>
      <c r="K47" s="566"/>
      <c r="L47" s="566"/>
      <c r="M47" s="363"/>
      <c r="N47" s="363"/>
      <c r="O47" s="559"/>
    </row>
    <row r="48" spans="1:15" x14ac:dyDescent="0.3">
      <c r="A48" s="363"/>
      <c r="B48" s="363"/>
      <c r="C48" s="561"/>
      <c r="D48" s="566"/>
      <c r="E48" s="566"/>
      <c r="F48" s="566"/>
      <c r="G48" s="566"/>
      <c r="H48" s="566"/>
      <c r="I48" s="566"/>
      <c r="J48" s="566"/>
      <c r="K48" s="566"/>
      <c r="L48" s="566"/>
      <c r="M48" s="363"/>
      <c r="N48" s="363"/>
      <c r="O48" s="559"/>
    </row>
    <row r="49" spans="1:15" x14ac:dyDescent="0.3">
      <c r="A49" s="363"/>
      <c r="B49" s="363"/>
      <c r="C49" s="558"/>
      <c r="D49" s="649" t="s">
        <v>3043</v>
      </c>
      <c r="E49" s="649"/>
      <c r="F49" s="649"/>
      <c r="G49" s="649"/>
      <c r="H49" s="649"/>
      <c r="I49" s="649"/>
      <c r="J49" s="649"/>
      <c r="K49" s="649"/>
      <c r="L49" s="562"/>
      <c r="M49" s="363"/>
      <c r="N49" s="363"/>
      <c r="O49" s="559"/>
    </row>
    <row r="50" spans="1:15" x14ac:dyDescent="0.3">
      <c r="A50" s="363"/>
      <c r="B50" s="363"/>
      <c r="C50" s="558"/>
      <c r="D50" s="363"/>
      <c r="E50" s="363"/>
      <c r="F50" s="363"/>
      <c r="G50" s="363"/>
      <c r="H50" s="363"/>
      <c r="I50" s="363"/>
      <c r="J50" s="363"/>
      <c r="K50" s="363"/>
      <c r="L50" s="363"/>
      <c r="M50" s="363"/>
      <c r="N50" s="363"/>
      <c r="O50" s="559"/>
    </row>
    <row r="51" spans="1:15" ht="15" thickBot="1" x14ac:dyDescent="0.35">
      <c r="A51" s="363"/>
      <c r="B51" s="363"/>
      <c r="C51" s="563" t="s">
        <v>3026</v>
      </c>
      <c r="D51" s="564" t="s">
        <v>3027</v>
      </c>
      <c r="E51" s="564" t="s">
        <v>3028</v>
      </c>
      <c r="F51" s="564" t="s">
        <v>3029</v>
      </c>
      <c r="G51" s="564" t="s">
        <v>3030</v>
      </c>
      <c r="H51" s="564" t="s">
        <v>3031</v>
      </c>
      <c r="I51" s="564" t="s">
        <v>3032</v>
      </c>
      <c r="J51" s="564" t="s">
        <v>3033</v>
      </c>
      <c r="K51" s="564" t="s">
        <v>3034</v>
      </c>
      <c r="L51" s="564" t="s">
        <v>3035</v>
      </c>
      <c r="M51" s="363"/>
      <c r="N51" s="363"/>
      <c r="O51" s="559"/>
    </row>
    <row r="52" spans="1:15" x14ac:dyDescent="0.3">
      <c r="A52" s="363"/>
      <c r="B52" s="363"/>
      <c r="C52" s="567" t="s">
        <v>3036</v>
      </c>
      <c r="D52" s="507" t="s">
        <v>3036</v>
      </c>
      <c r="E52" s="507" t="s">
        <v>3036</v>
      </c>
      <c r="F52" s="507" t="s">
        <v>3036</v>
      </c>
      <c r="G52" s="560">
        <v>1000000</v>
      </c>
      <c r="H52" s="507" t="s">
        <v>3036</v>
      </c>
      <c r="I52" s="507" t="s">
        <v>3036</v>
      </c>
      <c r="J52" s="507" t="s">
        <v>3036</v>
      </c>
      <c r="K52" s="507" t="s">
        <v>3036</v>
      </c>
      <c r="L52" s="507" t="s">
        <v>3036</v>
      </c>
      <c r="M52" s="363"/>
      <c r="N52" s="363"/>
      <c r="O52" s="559"/>
    </row>
    <row r="53" spans="1:15" x14ac:dyDescent="0.3">
      <c r="A53" s="363"/>
      <c r="B53" s="363"/>
      <c r="C53" s="558"/>
      <c r="D53" s="363"/>
      <c r="E53" s="363"/>
      <c r="F53" s="363"/>
      <c r="G53" s="363"/>
      <c r="H53" s="363"/>
      <c r="I53" s="363"/>
      <c r="J53" s="363"/>
      <c r="K53" s="363"/>
      <c r="L53" s="363"/>
      <c r="M53" s="363"/>
      <c r="N53" s="363"/>
      <c r="O53" s="559"/>
    </row>
    <row r="54" spans="1:15" ht="15" thickBot="1" x14ac:dyDescent="0.35">
      <c r="A54" s="363"/>
      <c r="B54" s="569"/>
      <c r="C54" s="570"/>
      <c r="D54" s="569"/>
      <c r="E54" s="569"/>
      <c r="F54" s="569"/>
      <c r="G54" s="569"/>
      <c r="H54" s="569"/>
      <c r="I54" s="569"/>
      <c r="J54" s="569"/>
      <c r="K54" s="569"/>
      <c r="L54" s="569"/>
      <c r="M54" s="569"/>
      <c r="N54" s="569"/>
      <c r="O54" s="571"/>
    </row>
    <row r="55" spans="1:15" x14ac:dyDescent="0.3">
      <c r="A55" s="363"/>
      <c r="B55" s="363"/>
      <c r="C55" s="363"/>
      <c r="D55" s="363"/>
      <c r="E55" s="363"/>
      <c r="F55" s="363"/>
      <c r="G55" s="363"/>
      <c r="H55" s="363"/>
      <c r="I55" s="363"/>
      <c r="J55" s="363"/>
      <c r="K55" s="363"/>
      <c r="L55" s="363"/>
      <c r="M55" s="363"/>
      <c r="N55" s="363"/>
      <c r="O55" s="363"/>
    </row>
    <row r="56" spans="1:15" x14ac:dyDescent="0.3">
      <c r="A56" s="363"/>
      <c r="B56" s="363"/>
      <c r="C56" s="363"/>
      <c r="D56" s="363"/>
      <c r="E56" s="363"/>
      <c r="F56" s="363"/>
      <c r="G56" s="363"/>
      <c r="H56" s="363"/>
      <c r="I56" s="363"/>
      <c r="J56" s="363"/>
      <c r="K56" s="363"/>
      <c r="L56" s="363"/>
      <c r="M56" s="363"/>
      <c r="N56" s="363"/>
      <c r="O56" s="363"/>
    </row>
    <row r="57" spans="1:15" x14ac:dyDescent="0.3">
      <c r="A57" s="363"/>
      <c r="B57" s="363"/>
      <c r="C57" s="363"/>
      <c r="D57" s="363"/>
      <c r="E57" s="363"/>
      <c r="F57" s="363"/>
      <c r="G57" s="363"/>
      <c r="H57" s="363"/>
      <c r="I57" s="363"/>
      <c r="J57" s="363"/>
      <c r="K57" s="363"/>
      <c r="L57" s="363"/>
      <c r="M57" s="363"/>
      <c r="N57" s="363"/>
      <c r="O57" s="414" t="s">
        <v>2796</v>
      </c>
    </row>
    <row r="58" spans="1:15" x14ac:dyDescent="0.3">
      <c r="A58" s="363"/>
      <c r="B58" s="363"/>
      <c r="C58" s="363"/>
      <c r="D58" s="363"/>
      <c r="E58" s="363"/>
      <c r="F58" s="363"/>
      <c r="G58" s="363"/>
      <c r="H58" s="363"/>
      <c r="I58" s="363"/>
      <c r="J58" s="363"/>
      <c r="K58" s="363"/>
      <c r="L58" s="363"/>
      <c r="M58" s="363"/>
      <c r="N58" s="363"/>
      <c r="O58" s="363"/>
    </row>
    <row r="59" spans="1:15" x14ac:dyDescent="0.3">
      <c r="A59" s="363"/>
      <c r="B59" s="363"/>
      <c r="C59" s="363"/>
      <c r="D59" s="363"/>
      <c r="E59" s="363"/>
      <c r="F59" s="363"/>
      <c r="G59" s="363"/>
      <c r="H59" s="363"/>
      <c r="I59" s="363"/>
      <c r="J59" s="363"/>
      <c r="K59" s="363"/>
      <c r="L59" s="363"/>
      <c r="M59" s="363"/>
      <c r="N59" s="363"/>
      <c r="O59" s="363"/>
    </row>
    <row r="60" spans="1:15" x14ac:dyDescent="0.3">
      <c r="A60" s="363"/>
      <c r="B60" s="363"/>
      <c r="C60" s="363"/>
      <c r="D60" s="363"/>
      <c r="E60" s="363"/>
      <c r="F60" s="363"/>
      <c r="G60" s="363"/>
      <c r="H60" s="363"/>
      <c r="I60" s="363"/>
      <c r="J60" s="363"/>
      <c r="K60" s="363"/>
      <c r="L60" s="363"/>
      <c r="M60" s="363"/>
      <c r="N60" s="363"/>
      <c r="O60" s="363"/>
    </row>
    <row r="61" spans="1:15" x14ac:dyDescent="0.3">
      <c r="A61" s="363"/>
      <c r="B61" s="363"/>
      <c r="C61" s="363"/>
      <c r="D61" s="363"/>
      <c r="E61" s="363"/>
      <c r="F61" s="363"/>
      <c r="G61" s="363"/>
      <c r="H61" s="363"/>
      <c r="I61" s="363"/>
      <c r="J61" s="363"/>
      <c r="K61" s="363"/>
      <c r="L61" s="363"/>
      <c r="M61" s="363"/>
      <c r="N61" s="363"/>
      <c r="O61" s="363"/>
    </row>
  </sheetData>
  <mergeCells count="8">
    <mergeCell ref="D35:K35"/>
    <mergeCell ref="D49:K49"/>
    <mergeCell ref="C6:O6"/>
    <mergeCell ref="C7:O7"/>
    <mergeCell ref="C10:O12"/>
    <mergeCell ref="C13:O13"/>
    <mergeCell ref="C14:O14"/>
    <mergeCell ref="D22:K22"/>
  </mergeCells>
  <hyperlinks>
    <hyperlink ref="C13:D13" r:id="rId1" display="Legal framework for valuation and LTV-calculation follow the rules of the Danish FSA - Bekendtgørelse nr. 687 af 20. juni 2007" xr:uid="{BF918ED5-37C5-4452-A5F3-85FFCC9F0AE1}"/>
    <hyperlink ref="O57" location="Contents!A1" display="To Frontpage" xr:uid="{31A55B0B-2163-493B-AA3B-D07C92A4217E}"/>
  </hyperlinks>
  <pageMargins left="0.7" right="0.7" top="0.75" bottom="0.75" header="0.3" footer="0.3"/>
  <pageSetup paperSize="9" scale="39" fitToHeight="0" orientation="portrait" r:id="rId2"/>
  <headerFooter>
    <oddFooter>&amp;C&amp;1#&amp;"Calibri"&amp;10&amp;K000000Confidential</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E40F8-ABA7-4DF0-B486-49E17CF1A0A8}">
  <sheetPr>
    <pageSetUpPr fitToPage="1"/>
  </sheetPr>
  <dimension ref="A1:D75"/>
  <sheetViews>
    <sheetView showGridLines="0" showRowColHeaders="0" zoomScale="85" zoomScaleNormal="85" workbookViewId="0">
      <selection activeCell="C89" sqref="C89"/>
    </sheetView>
  </sheetViews>
  <sheetFormatPr defaultColWidth="9.109375" defaultRowHeight="14.4" x14ac:dyDescent="0.3"/>
  <cols>
    <col min="1" max="1" width="4.6640625" style="363" customWidth="1"/>
    <col min="2" max="2" width="71.109375" style="363" customWidth="1"/>
    <col min="3" max="3" width="68.109375" style="363" customWidth="1"/>
    <col min="4" max="4" width="80.33203125" style="363" customWidth="1"/>
    <col min="5" max="16384" width="9.109375" style="363"/>
  </cols>
  <sheetData>
    <row r="1" spans="2:4" s="572" customFormat="1" x14ac:dyDescent="0.3"/>
    <row r="2" spans="2:4" s="572" customFormat="1" x14ac:dyDescent="0.3"/>
    <row r="3" spans="2:4" s="572" customFormat="1" x14ac:dyDescent="0.3"/>
    <row r="4" spans="2:4" s="572" customFormat="1" x14ac:dyDescent="0.3"/>
    <row r="5" spans="2:4" s="572" customFormat="1" x14ac:dyDescent="0.3"/>
    <row r="6" spans="2:4" s="572" customFormat="1" ht="16.2" thickBot="1" x14ac:dyDescent="0.35">
      <c r="B6" s="573" t="s">
        <v>3044</v>
      </c>
    </row>
    <row r="7" spans="2:4" s="572" customFormat="1" ht="15" thickBot="1" x14ac:dyDescent="0.35">
      <c r="B7" s="574" t="s">
        <v>2758</v>
      </c>
      <c r="C7" s="661" t="s">
        <v>2975</v>
      </c>
      <c r="D7" s="662"/>
    </row>
    <row r="8" spans="2:4" s="572" customFormat="1" ht="15" thickBot="1" x14ac:dyDescent="0.35">
      <c r="B8" s="575" t="s">
        <v>3045</v>
      </c>
      <c r="C8" s="663"/>
      <c r="D8" s="664"/>
    </row>
    <row r="9" spans="2:4" s="572" customFormat="1" x14ac:dyDescent="0.3">
      <c r="B9" s="576" t="s">
        <v>2766</v>
      </c>
      <c r="C9" s="665" t="s">
        <v>3046</v>
      </c>
      <c r="D9" s="666"/>
    </row>
    <row r="10" spans="2:4" s="572" customFormat="1" x14ac:dyDescent="0.3">
      <c r="B10" s="577" t="s">
        <v>2767</v>
      </c>
      <c r="C10" s="659" t="s">
        <v>3047</v>
      </c>
      <c r="D10" s="660"/>
    </row>
    <row r="11" spans="2:4" s="572" customFormat="1" x14ac:dyDescent="0.3">
      <c r="B11" s="577" t="s">
        <v>2769</v>
      </c>
      <c r="C11" s="659" t="s">
        <v>3048</v>
      </c>
      <c r="D11" s="660"/>
    </row>
    <row r="12" spans="2:4" s="572" customFormat="1" x14ac:dyDescent="0.3">
      <c r="B12" s="577" t="s">
        <v>2770</v>
      </c>
      <c r="C12" s="659" t="s">
        <v>3049</v>
      </c>
      <c r="D12" s="660"/>
    </row>
    <row r="13" spans="2:4" s="572" customFormat="1" x14ac:dyDescent="0.3">
      <c r="B13" s="577" t="s">
        <v>2771</v>
      </c>
      <c r="C13" s="659" t="s">
        <v>3050</v>
      </c>
      <c r="D13" s="660"/>
    </row>
    <row r="14" spans="2:4" s="572" customFormat="1" x14ac:dyDescent="0.3">
      <c r="B14" s="577" t="s">
        <v>2772</v>
      </c>
      <c r="C14" s="659" t="s">
        <v>3051</v>
      </c>
      <c r="D14" s="660"/>
    </row>
    <row r="15" spans="2:4" s="572" customFormat="1" x14ac:dyDescent="0.3">
      <c r="B15" s="577" t="s">
        <v>2773</v>
      </c>
      <c r="C15" s="669" t="s">
        <v>3052</v>
      </c>
      <c r="D15" s="670"/>
    </row>
    <row r="16" spans="2:4" s="572" customFormat="1" x14ac:dyDescent="0.3">
      <c r="B16" s="577" t="s">
        <v>2774</v>
      </c>
      <c r="C16" s="659" t="s">
        <v>3053</v>
      </c>
      <c r="D16" s="660"/>
    </row>
    <row r="17" spans="2:4" s="572" customFormat="1" x14ac:dyDescent="0.3">
      <c r="B17" s="578" t="s">
        <v>2775</v>
      </c>
      <c r="C17" s="659" t="s">
        <v>3054</v>
      </c>
      <c r="D17" s="660"/>
    </row>
    <row r="18" spans="2:4" s="572" customFormat="1" ht="30" customHeight="1" x14ac:dyDescent="0.3">
      <c r="B18" s="577" t="s">
        <v>2776</v>
      </c>
      <c r="C18" s="671" t="s">
        <v>3055</v>
      </c>
      <c r="D18" s="672"/>
    </row>
    <row r="19" spans="2:4" s="572" customFormat="1" x14ac:dyDescent="0.3">
      <c r="B19" s="579" t="s">
        <v>2778</v>
      </c>
      <c r="C19" s="659" t="s">
        <v>3056</v>
      </c>
      <c r="D19" s="660"/>
    </row>
    <row r="20" spans="2:4" s="572" customFormat="1" x14ac:dyDescent="0.3">
      <c r="B20" s="577" t="s">
        <v>2780</v>
      </c>
      <c r="C20" s="659" t="s">
        <v>3057</v>
      </c>
      <c r="D20" s="660"/>
    </row>
    <row r="21" spans="2:4" s="572" customFormat="1" x14ac:dyDescent="0.3">
      <c r="B21" s="577" t="s">
        <v>2794</v>
      </c>
      <c r="C21" s="659" t="s">
        <v>3058</v>
      </c>
      <c r="D21" s="660"/>
    </row>
    <row r="22" spans="2:4" s="572" customFormat="1" ht="29.4" thickBot="1" x14ac:dyDescent="0.35">
      <c r="B22" s="580" t="s">
        <v>2795</v>
      </c>
      <c r="C22" s="673" t="s">
        <v>3059</v>
      </c>
      <c r="D22" s="674"/>
    </row>
    <row r="23" spans="2:4" s="572" customFormat="1" ht="15" thickBot="1" x14ac:dyDescent="0.35">
      <c r="B23" s="581"/>
      <c r="C23" s="582"/>
      <c r="D23" s="583"/>
    </row>
    <row r="24" spans="2:4" s="572" customFormat="1" ht="15" thickBot="1" x14ac:dyDescent="0.35">
      <c r="B24" s="574" t="s">
        <v>2758</v>
      </c>
      <c r="C24" s="675" t="s">
        <v>2975</v>
      </c>
      <c r="D24" s="676"/>
    </row>
    <row r="25" spans="2:4" s="572" customFormat="1" ht="15" thickBot="1" x14ac:dyDescent="0.35">
      <c r="B25" s="575" t="s">
        <v>3060</v>
      </c>
      <c r="C25" s="677"/>
      <c r="D25" s="678"/>
    </row>
    <row r="26" spans="2:4" s="572" customFormat="1" x14ac:dyDescent="0.3">
      <c r="B26" s="584" t="s">
        <v>2799</v>
      </c>
      <c r="C26" s="679" t="s">
        <v>3061</v>
      </c>
      <c r="D26" s="680"/>
    </row>
    <row r="27" spans="2:4" s="572" customFormat="1" ht="36" customHeight="1" x14ac:dyDescent="0.3">
      <c r="B27" s="577" t="s">
        <v>2800</v>
      </c>
      <c r="C27" s="667" t="s">
        <v>3062</v>
      </c>
      <c r="D27" s="668"/>
    </row>
    <row r="28" spans="2:4" s="572" customFormat="1" x14ac:dyDescent="0.3">
      <c r="B28" s="585" t="s">
        <v>2801</v>
      </c>
      <c r="C28" s="667" t="s">
        <v>3063</v>
      </c>
      <c r="D28" s="668"/>
    </row>
    <row r="29" spans="2:4" s="572" customFormat="1" x14ac:dyDescent="0.3">
      <c r="B29" s="585" t="s">
        <v>3064</v>
      </c>
      <c r="C29" s="671" t="s">
        <v>3065</v>
      </c>
      <c r="D29" s="672"/>
    </row>
    <row r="30" spans="2:4" s="572" customFormat="1" x14ac:dyDescent="0.3">
      <c r="B30" s="585" t="s">
        <v>3066</v>
      </c>
      <c r="C30" s="659" t="s">
        <v>3067</v>
      </c>
      <c r="D30" s="660"/>
    </row>
    <row r="31" spans="2:4" s="572" customFormat="1" x14ac:dyDescent="0.3">
      <c r="B31" s="585" t="s">
        <v>2808</v>
      </c>
      <c r="C31" s="667" t="s">
        <v>3068</v>
      </c>
      <c r="D31" s="668"/>
    </row>
    <row r="32" spans="2:4" s="572" customFormat="1" x14ac:dyDescent="0.3">
      <c r="B32" s="585" t="s">
        <v>2809</v>
      </c>
      <c r="C32" s="667" t="s">
        <v>3069</v>
      </c>
      <c r="D32" s="668"/>
    </row>
    <row r="33" spans="1:4" s="572" customFormat="1" ht="15" thickBot="1" x14ac:dyDescent="0.35">
      <c r="B33" s="586" t="s">
        <v>3070</v>
      </c>
      <c r="C33" s="683" t="s">
        <v>3071</v>
      </c>
      <c r="D33" s="684"/>
    </row>
    <row r="34" spans="1:4" s="572" customFormat="1" ht="15" thickBot="1" x14ac:dyDescent="0.35">
      <c r="B34" s="587"/>
      <c r="C34" s="588"/>
      <c r="D34" s="589"/>
    </row>
    <row r="35" spans="1:4" s="572" customFormat="1" ht="15" thickBot="1" x14ac:dyDescent="0.35">
      <c r="A35" s="590"/>
      <c r="B35" s="574" t="s">
        <v>2758</v>
      </c>
      <c r="C35" s="591" t="s">
        <v>2975</v>
      </c>
      <c r="D35" s="592" t="s">
        <v>3072</v>
      </c>
    </row>
    <row r="36" spans="1:4" s="572" customFormat="1" ht="15" thickBot="1" x14ac:dyDescent="0.35">
      <c r="A36" s="590"/>
      <c r="B36" s="575" t="s">
        <v>3073</v>
      </c>
      <c r="C36" s="593"/>
      <c r="D36" s="594" t="s">
        <v>3074</v>
      </c>
    </row>
    <row r="37" spans="1:4" s="572" customFormat="1" ht="90.75" customHeight="1" x14ac:dyDescent="0.3">
      <c r="A37" s="590"/>
      <c r="B37" s="595" t="s">
        <v>2886</v>
      </c>
      <c r="C37" s="596" t="s">
        <v>3075</v>
      </c>
      <c r="D37" s="597"/>
    </row>
    <row r="38" spans="1:4" s="572" customFormat="1" ht="285" customHeight="1" thickBot="1" x14ac:dyDescent="0.35">
      <c r="A38" s="590"/>
      <c r="B38" s="598" t="s">
        <v>2888</v>
      </c>
      <c r="C38" s="599" t="s">
        <v>3076</v>
      </c>
      <c r="D38" s="600"/>
    </row>
    <row r="39" spans="1:4" s="572" customFormat="1" ht="15" thickBot="1" x14ac:dyDescent="0.35">
      <c r="B39" s="601"/>
      <c r="C39" s="589"/>
      <c r="D39" s="589"/>
    </row>
    <row r="40" spans="1:4" s="572" customFormat="1" ht="15" thickBot="1" x14ac:dyDescent="0.35">
      <c r="B40" s="574" t="s">
        <v>2758</v>
      </c>
      <c r="C40" s="661" t="s">
        <v>2975</v>
      </c>
      <c r="D40" s="662"/>
    </row>
    <row r="41" spans="1:4" s="572" customFormat="1" ht="15" thickBot="1" x14ac:dyDescent="0.35">
      <c r="B41" s="575" t="s">
        <v>3077</v>
      </c>
      <c r="C41" s="663"/>
      <c r="D41" s="664"/>
    </row>
    <row r="42" spans="1:4" s="572" customFormat="1" ht="75" customHeight="1" x14ac:dyDescent="0.3">
      <c r="B42" s="602" t="s">
        <v>2891</v>
      </c>
      <c r="C42" s="685" t="s">
        <v>3078</v>
      </c>
      <c r="D42" s="686"/>
    </row>
    <row r="43" spans="1:4" s="572" customFormat="1" ht="32.25" customHeight="1" x14ac:dyDescent="0.3">
      <c r="B43" s="603" t="s">
        <v>2893</v>
      </c>
      <c r="C43" s="687" t="s">
        <v>3079</v>
      </c>
      <c r="D43" s="688"/>
    </row>
    <row r="44" spans="1:4" s="572" customFormat="1" ht="15" thickBot="1" x14ac:dyDescent="0.35">
      <c r="B44" s="598" t="s">
        <v>2894</v>
      </c>
      <c r="C44" s="689" t="s">
        <v>3080</v>
      </c>
      <c r="D44" s="690"/>
    </row>
    <row r="45" spans="1:4" s="572" customFormat="1" ht="15" thickBot="1" x14ac:dyDescent="0.35">
      <c r="B45" s="604"/>
      <c r="C45" s="605"/>
      <c r="D45" s="589"/>
    </row>
    <row r="46" spans="1:4" s="572" customFormat="1" ht="15" thickBot="1" x14ac:dyDescent="0.35">
      <c r="B46" s="574" t="s">
        <v>2758</v>
      </c>
      <c r="C46" s="661" t="s">
        <v>2975</v>
      </c>
      <c r="D46" s="662"/>
    </row>
    <row r="47" spans="1:4" s="572" customFormat="1" ht="15" thickBot="1" x14ac:dyDescent="0.35">
      <c r="B47" s="575" t="s">
        <v>3081</v>
      </c>
      <c r="C47" s="691"/>
      <c r="D47" s="692"/>
    </row>
    <row r="48" spans="1:4" s="572" customFormat="1" x14ac:dyDescent="0.3">
      <c r="B48" s="606" t="s">
        <v>2898</v>
      </c>
      <c r="C48" s="681" t="s">
        <v>3082</v>
      </c>
      <c r="D48" s="682"/>
    </row>
    <row r="49" spans="2:4" s="572" customFormat="1" x14ac:dyDescent="0.3">
      <c r="B49" s="607" t="s">
        <v>2899</v>
      </c>
      <c r="C49" s="687" t="s">
        <v>3083</v>
      </c>
      <c r="D49" s="688"/>
    </row>
    <row r="50" spans="2:4" s="572" customFormat="1" x14ac:dyDescent="0.3">
      <c r="B50" s="603" t="s">
        <v>2900</v>
      </c>
      <c r="C50" s="681" t="s">
        <v>3084</v>
      </c>
      <c r="D50" s="682"/>
    </row>
    <row r="51" spans="2:4" s="572" customFormat="1" x14ac:dyDescent="0.3">
      <c r="B51" s="603" t="s">
        <v>2901</v>
      </c>
      <c r="C51" s="687" t="s">
        <v>3085</v>
      </c>
      <c r="D51" s="688"/>
    </row>
    <row r="52" spans="2:4" s="572" customFormat="1" x14ac:dyDescent="0.3">
      <c r="B52" s="603" t="s">
        <v>2902</v>
      </c>
      <c r="C52" s="687" t="s">
        <v>3086</v>
      </c>
      <c r="D52" s="688"/>
    </row>
    <row r="53" spans="2:4" s="572" customFormat="1" x14ac:dyDescent="0.3">
      <c r="B53" s="603" t="s">
        <v>2903</v>
      </c>
      <c r="C53" s="687" t="s">
        <v>3087</v>
      </c>
      <c r="D53" s="688"/>
    </row>
    <row r="54" spans="2:4" s="572" customFormat="1" x14ac:dyDescent="0.3">
      <c r="B54" s="603" t="s">
        <v>2904</v>
      </c>
      <c r="C54" s="687" t="s">
        <v>3088</v>
      </c>
      <c r="D54" s="688"/>
    </row>
    <row r="55" spans="2:4" s="572" customFormat="1" x14ac:dyDescent="0.3">
      <c r="B55" s="603" t="s">
        <v>811</v>
      </c>
      <c r="C55" s="687" t="s">
        <v>3089</v>
      </c>
      <c r="D55" s="688"/>
    </row>
    <row r="56" spans="2:4" s="572" customFormat="1" x14ac:dyDescent="0.3">
      <c r="B56" s="603" t="s">
        <v>2905</v>
      </c>
      <c r="C56" s="687" t="s">
        <v>3090</v>
      </c>
      <c r="D56" s="688"/>
    </row>
    <row r="57" spans="2:4" s="572" customFormat="1" ht="15" thickBot="1" x14ac:dyDescent="0.35">
      <c r="B57" s="608" t="s">
        <v>146</v>
      </c>
      <c r="C57" s="689" t="s">
        <v>3091</v>
      </c>
      <c r="D57" s="690"/>
    </row>
    <row r="58" spans="2:4" s="572" customFormat="1" ht="15" thickBot="1" x14ac:dyDescent="0.35"/>
    <row r="59" spans="2:4" s="572" customFormat="1" ht="15" thickBot="1" x14ac:dyDescent="0.35">
      <c r="B59" s="609" t="s">
        <v>2758</v>
      </c>
      <c r="C59" s="610" t="s">
        <v>2975</v>
      </c>
      <c r="D59" s="611"/>
    </row>
    <row r="60" spans="2:4" s="572" customFormat="1" ht="15" thickBot="1" x14ac:dyDescent="0.35">
      <c r="B60" s="574" t="s">
        <v>3092</v>
      </c>
      <c r="C60" s="612"/>
      <c r="D60" s="613"/>
    </row>
    <row r="61" spans="2:4" s="572" customFormat="1" x14ac:dyDescent="0.3">
      <c r="B61" s="614" t="s">
        <v>2933</v>
      </c>
      <c r="C61" s="685" t="s">
        <v>3093</v>
      </c>
      <c r="D61" s="686"/>
    </row>
    <row r="62" spans="2:4" s="572" customFormat="1" x14ac:dyDescent="0.3">
      <c r="B62" s="615" t="s">
        <v>3094</v>
      </c>
      <c r="C62" s="693" t="s">
        <v>3095</v>
      </c>
      <c r="D62" s="694"/>
    </row>
    <row r="63" spans="2:4" s="572" customFormat="1" x14ac:dyDescent="0.3">
      <c r="B63" s="615" t="s">
        <v>3096</v>
      </c>
      <c r="C63" s="687" t="s">
        <v>3097</v>
      </c>
      <c r="D63" s="688"/>
    </row>
    <row r="64" spans="2:4" s="572" customFormat="1" ht="15" customHeight="1" x14ac:dyDescent="0.3">
      <c r="B64" s="615" t="s">
        <v>2940</v>
      </c>
      <c r="C64" s="687" t="s">
        <v>3098</v>
      </c>
      <c r="D64" s="688"/>
    </row>
    <row r="65" spans="1:4" s="572" customFormat="1" ht="15" customHeight="1" x14ac:dyDescent="0.3">
      <c r="B65" s="615" t="s">
        <v>2941</v>
      </c>
      <c r="C65" s="687" t="s">
        <v>3099</v>
      </c>
      <c r="D65" s="688"/>
    </row>
    <row r="66" spans="1:4" s="572" customFormat="1" x14ac:dyDescent="0.3">
      <c r="B66" s="615" t="s">
        <v>2942</v>
      </c>
      <c r="C66" s="687" t="s">
        <v>3100</v>
      </c>
      <c r="D66" s="688"/>
    </row>
    <row r="67" spans="1:4" s="572" customFormat="1" ht="15" thickBot="1" x14ac:dyDescent="0.35">
      <c r="B67" s="608" t="s">
        <v>146</v>
      </c>
      <c r="C67" s="689" t="s">
        <v>3101</v>
      </c>
      <c r="D67" s="690"/>
    </row>
    <row r="68" spans="1:4" s="572" customFormat="1" ht="15" thickBot="1" x14ac:dyDescent="0.35"/>
    <row r="69" spans="1:4" s="572" customFormat="1" ht="15" thickBot="1" x14ac:dyDescent="0.35">
      <c r="B69" s="574" t="s">
        <v>2758</v>
      </c>
      <c r="C69" s="661" t="s">
        <v>2975</v>
      </c>
      <c r="D69" s="662"/>
    </row>
    <row r="70" spans="1:4" s="572" customFormat="1" ht="15" thickBot="1" x14ac:dyDescent="0.35">
      <c r="B70" s="575" t="s">
        <v>3102</v>
      </c>
      <c r="C70" s="663"/>
      <c r="D70" s="664"/>
    </row>
    <row r="71" spans="1:4" s="572" customFormat="1" ht="15" thickBot="1" x14ac:dyDescent="0.35">
      <c r="B71" s="616" t="s">
        <v>3103</v>
      </c>
      <c r="C71" s="697" t="s">
        <v>3104</v>
      </c>
      <c r="D71" s="698"/>
    </row>
    <row r="72" spans="1:4" s="572" customFormat="1" ht="15" thickBot="1" x14ac:dyDescent="0.35">
      <c r="B72" s="604"/>
      <c r="C72" s="589"/>
      <c r="D72" s="589"/>
    </row>
    <row r="73" spans="1:4" s="572" customFormat="1" ht="15" thickBot="1" x14ac:dyDescent="0.35">
      <c r="A73" s="590"/>
      <c r="B73" s="574" t="s">
        <v>3105</v>
      </c>
      <c r="C73" s="695" t="s">
        <v>3106</v>
      </c>
      <c r="D73" s="696"/>
    </row>
    <row r="74" spans="1:4" s="572" customFormat="1" ht="29.4" thickBot="1" x14ac:dyDescent="0.35">
      <c r="A74" s="590"/>
      <c r="B74" s="617" t="s">
        <v>3107</v>
      </c>
      <c r="C74" s="618" t="s">
        <v>3108</v>
      </c>
      <c r="D74" s="619"/>
    </row>
    <row r="75" spans="1:4" x14ac:dyDescent="0.3">
      <c r="D75" s="620" t="s">
        <v>3109</v>
      </c>
    </row>
  </sheetData>
  <mergeCells count="49">
    <mergeCell ref="C73:D73"/>
    <mergeCell ref="C64:D64"/>
    <mergeCell ref="C65:D65"/>
    <mergeCell ref="C66:D66"/>
    <mergeCell ref="C67:D67"/>
    <mergeCell ref="C69:D70"/>
    <mergeCell ref="C71:D71"/>
    <mergeCell ref="C63:D63"/>
    <mergeCell ref="C49:D49"/>
    <mergeCell ref="C50:D50"/>
    <mergeCell ref="C51:D51"/>
    <mergeCell ref="C52:D52"/>
    <mergeCell ref="C53:D53"/>
    <mergeCell ref="C54:D54"/>
    <mergeCell ref="C55:D55"/>
    <mergeCell ref="C56:D56"/>
    <mergeCell ref="C57:D57"/>
    <mergeCell ref="C61:D61"/>
    <mergeCell ref="C62:D62"/>
    <mergeCell ref="C48:D48"/>
    <mergeCell ref="C28:D28"/>
    <mergeCell ref="C29:D29"/>
    <mergeCell ref="C30:D30"/>
    <mergeCell ref="C31:D31"/>
    <mergeCell ref="C32:D32"/>
    <mergeCell ref="C33:D33"/>
    <mergeCell ref="C40:D41"/>
    <mergeCell ref="C42:D42"/>
    <mergeCell ref="C43:D43"/>
    <mergeCell ref="C44:D44"/>
    <mergeCell ref="C46:D47"/>
    <mergeCell ref="C27:D27"/>
    <mergeCell ref="C14:D14"/>
    <mergeCell ref="C15:D15"/>
    <mergeCell ref="C16:D16"/>
    <mergeCell ref="C17:D17"/>
    <mergeCell ref="C18:D18"/>
    <mergeCell ref="C19:D19"/>
    <mergeCell ref="C20:D20"/>
    <mergeCell ref="C21:D21"/>
    <mergeCell ref="C22:D22"/>
    <mergeCell ref="C24:D25"/>
    <mergeCell ref="C26:D26"/>
    <mergeCell ref="C13:D13"/>
    <mergeCell ref="C7:D8"/>
    <mergeCell ref="C9:D9"/>
    <mergeCell ref="C10:D10"/>
    <mergeCell ref="C11:D11"/>
    <mergeCell ref="C12:D12"/>
  </mergeCells>
  <hyperlinks>
    <hyperlink ref="D75" location="Frontpage!A1" display="To Frontpage" xr:uid="{7FB08C3D-6620-4D02-9591-7CB3398C6105}"/>
    <hyperlink ref="C74" r:id="rId1" xr:uid="{82CC3A82-90B2-44A7-AB00-6C0EC7DEBA8B}"/>
  </hyperlinks>
  <pageMargins left="0.7" right="0.7" top="0.75" bottom="0.75" header="0.3" footer="0.3"/>
  <pageSetup paperSize="9" scale="39" orientation="portrait" r:id="rId2"/>
  <headerFooter>
    <oddFooter>&amp;C&amp;1#&amp;"Calibri"&amp;10&amp;K000000Confidential</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sqref="A1:B1"/>
    </sheetView>
  </sheetViews>
  <sheetFormatPr defaultRowHeight="14.4" x14ac:dyDescent="0.3"/>
  <sheetData/>
  <pageMargins left="0.7" right="0.7" top="0.75" bottom="0.75" header="0.3" footer="0.3"/>
  <pageSetup paperSize="9" orientation="portrait" r:id="rId1"/>
  <headerFooter>
    <oddFooter>&amp;C&amp;1#&amp;"Calibri"&amp;10&amp;K000000Confidential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8671875" defaultRowHeight="14.4" outlineLevelRow="1" x14ac:dyDescent="0.3"/>
  <cols>
    <col min="1" max="1" width="13.33203125" style="66" customWidth="1"/>
    <col min="2" max="2" width="60.5546875" style="66" bestFit="1"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699" t="s">
        <v>1568</v>
      </c>
      <c r="B1" s="699"/>
    </row>
    <row r="2" spans="1:13" ht="31.2" x14ac:dyDescent="0.3">
      <c r="A2" s="189" t="s">
        <v>1567</v>
      </c>
      <c r="B2" s="189"/>
      <c r="C2" s="64"/>
      <c r="D2" s="64"/>
      <c r="E2" s="64"/>
      <c r="F2" s="197" t="s">
        <v>2094</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71</v>
      </c>
      <c r="C4" s="69" t="s">
        <v>72</v>
      </c>
      <c r="D4" s="67"/>
      <c r="E4" s="67"/>
      <c r="F4" s="64"/>
      <c r="G4" s="64"/>
      <c r="H4" s="64"/>
      <c r="I4" s="77" t="s">
        <v>1560</v>
      </c>
      <c r="J4" s="123" t="s">
        <v>1238</v>
      </c>
      <c r="L4" s="64"/>
      <c r="M4" s="64"/>
    </row>
    <row r="5" spans="1:13" ht="15" thickBot="1" x14ac:dyDescent="0.35">
      <c r="H5" s="64"/>
      <c r="I5" s="142" t="s">
        <v>1240</v>
      </c>
      <c r="J5" s="66" t="s">
        <v>1241</v>
      </c>
      <c r="L5" s="64"/>
      <c r="M5" s="64"/>
    </row>
    <row r="6" spans="1:13" ht="18" x14ac:dyDescent="0.3">
      <c r="A6" s="70"/>
      <c r="B6" s="71" t="s">
        <v>1465</v>
      </c>
      <c r="C6" s="70"/>
      <c r="E6" s="72"/>
      <c r="F6" s="72"/>
      <c r="G6" s="72"/>
      <c r="H6" s="64"/>
      <c r="I6" s="142" t="s">
        <v>1243</v>
      </c>
      <c r="J6" s="66" t="s">
        <v>1244</v>
      </c>
      <c r="L6" s="64"/>
      <c r="M6" s="64"/>
    </row>
    <row r="7" spans="1:13" x14ac:dyDescent="0.3">
      <c r="B7" s="74" t="s">
        <v>1566</v>
      </c>
      <c r="H7" s="64"/>
      <c r="I7" s="142" t="s">
        <v>1246</v>
      </c>
      <c r="J7" s="66" t="s">
        <v>1247</v>
      </c>
      <c r="L7" s="64"/>
      <c r="M7" s="64"/>
    </row>
    <row r="8" spans="1:13" x14ac:dyDescent="0.3">
      <c r="B8" s="74" t="s">
        <v>1478</v>
      </c>
      <c r="H8" s="64"/>
      <c r="I8" s="142" t="s">
        <v>1558</v>
      </c>
      <c r="J8" s="66" t="s">
        <v>1559</v>
      </c>
      <c r="L8" s="64"/>
      <c r="M8" s="64"/>
    </row>
    <row r="9" spans="1:13" ht="15" thickBot="1" x14ac:dyDescent="0.35">
      <c r="B9" s="75" t="s">
        <v>1500</v>
      </c>
      <c r="H9" s="64"/>
      <c r="L9" s="64"/>
      <c r="M9" s="64"/>
    </row>
    <row r="10" spans="1:13" x14ac:dyDescent="0.3">
      <c r="B10" s="76"/>
      <c r="H10" s="64"/>
      <c r="I10" s="143" t="s">
        <v>1562</v>
      </c>
      <c r="L10" s="64"/>
      <c r="M10" s="64"/>
    </row>
    <row r="11" spans="1:13" x14ac:dyDescent="0.3">
      <c r="B11" s="76"/>
      <c r="H11" s="64"/>
      <c r="I11" s="143" t="s">
        <v>1564</v>
      </c>
      <c r="L11" s="64"/>
      <c r="M11" s="64"/>
    </row>
    <row r="12" spans="1:13" ht="36" x14ac:dyDescent="0.3">
      <c r="A12" s="77" t="s">
        <v>81</v>
      </c>
      <c r="B12" s="77" t="s">
        <v>1549</v>
      </c>
      <c r="C12" s="78"/>
      <c r="D12" s="78"/>
      <c r="E12" s="78"/>
      <c r="F12" s="78"/>
      <c r="G12" s="78"/>
      <c r="H12" s="64"/>
      <c r="L12" s="64"/>
      <c r="M12" s="64"/>
    </row>
    <row r="13" spans="1:13" ht="15" customHeight="1" x14ac:dyDescent="0.3">
      <c r="A13" s="85"/>
      <c r="B13" s="86" t="s">
        <v>1477</v>
      </c>
      <c r="C13" s="85" t="s">
        <v>1548</v>
      </c>
      <c r="D13" s="85" t="s">
        <v>1561</v>
      </c>
      <c r="E13" s="87"/>
      <c r="F13" s="88"/>
      <c r="G13" s="88"/>
      <c r="H13" s="64"/>
      <c r="L13" s="64"/>
      <c r="M13" s="64"/>
    </row>
    <row r="14" spans="1:13" x14ac:dyDescent="0.3">
      <c r="A14" s="66" t="s">
        <v>1466</v>
      </c>
      <c r="B14" s="83" t="s">
        <v>1431</v>
      </c>
      <c r="C14" s="140" t="s">
        <v>1542</v>
      </c>
      <c r="D14" s="140" t="s">
        <v>1542</v>
      </c>
      <c r="E14" s="72"/>
      <c r="F14" s="72"/>
      <c r="G14" s="72"/>
      <c r="H14" s="64"/>
      <c r="L14" s="64"/>
      <c r="M14" s="64"/>
    </row>
    <row r="15" spans="1:13" x14ac:dyDescent="0.3">
      <c r="A15" s="66" t="s">
        <v>1467</v>
      </c>
      <c r="B15" s="83" t="s">
        <v>433</v>
      </c>
      <c r="C15" s="66" t="s">
        <v>83</v>
      </c>
      <c r="D15" s="66" t="s">
        <v>83</v>
      </c>
      <c r="E15" s="72"/>
      <c r="F15" s="72"/>
      <c r="G15" s="72"/>
      <c r="H15" s="64"/>
      <c r="L15" s="64"/>
      <c r="M15" s="64"/>
    </row>
    <row r="16" spans="1:13" x14ac:dyDescent="0.3">
      <c r="A16" s="66" t="s">
        <v>1468</v>
      </c>
      <c r="B16" s="83" t="s">
        <v>1432</v>
      </c>
      <c r="C16" s="66" t="s">
        <v>83</v>
      </c>
      <c r="D16" s="66" t="s">
        <v>83</v>
      </c>
      <c r="E16" s="72"/>
      <c r="F16" s="72"/>
      <c r="G16" s="72"/>
      <c r="H16" s="64"/>
      <c r="L16" s="64"/>
      <c r="M16" s="64"/>
    </row>
    <row r="17" spans="1:13" x14ac:dyDescent="0.3">
      <c r="A17" s="66" t="s">
        <v>1469</v>
      </c>
      <c r="B17" s="271" t="s">
        <v>1433</v>
      </c>
      <c r="C17" s="66" t="s">
        <v>83</v>
      </c>
      <c r="D17" s="66" t="s">
        <v>83</v>
      </c>
      <c r="E17" s="72"/>
      <c r="F17" s="72"/>
      <c r="G17" s="72"/>
      <c r="H17" s="64"/>
      <c r="L17" s="64"/>
      <c r="M17" s="64"/>
    </row>
    <row r="18" spans="1:13" x14ac:dyDescent="0.3">
      <c r="A18" s="66" t="s">
        <v>1470</v>
      </c>
      <c r="B18" s="83" t="s">
        <v>1434</v>
      </c>
      <c r="C18" s="66" t="s">
        <v>83</v>
      </c>
      <c r="D18" s="66" t="s">
        <v>83</v>
      </c>
      <c r="E18" s="72"/>
      <c r="F18" s="72"/>
      <c r="G18" s="72"/>
      <c r="H18" s="64"/>
      <c r="L18" s="64"/>
      <c r="M18" s="64"/>
    </row>
    <row r="19" spans="1:13" x14ac:dyDescent="0.3">
      <c r="A19" s="66" t="s">
        <v>1471</v>
      </c>
      <c r="B19" s="83" t="s">
        <v>1435</v>
      </c>
      <c r="C19" s="66" t="s">
        <v>83</v>
      </c>
      <c r="D19" s="66" t="s">
        <v>83</v>
      </c>
      <c r="E19" s="72"/>
      <c r="F19" s="72"/>
      <c r="G19" s="72"/>
      <c r="H19" s="64"/>
      <c r="L19" s="64"/>
      <c r="M19" s="64"/>
    </row>
    <row r="20" spans="1:13" x14ac:dyDescent="0.3">
      <c r="A20" s="66" t="s">
        <v>1472</v>
      </c>
      <c r="B20" s="83" t="s">
        <v>1436</v>
      </c>
      <c r="C20" s="66" t="s">
        <v>83</v>
      </c>
      <c r="D20" s="66" t="s">
        <v>83</v>
      </c>
      <c r="E20" s="72"/>
      <c r="F20" s="72"/>
      <c r="G20" s="72"/>
      <c r="H20" s="64"/>
      <c r="L20" s="64"/>
      <c r="M20" s="64"/>
    </row>
    <row r="21" spans="1:13" x14ac:dyDescent="0.3">
      <c r="A21" s="66" t="s">
        <v>1473</v>
      </c>
      <c r="B21" s="83" t="s">
        <v>1437</v>
      </c>
      <c r="C21" s="66" t="s">
        <v>83</v>
      </c>
      <c r="D21" s="66" t="s">
        <v>83</v>
      </c>
      <c r="E21" s="72"/>
      <c r="F21" s="72"/>
      <c r="G21" s="72"/>
      <c r="H21" s="64"/>
      <c r="L21" s="64"/>
      <c r="M21" s="64"/>
    </row>
    <row r="22" spans="1:13" x14ac:dyDescent="0.3">
      <c r="A22" s="66" t="s">
        <v>1474</v>
      </c>
      <c r="B22" s="83" t="s">
        <v>1438</v>
      </c>
      <c r="C22" s="66" t="s">
        <v>83</v>
      </c>
      <c r="D22" s="66" t="s">
        <v>83</v>
      </c>
      <c r="E22" s="72"/>
      <c r="F22" s="72"/>
      <c r="G22" s="72"/>
      <c r="H22" s="64"/>
      <c r="L22" s="64"/>
      <c r="M22" s="64"/>
    </row>
    <row r="23" spans="1:13" x14ac:dyDescent="0.3">
      <c r="A23" s="66" t="s">
        <v>1475</v>
      </c>
      <c r="B23" s="83" t="s">
        <v>1544</v>
      </c>
      <c r="C23" s="66" t="s">
        <v>83</v>
      </c>
      <c r="D23" s="66" t="s">
        <v>83</v>
      </c>
      <c r="E23" s="72"/>
      <c r="F23" s="72"/>
      <c r="G23" s="72"/>
      <c r="H23" s="64"/>
      <c r="L23" s="64"/>
      <c r="M23" s="64"/>
    </row>
    <row r="24" spans="1:13" x14ac:dyDescent="0.3">
      <c r="A24" s="66" t="s">
        <v>1546</v>
      </c>
      <c r="B24" s="83" t="s">
        <v>1545</v>
      </c>
      <c r="C24" s="66" t="s">
        <v>83</v>
      </c>
      <c r="D24" s="66" t="s">
        <v>83</v>
      </c>
      <c r="E24" s="72"/>
      <c r="F24" s="72"/>
      <c r="G24" s="72"/>
      <c r="H24" s="64"/>
      <c r="L24" s="64"/>
      <c r="M24" s="64"/>
    </row>
    <row r="25" spans="1:13" outlineLevel="1" x14ac:dyDescent="0.3">
      <c r="A25" s="66" t="s">
        <v>1476</v>
      </c>
      <c r="B25" s="81"/>
      <c r="E25" s="72"/>
      <c r="F25" s="72"/>
      <c r="G25" s="72"/>
      <c r="H25" s="64"/>
      <c r="L25" s="64"/>
      <c r="M25" s="64"/>
    </row>
    <row r="26" spans="1:13" outlineLevel="1" x14ac:dyDescent="0.3">
      <c r="A26" s="66" t="s">
        <v>1479</v>
      </c>
      <c r="B26" s="81"/>
      <c r="E26" s="72"/>
      <c r="F26" s="72"/>
      <c r="G26" s="72"/>
      <c r="H26" s="64"/>
      <c r="L26" s="64"/>
      <c r="M26" s="64"/>
    </row>
    <row r="27" spans="1:13" outlineLevel="1" x14ac:dyDescent="0.3">
      <c r="A27" s="66" t="s">
        <v>1480</v>
      </c>
      <c r="B27" s="81"/>
      <c r="E27" s="72"/>
      <c r="F27" s="72"/>
      <c r="G27" s="72"/>
      <c r="H27" s="64"/>
      <c r="L27" s="64"/>
      <c r="M27" s="64"/>
    </row>
    <row r="28" spans="1:13" outlineLevel="1" x14ac:dyDescent="0.3">
      <c r="A28" s="66" t="s">
        <v>1481</v>
      </c>
      <c r="B28" s="81"/>
      <c r="E28" s="72"/>
      <c r="F28" s="72"/>
      <c r="G28" s="72"/>
      <c r="H28" s="64"/>
      <c r="L28" s="64"/>
      <c r="M28" s="64"/>
    </row>
    <row r="29" spans="1:13" outlineLevel="1" x14ac:dyDescent="0.3">
      <c r="A29" s="66" t="s">
        <v>1482</v>
      </c>
      <c r="B29" s="81"/>
      <c r="E29" s="72"/>
      <c r="F29" s="72"/>
      <c r="G29" s="72"/>
      <c r="H29" s="64"/>
      <c r="L29" s="64"/>
      <c r="M29" s="64"/>
    </row>
    <row r="30" spans="1:13" outlineLevel="1" x14ac:dyDescent="0.3">
      <c r="A30" s="66" t="s">
        <v>1483</v>
      </c>
      <c r="B30" s="81"/>
      <c r="E30" s="72"/>
      <c r="F30" s="72"/>
      <c r="G30" s="72"/>
      <c r="H30" s="64"/>
      <c r="L30" s="64"/>
      <c r="M30" s="64"/>
    </row>
    <row r="31" spans="1:13" outlineLevel="1" x14ac:dyDescent="0.3">
      <c r="A31" s="66" t="s">
        <v>1484</v>
      </c>
      <c r="B31" s="81"/>
      <c r="E31" s="72"/>
      <c r="F31" s="72"/>
      <c r="G31" s="72"/>
      <c r="H31" s="64"/>
      <c r="L31" s="64"/>
      <c r="M31" s="64"/>
    </row>
    <row r="32" spans="1:13" outlineLevel="1" x14ac:dyDescent="0.3">
      <c r="A32" s="66" t="s">
        <v>1485</v>
      </c>
      <c r="B32" s="81"/>
      <c r="E32" s="72"/>
      <c r="F32" s="72"/>
      <c r="G32" s="72"/>
      <c r="H32" s="64"/>
      <c r="L32" s="64"/>
      <c r="M32" s="64"/>
    </row>
    <row r="33" spans="1:13" ht="18" x14ac:dyDescent="0.3">
      <c r="A33" s="78"/>
      <c r="B33" s="77" t="s">
        <v>1478</v>
      </c>
      <c r="C33" s="78"/>
      <c r="D33" s="78"/>
      <c r="E33" s="78"/>
      <c r="F33" s="78"/>
      <c r="G33" s="78"/>
      <c r="H33" s="64"/>
      <c r="L33" s="64"/>
      <c r="M33" s="64"/>
    </row>
    <row r="34" spans="1:13" ht="15" customHeight="1" x14ac:dyDescent="0.3">
      <c r="A34" s="85"/>
      <c r="B34" s="86" t="s">
        <v>1439</v>
      </c>
      <c r="C34" s="85" t="s">
        <v>1556</v>
      </c>
      <c r="D34" s="85" t="s">
        <v>1561</v>
      </c>
      <c r="E34" s="85" t="s">
        <v>1440</v>
      </c>
      <c r="F34" s="88"/>
      <c r="G34" s="88"/>
      <c r="H34" s="64"/>
      <c r="L34" s="64"/>
      <c r="M34" s="64"/>
    </row>
    <row r="35" spans="1:13" x14ac:dyDescent="0.3">
      <c r="A35" s="66" t="s">
        <v>1501</v>
      </c>
      <c r="B35" s="140" t="s">
        <v>1542</v>
      </c>
      <c r="C35" s="140" t="s">
        <v>1557</v>
      </c>
      <c r="D35" s="140" t="s">
        <v>1543</v>
      </c>
      <c r="E35" s="140" t="s">
        <v>1541</v>
      </c>
      <c r="F35" s="141"/>
      <c r="G35" s="141"/>
      <c r="H35" s="64"/>
      <c r="L35" s="64"/>
      <c r="M35" s="64"/>
    </row>
    <row r="36" spans="1:13" x14ac:dyDescent="0.3">
      <c r="A36" s="66" t="s">
        <v>1502</v>
      </c>
      <c r="B36" s="83" t="s">
        <v>1441</v>
      </c>
      <c r="C36" s="66" t="s">
        <v>83</v>
      </c>
      <c r="D36" s="66" t="s">
        <v>83</v>
      </c>
      <c r="E36" s="66" t="s">
        <v>83</v>
      </c>
      <c r="H36" s="64"/>
      <c r="L36" s="64"/>
      <c r="M36" s="64"/>
    </row>
    <row r="37" spans="1:13" x14ac:dyDescent="0.3">
      <c r="A37" s="66" t="s">
        <v>1503</v>
      </c>
      <c r="B37" s="83" t="s">
        <v>1442</v>
      </c>
      <c r="C37" s="66" t="s">
        <v>83</v>
      </c>
      <c r="D37" s="66" t="s">
        <v>83</v>
      </c>
      <c r="E37" s="66" t="s">
        <v>83</v>
      </c>
      <c r="H37" s="64"/>
      <c r="L37" s="64"/>
      <c r="M37" s="64"/>
    </row>
    <row r="38" spans="1:13" x14ac:dyDescent="0.3">
      <c r="A38" s="66" t="s">
        <v>1504</v>
      </c>
      <c r="B38" s="83" t="s">
        <v>1443</v>
      </c>
      <c r="C38" s="66" t="s">
        <v>83</v>
      </c>
      <c r="D38" s="66" t="s">
        <v>83</v>
      </c>
      <c r="E38" s="66" t="s">
        <v>83</v>
      </c>
      <c r="H38" s="64"/>
      <c r="L38" s="64"/>
      <c r="M38" s="64"/>
    </row>
    <row r="39" spans="1:13" x14ac:dyDescent="0.3">
      <c r="A39" s="66" t="s">
        <v>1505</v>
      </c>
      <c r="B39" s="83" t="s">
        <v>1444</v>
      </c>
      <c r="C39" s="66" t="s">
        <v>83</v>
      </c>
      <c r="D39" s="66" t="s">
        <v>83</v>
      </c>
      <c r="E39" s="66" t="s">
        <v>83</v>
      </c>
      <c r="H39" s="64"/>
      <c r="L39" s="64"/>
      <c r="M39" s="64"/>
    </row>
    <row r="40" spans="1:13" x14ac:dyDescent="0.3">
      <c r="A40" s="66" t="s">
        <v>1506</v>
      </c>
      <c r="B40" s="83" t="s">
        <v>1445</v>
      </c>
      <c r="C40" s="66" t="s">
        <v>83</v>
      </c>
      <c r="D40" s="66" t="s">
        <v>83</v>
      </c>
      <c r="E40" s="66" t="s">
        <v>83</v>
      </c>
      <c r="H40" s="64"/>
      <c r="L40" s="64"/>
      <c r="M40" s="64"/>
    </row>
    <row r="41" spans="1:13" x14ac:dyDescent="0.3">
      <c r="A41" s="66" t="s">
        <v>1507</v>
      </c>
      <c r="B41" s="83" t="s">
        <v>1446</v>
      </c>
      <c r="C41" s="66" t="s">
        <v>83</v>
      </c>
      <c r="D41" s="66" t="s">
        <v>83</v>
      </c>
      <c r="E41" s="66" t="s">
        <v>83</v>
      </c>
      <c r="H41" s="64"/>
      <c r="L41" s="64"/>
      <c r="M41" s="64"/>
    </row>
    <row r="42" spans="1:13" x14ac:dyDescent="0.3">
      <c r="A42" s="66" t="s">
        <v>1508</v>
      </c>
      <c r="B42" s="83" t="s">
        <v>1447</v>
      </c>
      <c r="C42" s="66" t="s">
        <v>83</v>
      </c>
      <c r="D42" s="66" t="s">
        <v>83</v>
      </c>
      <c r="E42" s="66" t="s">
        <v>83</v>
      </c>
      <c r="H42" s="64"/>
      <c r="L42" s="64"/>
      <c r="M42" s="64"/>
    </row>
    <row r="43" spans="1:13" x14ac:dyDescent="0.3">
      <c r="A43" s="66" t="s">
        <v>1509</v>
      </c>
      <c r="B43" s="83" t="s">
        <v>1448</v>
      </c>
      <c r="C43" s="66" t="s">
        <v>83</v>
      </c>
      <c r="D43" s="66" t="s">
        <v>83</v>
      </c>
      <c r="E43" s="66" t="s">
        <v>83</v>
      </c>
      <c r="H43" s="64"/>
      <c r="L43" s="64"/>
      <c r="M43" s="64"/>
    </row>
    <row r="44" spans="1:13" x14ac:dyDescent="0.3">
      <c r="A44" s="66" t="s">
        <v>1510</v>
      </c>
      <c r="B44" s="83" t="s">
        <v>1449</v>
      </c>
      <c r="C44" s="66" t="s">
        <v>83</v>
      </c>
      <c r="D44" s="66" t="s">
        <v>83</v>
      </c>
      <c r="E44" s="66" t="s">
        <v>83</v>
      </c>
      <c r="H44" s="64"/>
      <c r="L44" s="64"/>
      <c r="M44" s="64"/>
    </row>
    <row r="45" spans="1:13" x14ac:dyDescent="0.3">
      <c r="A45" s="66" t="s">
        <v>1511</v>
      </c>
      <c r="B45" s="83" t="s">
        <v>1450</v>
      </c>
      <c r="C45" s="66" t="s">
        <v>83</v>
      </c>
      <c r="D45" s="66" t="s">
        <v>83</v>
      </c>
      <c r="E45" s="66" t="s">
        <v>83</v>
      </c>
      <c r="H45" s="64"/>
      <c r="L45" s="64"/>
      <c r="M45" s="64"/>
    </row>
    <row r="46" spans="1:13" x14ac:dyDescent="0.3">
      <c r="A46" s="66" t="s">
        <v>1512</v>
      </c>
      <c r="B46" s="83" t="s">
        <v>1451</v>
      </c>
      <c r="C46" s="66" t="s">
        <v>83</v>
      </c>
      <c r="D46" s="66" t="s">
        <v>83</v>
      </c>
      <c r="E46" s="66" t="s">
        <v>83</v>
      </c>
      <c r="H46" s="64"/>
      <c r="L46" s="64"/>
      <c r="M46" s="64"/>
    </row>
    <row r="47" spans="1:13" x14ac:dyDescent="0.3">
      <c r="A47" s="66" t="s">
        <v>1513</v>
      </c>
      <c r="B47" s="83" t="s">
        <v>1452</v>
      </c>
      <c r="C47" s="66" t="s">
        <v>83</v>
      </c>
      <c r="D47" s="66" t="s">
        <v>83</v>
      </c>
      <c r="E47" s="66" t="s">
        <v>83</v>
      </c>
      <c r="H47" s="64"/>
      <c r="L47" s="64"/>
      <c r="M47" s="64"/>
    </row>
    <row r="48" spans="1:13" x14ac:dyDescent="0.3">
      <c r="A48" s="66" t="s">
        <v>1514</v>
      </c>
      <c r="B48" s="83" t="s">
        <v>1453</v>
      </c>
      <c r="C48" s="66" t="s">
        <v>83</v>
      </c>
      <c r="D48" s="66" t="s">
        <v>83</v>
      </c>
      <c r="E48" s="66" t="s">
        <v>83</v>
      </c>
      <c r="H48" s="64"/>
      <c r="L48" s="64"/>
      <c r="M48" s="64"/>
    </row>
    <row r="49" spans="1:13" x14ac:dyDescent="0.3">
      <c r="A49" s="66" t="s">
        <v>1515</v>
      </c>
      <c r="B49" s="83" t="s">
        <v>1454</v>
      </c>
      <c r="C49" s="66" t="s">
        <v>83</v>
      </c>
      <c r="D49" s="66" t="s">
        <v>83</v>
      </c>
      <c r="E49" s="66" t="s">
        <v>83</v>
      </c>
      <c r="H49" s="64"/>
      <c r="L49" s="64"/>
      <c r="M49" s="64"/>
    </row>
    <row r="50" spans="1:13" x14ac:dyDescent="0.3">
      <c r="A50" s="66" t="s">
        <v>1516</v>
      </c>
      <c r="B50" s="83" t="s">
        <v>1455</v>
      </c>
      <c r="C50" s="66" t="s">
        <v>83</v>
      </c>
      <c r="D50" s="66" t="s">
        <v>83</v>
      </c>
      <c r="E50" s="66" t="s">
        <v>83</v>
      </c>
      <c r="H50" s="64"/>
      <c r="L50" s="64"/>
      <c r="M50" s="64"/>
    </row>
    <row r="51" spans="1:13" x14ac:dyDescent="0.3">
      <c r="A51" s="66" t="s">
        <v>1517</v>
      </c>
      <c r="B51" s="83" t="s">
        <v>1456</v>
      </c>
      <c r="C51" s="66" t="s">
        <v>83</v>
      </c>
      <c r="D51" s="66" t="s">
        <v>83</v>
      </c>
      <c r="E51" s="66" t="s">
        <v>83</v>
      </c>
      <c r="H51" s="64"/>
      <c r="L51" s="64"/>
      <c r="M51" s="64"/>
    </row>
    <row r="52" spans="1:13" x14ac:dyDescent="0.3">
      <c r="A52" s="66" t="s">
        <v>1518</v>
      </c>
      <c r="B52" s="83" t="s">
        <v>1457</v>
      </c>
      <c r="C52" s="66" t="s">
        <v>83</v>
      </c>
      <c r="D52" s="66" t="s">
        <v>83</v>
      </c>
      <c r="E52" s="66" t="s">
        <v>83</v>
      </c>
      <c r="H52" s="64"/>
      <c r="L52" s="64"/>
      <c r="M52" s="64"/>
    </row>
    <row r="53" spans="1:13" x14ac:dyDescent="0.3">
      <c r="A53" s="66" t="s">
        <v>1519</v>
      </c>
      <c r="B53" s="83" t="s">
        <v>1458</v>
      </c>
      <c r="C53" s="66" t="s">
        <v>83</v>
      </c>
      <c r="D53" s="66" t="s">
        <v>83</v>
      </c>
      <c r="E53" s="66" t="s">
        <v>83</v>
      </c>
      <c r="H53" s="64"/>
      <c r="L53" s="64"/>
      <c r="M53" s="64"/>
    </row>
    <row r="54" spans="1:13" x14ac:dyDescent="0.3">
      <c r="A54" s="66" t="s">
        <v>1520</v>
      </c>
      <c r="B54" s="83" t="s">
        <v>1459</v>
      </c>
      <c r="C54" s="66" t="s">
        <v>83</v>
      </c>
      <c r="D54" s="66" t="s">
        <v>83</v>
      </c>
      <c r="E54" s="66" t="s">
        <v>83</v>
      </c>
      <c r="H54" s="64"/>
      <c r="L54" s="64"/>
      <c r="M54" s="64"/>
    </row>
    <row r="55" spans="1:13" x14ac:dyDescent="0.3">
      <c r="A55" s="66" t="s">
        <v>1521</v>
      </c>
      <c r="B55" s="83" t="s">
        <v>1460</v>
      </c>
      <c r="C55" s="66" t="s">
        <v>83</v>
      </c>
      <c r="D55" s="66" t="s">
        <v>83</v>
      </c>
      <c r="E55" s="66" t="s">
        <v>83</v>
      </c>
      <c r="H55" s="64"/>
      <c r="L55" s="64"/>
      <c r="M55" s="64"/>
    </row>
    <row r="56" spans="1:13" x14ac:dyDescent="0.3">
      <c r="A56" s="66" t="s">
        <v>1522</v>
      </c>
      <c r="B56" s="83" t="s">
        <v>1461</v>
      </c>
      <c r="C56" s="66" t="s">
        <v>83</v>
      </c>
      <c r="D56" s="66" t="s">
        <v>83</v>
      </c>
      <c r="E56" s="66" t="s">
        <v>83</v>
      </c>
      <c r="H56" s="64"/>
      <c r="L56" s="64"/>
      <c r="M56" s="64"/>
    </row>
    <row r="57" spans="1:13" x14ac:dyDescent="0.3">
      <c r="A57" s="66" t="s">
        <v>1523</v>
      </c>
      <c r="B57" s="83" t="s">
        <v>1462</v>
      </c>
      <c r="C57" s="66" t="s">
        <v>83</v>
      </c>
      <c r="D57" s="66" t="s">
        <v>83</v>
      </c>
      <c r="E57" s="66" t="s">
        <v>83</v>
      </c>
      <c r="H57" s="64"/>
      <c r="L57" s="64"/>
      <c r="M57" s="64"/>
    </row>
    <row r="58" spans="1:13" x14ac:dyDescent="0.3">
      <c r="A58" s="66" t="s">
        <v>1524</v>
      </c>
      <c r="B58" s="83" t="s">
        <v>1463</v>
      </c>
      <c r="C58" s="66" t="s">
        <v>83</v>
      </c>
      <c r="D58" s="66" t="s">
        <v>83</v>
      </c>
      <c r="E58" s="66" t="s">
        <v>83</v>
      </c>
      <c r="H58" s="64"/>
      <c r="L58" s="64"/>
      <c r="M58" s="64"/>
    </row>
    <row r="59" spans="1:13" x14ac:dyDescent="0.3">
      <c r="A59" s="66" t="s">
        <v>1525</v>
      </c>
      <c r="B59" s="83" t="s">
        <v>1464</v>
      </c>
      <c r="C59" s="66" t="s">
        <v>83</v>
      </c>
      <c r="D59" s="66" t="s">
        <v>83</v>
      </c>
      <c r="E59" s="66" t="s">
        <v>83</v>
      </c>
      <c r="H59" s="64"/>
      <c r="L59" s="64"/>
      <c r="M59" s="64"/>
    </row>
    <row r="60" spans="1:13" outlineLevel="1" x14ac:dyDescent="0.3">
      <c r="A60" s="66" t="s">
        <v>1486</v>
      </c>
      <c r="B60" s="83"/>
      <c r="E60" s="83"/>
      <c r="F60" s="83"/>
      <c r="G60" s="83"/>
      <c r="H60" s="64"/>
      <c r="L60" s="64"/>
      <c r="M60" s="64"/>
    </row>
    <row r="61" spans="1:13" outlineLevel="1" x14ac:dyDescent="0.3">
      <c r="A61" s="66" t="s">
        <v>1487</v>
      </c>
      <c r="B61" s="83"/>
      <c r="E61" s="83"/>
      <c r="F61" s="83"/>
      <c r="G61" s="83"/>
      <c r="H61" s="64"/>
      <c r="L61" s="64"/>
      <c r="M61" s="64"/>
    </row>
    <row r="62" spans="1:13" outlineLevel="1" x14ac:dyDescent="0.3">
      <c r="A62" s="66" t="s">
        <v>1488</v>
      </c>
      <c r="B62" s="83"/>
      <c r="E62" s="83"/>
      <c r="F62" s="83"/>
      <c r="G62" s="83"/>
      <c r="H62" s="64"/>
      <c r="L62" s="64"/>
      <c r="M62" s="64"/>
    </row>
    <row r="63" spans="1:13" outlineLevel="1" x14ac:dyDescent="0.3">
      <c r="A63" s="66" t="s">
        <v>1489</v>
      </c>
      <c r="B63" s="83"/>
      <c r="E63" s="83"/>
      <c r="F63" s="83"/>
      <c r="G63" s="83"/>
      <c r="H63" s="64"/>
      <c r="L63" s="64"/>
      <c r="M63" s="64"/>
    </row>
    <row r="64" spans="1:13" outlineLevel="1" x14ac:dyDescent="0.3">
      <c r="A64" s="66" t="s">
        <v>1490</v>
      </c>
      <c r="B64" s="83"/>
      <c r="E64" s="83"/>
      <c r="F64" s="83"/>
      <c r="G64" s="83"/>
      <c r="H64" s="64"/>
      <c r="L64" s="64"/>
      <c r="M64" s="64"/>
    </row>
    <row r="65" spans="1:14" outlineLevel="1" x14ac:dyDescent="0.3">
      <c r="A65" s="66" t="s">
        <v>1491</v>
      </c>
      <c r="B65" s="83"/>
      <c r="E65" s="83"/>
      <c r="F65" s="83"/>
      <c r="G65" s="83"/>
      <c r="H65" s="64"/>
      <c r="L65" s="64"/>
      <c r="M65" s="64"/>
    </row>
    <row r="66" spans="1:14" outlineLevel="1" x14ac:dyDescent="0.3">
      <c r="A66" s="66" t="s">
        <v>1492</v>
      </c>
      <c r="B66" s="83"/>
      <c r="E66" s="83"/>
      <c r="F66" s="83"/>
      <c r="G66" s="83"/>
      <c r="H66" s="64"/>
      <c r="L66" s="64"/>
      <c r="M66" s="64"/>
    </row>
    <row r="67" spans="1:14" outlineLevel="1" x14ac:dyDescent="0.3">
      <c r="A67" s="66" t="s">
        <v>1493</v>
      </c>
      <c r="B67" s="83"/>
      <c r="E67" s="83"/>
      <c r="F67" s="83"/>
      <c r="G67" s="83"/>
      <c r="H67" s="64"/>
      <c r="L67" s="64"/>
      <c r="M67" s="64"/>
    </row>
    <row r="68" spans="1:14" outlineLevel="1" x14ac:dyDescent="0.3">
      <c r="A68" s="66" t="s">
        <v>1494</v>
      </c>
      <c r="B68" s="83"/>
      <c r="E68" s="83"/>
      <c r="F68" s="83"/>
      <c r="G68" s="83"/>
      <c r="H68" s="64"/>
      <c r="L68" s="64"/>
      <c r="M68" s="64"/>
    </row>
    <row r="69" spans="1:14" outlineLevel="1" x14ac:dyDescent="0.3">
      <c r="A69" s="66" t="s">
        <v>1495</v>
      </c>
      <c r="B69" s="83"/>
      <c r="E69" s="83"/>
      <c r="F69" s="83"/>
      <c r="G69" s="83"/>
      <c r="H69" s="64"/>
      <c r="L69" s="64"/>
      <c r="M69" s="64"/>
    </row>
    <row r="70" spans="1:14" outlineLevel="1" x14ac:dyDescent="0.3">
      <c r="A70" s="66" t="s">
        <v>1496</v>
      </c>
      <c r="B70" s="83"/>
      <c r="E70" s="83"/>
      <c r="F70" s="83"/>
      <c r="G70" s="83"/>
      <c r="H70" s="64"/>
      <c r="L70" s="64"/>
      <c r="M70" s="64"/>
    </row>
    <row r="71" spans="1:14" outlineLevel="1" x14ac:dyDescent="0.3">
      <c r="A71" s="66" t="s">
        <v>1497</v>
      </c>
      <c r="B71" s="83"/>
      <c r="E71" s="83"/>
      <c r="F71" s="83"/>
      <c r="G71" s="83"/>
      <c r="H71" s="64"/>
      <c r="L71" s="64"/>
      <c r="M71" s="64"/>
    </row>
    <row r="72" spans="1:14" outlineLevel="1" x14ac:dyDescent="0.3">
      <c r="A72" s="66" t="s">
        <v>1498</v>
      </c>
      <c r="B72" s="83"/>
      <c r="E72" s="83"/>
      <c r="F72" s="83"/>
      <c r="G72" s="83"/>
      <c r="H72" s="64"/>
      <c r="L72" s="64"/>
      <c r="M72" s="64"/>
    </row>
    <row r="73" spans="1:14" ht="18" x14ac:dyDescent="0.3">
      <c r="A73" s="78"/>
      <c r="B73" s="77" t="s">
        <v>1500</v>
      </c>
      <c r="C73" s="78"/>
      <c r="D73" s="78"/>
      <c r="E73" s="78"/>
      <c r="F73" s="78"/>
      <c r="G73" s="78"/>
      <c r="H73" s="64"/>
    </row>
    <row r="74" spans="1:14" ht="15" customHeight="1" x14ac:dyDescent="0.3">
      <c r="A74" s="85"/>
      <c r="B74" s="86" t="s">
        <v>818</v>
      </c>
      <c r="C74" s="85" t="s">
        <v>1565</v>
      </c>
      <c r="D74" s="85"/>
      <c r="E74" s="88"/>
      <c r="F74" s="88"/>
      <c r="G74" s="88"/>
      <c r="H74" s="96"/>
      <c r="I74" s="96"/>
      <c r="J74" s="96"/>
      <c r="K74" s="96"/>
      <c r="L74" s="96"/>
      <c r="M74" s="96"/>
      <c r="N74" s="96"/>
    </row>
    <row r="75" spans="1:14" x14ac:dyDescent="0.3">
      <c r="A75" s="66" t="s">
        <v>1526</v>
      </c>
      <c r="B75" s="66" t="s">
        <v>1547</v>
      </c>
      <c r="C75" s="285" t="s">
        <v>83</v>
      </c>
      <c r="H75" s="64"/>
    </row>
    <row r="76" spans="1:14" x14ac:dyDescent="0.3">
      <c r="A76" s="66" t="s">
        <v>1527</v>
      </c>
      <c r="B76" s="66" t="s">
        <v>1563</v>
      </c>
      <c r="C76" s="66" t="s">
        <v>83</v>
      </c>
      <c r="H76" s="64"/>
    </row>
    <row r="77" spans="1:14" outlineLevel="1" x14ac:dyDescent="0.3">
      <c r="A77" s="66" t="s">
        <v>1528</v>
      </c>
      <c r="H77" s="64"/>
    </row>
    <row r="78" spans="1:14" outlineLevel="1" x14ac:dyDescent="0.3">
      <c r="A78" s="66" t="s">
        <v>1529</v>
      </c>
      <c r="H78" s="64"/>
    </row>
    <row r="79" spans="1:14" outlineLevel="1" x14ac:dyDescent="0.3">
      <c r="A79" s="66" t="s">
        <v>1530</v>
      </c>
      <c r="H79" s="64"/>
    </row>
    <row r="80" spans="1:14" outlineLevel="1" x14ac:dyDescent="0.3">
      <c r="A80" s="66" t="s">
        <v>1531</v>
      </c>
      <c r="H80" s="64"/>
    </row>
    <row r="81" spans="1:8" x14ac:dyDescent="0.3">
      <c r="A81" s="85"/>
      <c r="B81" s="86" t="s">
        <v>1532</v>
      </c>
      <c r="C81" s="85" t="s">
        <v>514</v>
      </c>
      <c r="D81" s="85" t="s">
        <v>515</v>
      </c>
      <c r="E81" s="88" t="s">
        <v>830</v>
      </c>
      <c r="F81" s="88" t="s">
        <v>1015</v>
      </c>
      <c r="G81" s="88" t="s">
        <v>1555</v>
      </c>
      <c r="H81" s="64"/>
    </row>
    <row r="82" spans="1:8" x14ac:dyDescent="0.3">
      <c r="A82" s="66" t="s">
        <v>1533</v>
      </c>
      <c r="B82" s="66" t="s">
        <v>1622</v>
      </c>
      <c r="C82" s="285" t="s">
        <v>83</v>
      </c>
      <c r="D82" s="285" t="s">
        <v>83</v>
      </c>
      <c r="E82" s="285" t="s">
        <v>83</v>
      </c>
      <c r="F82" s="285" t="s">
        <v>83</v>
      </c>
      <c r="G82" s="285" t="s">
        <v>83</v>
      </c>
      <c r="H82" s="64"/>
    </row>
    <row r="83" spans="1:8" x14ac:dyDescent="0.3">
      <c r="A83" s="66" t="s">
        <v>1534</v>
      </c>
      <c r="B83" s="66" t="s">
        <v>1552</v>
      </c>
      <c r="C83" s="66" t="s">
        <v>83</v>
      </c>
      <c r="D83" s="66" t="s">
        <v>83</v>
      </c>
      <c r="E83" s="66" t="s">
        <v>83</v>
      </c>
      <c r="F83" s="66" t="s">
        <v>83</v>
      </c>
      <c r="G83" s="66" t="s">
        <v>83</v>
      </c>
      <c r="H83" s="64"/>
    </row>
    <row r="84" spans="1:8" x14ac:dyDescent="0.3">
      <c r="A84" s="66" t="s">
        <v>1535</v>
      </c>
      <c r="B84" s="66" t="s">
        <v>1550</v>
      </c>
      <c r="C84" s="66" t="s">
        <v>83</v>
      </c>
      <c r="D84" s="66" t="s">
        <v>83</v>
      </c>
      <c r="E84" s="66" t="s">
        <v>83</v>
      </c>
      <c r="F84" s="66" t="s">
        <v>83</v>
      </c>
      <c r="G84" s="66" t="s">
        <v>83</v>
      </c>
      <c r="H84" s="64"/>
    </row>
    <row r="85" spans="1:8" x14ac:dyDescent="0.3">
      <c r="A85" s="66" t="s">
        <v>1536</v>
      </c>
      <c r="B85" s="66" t="s">
        <v>1551</v>
      </c>
      <c r="C85" s="66" t="s">
        <v>83</v>
      </c>
      <c r="D85" s="66" t="s">
        <v>83</v>
      </c>
      <c r="E85" s="66" t="s">
        <v>83</v>
      </c>
      <c r="F85" s="66" t="s">
        <v>83</v>
      </c>
      <c r="G85" s="66" t="s">
        <v>83</v>
      </c>
      <c r="H85" s="64"/>
    </row>
    <row r="86" spans="1:8" x14ac:dyDescent="0.3">
      <c r="A86" s="66" t="s">
        <v>1554</v>
      </c>
      <c r="B86" s="66" t="s">
        <v>1553</v>
      </c>
      <c r="C86" s="66" t="s">
        <v>83</v>
      </c>
      <c r="D86" s="66" t="s">
        <v>83</v>
      </c>
      <c r="E86" s="66" t="s">
        <v>83</v>
      </c>
      <c r="F86" s="66" t="s">
        <v>83</v>
      </c>
      <c r="G86" s="66" t="s">
        <v>83</v>
      </c>
      <c r="H86" s="64"/>
    </row>
    <row r="87" spans="1:8" outlineLevel="1" x14ac:dyDescent="0.3">
      <c r="A87" s="66" t="s">
        <v>1537</v>
      </c>
      <c r="H87" s="64"/>
    </row>
    <row r="88" spans="1:8" outlineLevel="1" x14ac:dyDescent="0.3">
      <c r="A88" s="66" t="s">
        <v>1538</v>
      </c>
      <c r="H88" s="64"/>
    </row>
    <row r="89" spans="1:8" outlineLevel="1" x14ac:dyDescent="0.3">
      <c r="A89" s="66" t="s">
        <v>1539</v>
      </c>
      <c r="H89" s="64"/>
    </row>
    <row r="90" spans="1:8" outlineLevel="1" x14ac:dyDescent="0.3">
      <c r="A90" s="66" t="s">
        <v>1540</v>
      </c>
      <c r="H90" s="64"/>
    </row>
    <row r="91" spans="1:8" x14ac:dyDescent="0.3">
      <c r="H91" s="64"/>
    </row>
    <row r="92" spans="1:8" x14ac:dyDescent="0.3">
      <c r="H92" s="64"/>
    </row>
    <row r="93" spans="1:8" x14ac:dyDescent="0.3">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596"/>
  <sheetViews>
    <sheetView zoomScaleNormal="100" workbookViewId="0">
      <selection activeCell="A36" sqref="A36"/>
    </sheetView>
  </sheetViews>
  <sheetFormatPr defaultRowHeight="14.4" x14ac:dyDescent="0.3"/>
  <cols>
    <col min="1" max="1" width="13.33203125" customWidth="1"/>
    <col min="2" max="2" width="60.5546875" bestFit="1" customWidth="1"/>
    <col min="3" max="7" width="41" customWidth="1"/>
  </cols>
  <sheetData>
    <row r="1" spans="1:7" ht="45" customHeight="1" x14ac:dyDescent="0.3">
      <c r="A1" s="699" t="s">
        <v>1568</v>
      </c>
      <c r="B1" s="699"/>
    </row>
    <row r="2" spans="1:7" ht="31.2" x14ac:dyDescent="0.3">
      <c r="A2" s="189" t="s">
        <v>2539</v>
      </c>
      <c r="B2" s="189"/>
      <c r="C2" s="64"/>
      <c r="D2" s="64"/>
      <c r="E2" s="64"/>
      <c r="F2" s="222" t="s">
        <v>2094</v>
      </c>
      <c r="G2" s="99"/>
    </row>
    <row r="3" spans="1:7" ht="15" thickBot="1" x14ac:dyDescent="0.35">
      <c r="A3" s="64"/>
      <c r="B3" s="65"/>
      <c r="C3" s="65"/>
      <c r="D3" s="64"/>
      <c r="E3" s="64"/>
      <c r="F3" s="64"/>
      <c r="G3" s="64"/>
    </row>
    <row r="4" spans="1:7" ht="18.600000000000001" thickBot="1" x14ac:dyDescent="0.35">
      <c r="A4" s="227"/>
      <c r="B4" s="228" t="s">
        <v>71</v>
      </c>
      <c r="C4" s="229" t="s">
        <v>72</v>
      </c>
      <c r="D4" s="227"/>
      <c r="E4" s="227"/>
      <c r="F4" s="225"/>
      <c r="G4" s="225"/>
    </row>
    <row r="5" spans="1:7" x14ac:dyDescent="0.3">
      <c r="A5" s="226"/>
      <c r="B5" s="226"/>
      <c r="C5" s="226"/>
      <c r="D5" s="226"/>
      <c r="E5" s="226"/>
      <c r="F5" s="226"/>
      <c r="G5" s="226"/>
    </row>
    <row r="6" spans="1:7" ht="18" x14ac:dyDescent="0.3">
      <c r="A6" s="230"/>
      <c r="B6" s="701" t="s">
        <v>2540</v>
      </c>
      <c r="C6" s="702"/>
      <c r="D6" s="285"/>
      <c r="E6" s="231"/>
      <c r="F6" s="231"/>
      <c r="G6" s="231"/>
    </row>
    <row r="7" spans="1:7" x14ac:dyDescent="0.3">
      <c r="A7" s="336"/>
      <c r="B7" s="703" t="s">
        <v>1705</v>
      </c>
      <c r="C7" s="703"/>
      <c r="D7" s="333"/>
      <c r="E7" s="226"/>
      <c r="F7" s="226"/>
      <c r="G7" s="226"/>
    </row>
    <row r="8" spans="1:7" x14ac:dyDescent="0.3">
      <c r="A8" s="226"/>
      <c r="B8" s="704" t="s">
        <v>1706</v>
      </c>
      <c r="C8" s="705"/>
      <c r="D8" s="333"/>
      <c r="E8" s="226"/>
      <c r="F8" s="226"/>
      <c r="G8" s="226"/>
    </row>
    <row r="9" spans="1:7" x14ac:dyDescent="0.3">
      <c r="A9" s="226"/>
      <c r="B9" s="706" t="s">
        <v>1707</v>
      </c>
      <c r="C9" s="707"/>
      <c r="D9" s="333"/>
      <c r="E9" s="226"/>
      <c r="F9" s="226"/>
      <c r="G9" s="226"/>
    </row>
    <row r="10" spans="1:7" ht="15" thickBot="1" x14ac:dyDescent="0.35">
      <c r="A10" s="226"/>
      <c r="B10" s="708" t="s">
        <v>1708</v>
      </c>
      <c r="C10" s="709"/>
      <c r="D10" s="285"/>
      <c r="E10" s="226"/>
      <c r="F10" s="226"/>
      <c r="G10" s="226"/>
    </row>
    <row r="11" spans="1:7" x14ac:dyDescent="0.3">
      <c r="A11" s="226"/>
      <c r="B11" s="335"/>
      <c r="C11" s="334"/>
      <c r="D11" s="226"/>
      <c r="E11" s="226"/>
      <c r="F11" s="226"/>
      <c r="G11" s="226"/>
    </row>
    <row r="12" spans="1:7" x14ac:dyDescent="0.3">
      <c r="A12" s="226"/>
      <c r="B12" s="232"/>
      <c r="C12" s="226"/>
      <c r="D12" s="226"/>
      <c r="E12" s="226"/>
      <c r="F12" s="226"/>
      <c r="G12" s="226"/>
    </row>
    <row r="13" spans="1:7" x14ac:dyDescent="0.3">
      <c r="A13" s="226"/>
      <c r="B13" s="232"/>
      <c r="C13" s="226"/>
      <c r="D13" s="226"/>
      <c r="E13" s="226"/>
      <c r="F13" s="226"/>
      <c r="G13" s="226"/>
    </row>
    <row r="14" spans="1:7" ht="18.75" customHeight="1" x14ac:dyDescent="0.3">
      <c r="A14" s="77"/>
      <c r="B14" s="700" t="s">
        <v>1705</v>
      </c>
      <c r="C14" s="700"/>
      <c r="D14" s="77"/>
      <c r="E14" s="77"/>
      <c r="F14" s="77"/>
      <c r="G14" s="77"/>
    </row>
    <row r="15" spans="1:7" x14ac:dyDescent="0.3">
      <c r="A15" s="85"/>
      <c r="B15" s="85" t="s">
        <v>1709</v>
      </c>
      <c r="C15" s="85" t="s">
        <v>113</v>
      </c>
      <c r="D15" s="85" t="s">
        <v>1710</v>
      </c>
      <c r="E15" s="85"/>
      <c r="F15" s="85" t="s">
        <v>1711</v>
      </c>
      <c r="G15" s="85" t="s">
        <v>1712</v>
      </c>
    </row>
    <row r="16" spans="1:7" x14ac:dyDescent="0.3">
      <c r="A16" s="226" t="s">
        <v>1713</v>
      </c>
      <c r="B16" s="224" t="s">
        <v>1714</v>
      </c>
      <c r="C16" s="342" t="s">
        <v>83</v>
      </c>
      <c r="D16" s="343" t="s">
        <v>83</v>
      </c>
      <c r="E16" s="223"/>
      <c r="F16" s="253" t="str">
        <f>IF(OR('B1. HTT Mortgage Assets'!$C$15=0,C16="[For completion]"),"",C16/'B1. HTT Mortgage Assets'!$C$15)</f>
        <v/>
      </c>
      <c r="G16" s="253" t="str">
        <f>IF(OR('B1. HTT Mortgage Assets'!$F$28=0,D16="[For completion]"),"",D16/'B1. HTT Mortgage Assets'!$F$28)</f>
        <v/>
      </c>
    </row>
    <row r="17" spans="1:7" x14ac:dyDescent="0.3">
      <c r="A17" s="226" t="s">
        <v>1716</v>
      </c>
      <c r="B17" s="243" t="s">
        <v>2451</v>
      </c>
      <c r="C17" s="342" t="s">
        <v>83</v>
      </c>
      <c r="D17" s="343" t="s">
        <v>83</v>
      </c>
      <c r="E17" s="223"/>
      <c r="F17" s="253" t="str">
        <f>IF(OR('B1. HTT Mortgage Assets'!$C$15=0,C17="[For completion]"),"",C17/'B1. HTT Mortgage Assets'!$C$15)</f>
        <v/>
      </c>
      <c r="G17" s="253" t="str">
        <f>IF(OR('B1. HTT Mortgage Assets'!$F$28=0,D17="[For completion]"),"",D17/'B1. HTT Mortgage Assets'!$F$28)</f>
        <v/>
      </c>
    </row>
    <row r="18" spans="1:7" x14ac:dyDescent="0.3">
      <c r="A18" s="226" t="s">
        <v>1717</v>
      </c>
      <c r="B18" s="243" t="s">
        <v>1719</v>
      </c>
      <c r="C18" s="342" t="s">
        <v>83</v>
      </c>
      <c r="D18" s="343" t="s">
        <v>83</v>
      </c>
      <c r="E18" s="223"/>
      <c r="F18" s="253" t="str">
        <f>IF(OR('B1. HTT Mortgage Assets'!$C$15=0,C18="[For completion]"),"",C18/'B1. HTT Mortgage Assets'!$C$15)</f>
        <v/>
      </c>
      <c r="G18" s="253" t="str">
        <f>IF(OR('B1. HTT Mortgage Assets'!$F$28=0,D18="[For completion]"),"",D18/'B1. HTT Mortgage Assets'!$F$28)</f>
        <v/>
      </c>
    </row>
    <row r="19" spans="1:7" x14ac:dyDescent="0.3">
      <c r="A19" s="285" t="s">
        <v>1718</v>
      </c>
      <c r="B19" s="243" t="s">
        <v>2057</v>
      </c>
      <c r="C19" s="259">
        <f>SUM(C16:C18)</f>
        <v>0</v>
      </c>
      <c r="D19" s="257">
        <v>0</v>
      </c>
      <c r="E19" s="223"/>
      <c r="F19" s="253">
        <v>0</v>
      </c>
      <c r="G19" s="253">
        <v>0</v>
      </c>
    </row>
    <row r="20" spans="1:7" x14ac:dyDescent="0.3">
      <c r="A20" s="243" t="s">
        <v>2517</v>
      </c>
      <c r="B20" s="240" t="s">
        <v>150</v>
      </c>
      <c r="C20" s="344"/>
      <c r="D20" s="344"/>
      <c r="E20" s="223"/>
      <c r="F20" s="243"/>
      <c r="G20" s="243"/>
    </row>
    <row r="21" spans="1:7" x14ac:dyDescent="0.3">
      <c r="A21" s="243" t="s">
        <v>2518</v>
      </c>
      <c r="B21" s="240" t="s">
        <v>150</v>
      </c>
      <c r="C21" s="344"/>
      <c r="D21" s="344"/>
      <c r="E21" s="223"/>
      <c r="F21" s="243"/>
      <c r="G21" s="243"/>
    </row>
    <row r="22" spans="1:7" x14ac:dyDescent="0.3">
      <c r="A22" s="243" t="s">
        <v>2519</v>
      </c>
      <c r="B22" s="240" t="s">
        <v>150</v>
      </c>
      <c r="C22" s="344"/>
      <c r="D22" s="344"/>
      <c r="E22" s="223"/>
      <c r="F22" s="243"/>
      <c r="G22" s="243"/>
    </row>
    <row r="23" spans="1:7" x14ac:dyDescent="0.3">
      <c r="A23" s="243" t="s">
        <v>2520</v>
      </c>
      <c r="B23" s="240" t="s">
        <v>150</v>
      </c>
      <c r="C23" s="344"/>
      <c r="D23" s="344"/>
      <c r="E23" s="223"/>
      <c r="F23" s="243"/>
      <c r="G23" s="243"/>
    </row>
    <row r="24" spans="1:7" x14ac:dyDescent="0.3">
      <c r="A24" s="243" t="s">
        <v>2521</v>
      </c>
      <c r="B24" s="240" t="s">
        <v>150</v>
      </c>
      <c r="C24" s="344"/>
      <c r="D24" s="344"/>
      <c r="E24" s="223"/>
      <c r="F24" s="243"/>
      <c r="G24" s="243"/>
    </row>
    <row r="25" spans="1:7" ht="18" x14ac:dyDescent="0.3">
      <c r="A25" s="77"/>
      <c r="B25" s="700" t="s">
        <v>1706</v>
      </c>
      <c r="C25" s="700"/>
      <c r="D25" s="77"/>
      <c r="E25" s="77"/>
      <c r="F25" s="77"/>
      <c r="G25" s="77"/>
    </row>
    <row r="26" spans="1:7" x14ac:dyDescent="0.3">
      <c r="A26" s="85"/>
      <c r="B26" s="85" t="s">
        <v>1720</v>
      </c>
      <c r="C26" s="85" t="s">
        <v>113</v>
      </c>
      <c r="D26" s="85"/>
      <c r="E26" s="85"/>
      <c r="F26" s="85" t="s">
        <v>1721</v>
      </c>
      <c r="G26" s="85"/>
    </row>
    <row r="27" spans="1:7" x14ac:dyDescent="0.3">
      <c r="A27" s="236" t="s">
        <v>1722</v>
      </c>
      <c r="B27" s="236" t="s">
        <v>485</v>
      </c>
      <c r="C27" s="345" t="s">
        <v>83</v>
      </c>
      <c r="D27" s="254"/>
      <c r="E27" s="236"/>
      <c r="F27" s="253" t="str">
        <f>IF($C$30=0,"",IF(C27="[For completion]","",C27/$C$30))</f>
        <v/>
      </c>
      <c r="G27" s="223"/>
    </row>
    <row r="28" spans="1:7" x14ac:dyDescent="0.3">
      <c r="A28" s="236" t="s">
        <v>1723</v>
      </c>
      <c r="B28" s="236" t="s">
        <v>487</v>
      </c>
      <c r="C28" s="345" t="s">
        <v>83</v>
      </c>
      <c r="D28" s="254"/>
      <c r="E28" s="236"/>
      <c r="F28" s="253" t="str">
        <f t="shared" ref="F28:F29" si="0">IF($C$30=0,"",IF(C28="[For completion]","",C28/$C$30))</f>
        <v/>
      </c>
      <c r="G28" s="223"/>
    </row>
    <row r="29" spans="1:7" x14ac:dyDescent="0.3">
      <c r="A29" s="236" t="s">
        <v>1724</v>
      </c>
      <c r="B29" s="236" t="s">
        <v>146</v>
      </c>
      <c r="C29" s="345" t="s">
        <v>83</v>
      </c>
      <c r="D29" s="254"/>
      <c r="E29" s="236"/>
      <c r="F29" s="253" t="str">
        <f t="shared" si="0"/>
        <v/>
      </c>
      <c r="G29" s="223"/>
    </row>
    <row r="30" spans="1:7" x14ac:dyDescent="0.3">
      <c r="A30" s="236" t="s">
        <v>1725</v>
      </c>
      <c r="B30" s="238" t="s">
        <v>148</v>
      </c>
      <c r="C30" s="254">
        <f>SUM(C27:C29)</f>
        <v>0</v>
      </c>
      <c r="D30" s="236"/>
      <c r="E30" s="236"/>
      <c r="F30" s="251">
        <v>0</v>
      </c>
      <c r="G30" s="223"/>
    </row>
    <row r="31" spans="1:7" x14ac:dyDescent="0.3">
      <c r="A31" s="236" t="s">
        <v>1726</v>
      </c>
      <c r="B31" s="240" t="s">
        <v>1424</v>
      </c>
      <c r="C31" s="345"/>
      <c r="D31" s="236"/>
      <c r="E31" s="236"/>
      <c r="F31" s="253" t="str">
        <f>IF($C$30=0,"",IF(C31="[For completion]","",C31/$C$30))</f>
        <v/>
      </c>
      <c r="G31" s="223"/>
    </row>
    <row r="32" spans="1:7" x14ac:dyDescent="0.3">
      <c r="A32" s="236" t="s">
        <v>1727</v>
      </c>
      <c r="B32" s="240" t="s">
        <v>2522</v>
      </c>
      <c r="C32" s="345"/>
      <c r="D32" s="236"/>
      <c r="E32" s="236"/>
      <c r="F32" s="253" t="str">
        <f t="shared" ref="F32:F39" si="1">IF($C$30=0,"",IF(C32="[For completion]","",C32/$C$30))</f>
        <v/>
      </c>
      <c r="G32" s="72"/>
    </row>
    <row r="33" spans="1:7" x14ac:dyDescent="0.3">
      <c r="A33" s="236" t="s">
        <v>1728</v>
      </c>
      <c r="B33" s="240" t="s">
        <v>2523</v>
      </c>
      <c r="C33" s="345"/>
      <c r="D33" s="236"/>
      <c r="E33" s="236"/>
      <c r="F33" s="253" t="str">
        <f>IF($C$30=0,"",IF(C33="[For completion]","",C33/$C$30))</f>
        <v/>
      </c>
      <c r="G33" s="72"/>
    </row>
    <row r="34" spans="1:7" x14ac:dyDescent="0.3">
      <c r="A34" s="236" t="s">
        <v>1729</v>
      </c>
      <c r="B34" s="240" t="s">
        <v>2524</v>
      </c>
      <c r="C34" s="345"/>
      <c r="D34" s="236"/>
      <c r="E34" s="236"/>
      <c r="F34" s="253" t="str">
        <f t="shared" si="1"/>
        <v/>
      </c>
      <c r="G34" s="72"/>
    </row>
    <row r="35" spans="1:7" x14ac:dyDescent="0.3">
      <c r="A35" s="236" t="s">
        <v>1730</v>
      </c>
      <c r="B35" s="240" t="s">
        <v>2058</v>
      </c>
      <c r="C35" s="345"/>
      <c r="D35" s="236"/>
      <c r="E35" s="236"/>
      <c r="F35" s="253" t="str">
        <f t="shared" si="1"/>
        <v/>
      </c>
      <c r="G35" s="72"/>
    </row>
    <row r="36" spans="1:7" x14ac:dyDescent="0.3">
      <c r="A36" s="236" t="s">
        <v>1731</v>
      </c>
      <c r="B36" s="240" t="s">
        <v>2525</v>
      </c>
      <c r="C36" s="345"/>
      <c r="D36" s="236"/>
      <c r="E36" s="236"/>
      <c r="F36" s="253" t="str">
        <f t="shared" si="1"/>
        <v/>
      </c>
      <c r="G36" s="231"/>
    </row>
    <row r="37" spans="1:7" x14ac:dyDescent="0.3">
      <c r="A37" s="236" t="s">
        <v>1732</v>
      </c>
      <c r="B37" s="240" t="s">
        <v>2526</v>
      </c>
      <c r="C37" s="345"/>
      <c r="D37" s="236"/>
      <c r="E37" s="236"/>
      <c r="F37" s="253" t="str">
        <f t="shared" si="1"/>
        <v/>
      </c>
      <c r="G37" s="72"/>
    </row>
    <row r="38" spans="1:7" x14ac:dyDescent="0.3">
      <c r="A38" s="236" t="s">
        <v>1733</v>
      </c>
      <c r="B38" s="240" t="s">
        <v>2527</v>
      </c>
      <c r="C38" s="345"/>
      <c r="D38" s="236"/>
      <c r="E38" s="236"/>
      <c r="F38" s="253" t="str">
        <f t="shared" si="1"/>
        <v/>
      </c>
      <c r="G38" s="72"/>
    </row>
    <row r="39" spans="1:7" x14ac:dyDescent="0.3">
      <c r="A39" s="236" t="s">
        <v>1734</v>
      </c>
      <c r="B39" s="240" t="s">
        <v>2059</v>
      </c>
      <c r="C39" s="345"/>
      <c r="D39" s="236"/>
      <c r="E39" s="223"/>
      <c r="F39" s="253" t="str">
        <f t="shared" si="1"/>
        <v/>
      </c>
      <c r="G39" s="72"/>
    </row>
    <row r="40" spans="1:7" x14ac:dyDescent="0.3">
      <c r="A40" s="236" t="s">
        <v>1735</v>
      </c>
      <c r="B40" s="347" t="s">
        <v>150</v>
      </c>
      <c r="C40" s="345"/>
      <c r="D40" s="236"/>
      <c r="E40" s="223"/>
      <c r="F40" s="243"/>
      <c r="G40" s="243"/>
    </row>
    <row r="41" spans="1:7" x14ac:dyDescent="0.3">
      <c r="A41" s="236" t="s">
        <v>1736</v>
      </c>
      <c r="B41" s="347" t="s">
        <v>150</v>
      </c>
      <c r="C41" s="346"/>
      <c r="D41" s="235"/>
      <c r="E41" s="223"/>
      <c r="F41" s="243"/>
      <c r="G41" s="243"/>
    </row>
    <row r="42" spans="1:7" x14ac:dyDescent="0.3">
      <c r="A42" s="236" t="s">
        <v>1737</v>
      </c>
      <c r="B42" s="347" t="s">
        <v>150</v>
      </c>
      <c r="C42" s="346"/>
      <c r="D42" s="235"/>
      <c r="E42" s="235"/>
      <c r="F42" s="243"/>
      <c r="G42" s="243"/>
    </row>
    <row r="43" spans="1:7" x14ac:dyDescent="0.3">
      <c r="A43" s="236" t="s">
        <v>1738</v>
      </c>
      <c r="B43" s="347" t="s">
        <v>150</v>
      </c>
      <c r="C43" s="346"/>
      <c r="D43" s="235"/>
      <c r="E43" s="235"/>
      <c r="F43" s="243"/>
      <c r="G43" s="243"/>
    </row>
    <row r="44" spans="1:7" x14ac:dyDescent="0.3">
      <c r="A44" s="236" t="s">
        <v>1739</v>
      </c>
      <c r="B44" s="347" t="s">
        <v>150</v>
      </c>
      <c r="C44" s="346"/>
      <c r="D44" s="235"/>
      <c r="E44" s="235"/>
      <c r="F44" s="243"/>
      <c r="G44" s="243"/>
    </row>
    <row r="45" spans="1:7" x14ac:dyDescent="0.3">
      <c r="A45" s="236" t="s">
        <v>1740</v>
      </c>
      <c r="B45" s="347" t="s">
        <v>150</v>
      </c>
      <c r="C45" s="346"/>
      <c r="D45" s="235"/>
      <c r="E45" s="235"/>
      <c r="F45" s="243"/>
      <c r="G45" s="243"/>
    </row>
    <row r="46" spans="1:7" x14ac:dyDescent="0.3">
      <c r="A46" s="236" t="s">
        <v>1741</v>
      </c>
      <c r="B46" s="347" t="s">
        <v>150</v>
      </c>
      <c r="C46" s="346"/>
      <c r="D46" s="235"/>
      <c r="E46" s="235"/>
      <c r="F46" s="243"/>
      <c r="G46" s="243"/>
    </row>
    <row r="47" spans="1:7" x14ac:dyDescent="0.3">
      <c r="A47" s="236" t="s">
        <v>1742</v>
      </c>
      <c r="B47" s="347" t="s">
        <v>150</v>
      </c>
      <c r="C47" s="346"/>
      <c r="D47" s="235"/>
      <c r="E47" s="235"/>
      <c r="F47" s="243"/>
    </row>
    <row r="48" spans="1:7" x14ac:dyDescent="0.3">
      <c r="A48" s="236" t="s">
        <v>1743</v>
      </c>
      <c r="B48" s="347" t="s">
        <v>150</v>
      </c>
      <c r="C48" s="346"/>
      <c r="D48" s="235"/>
      <c r="E48" s="235"/>
      <c r="F48" s="243"/>
      <c r="G48" s="223"/>
    </row>
    <row r="49" spans="1:7" x14ac:dyDescent="0.3">
      <c r="A49" s="85"/>
      <c r="B49" s="85" t="s">
        <v>501</v>
      </c>
      <c r="C49" s="85" t="s">
        <v>502</v>
      </c>
      <c r="D49" s="85" t="s">
        <v>503</v>
      </c>
      <c r="E49" s="85"/>
      <c r="F49" s="85" t="s">
        <v>1721</v>
      </c>
      <c r="G49" s="85"/>
    </row>
    <row r="50" spans="1:7" x14ac:dyDescent="0.3">
      <c r="A50" s="236" t="s">
        <v>1744</v>
      </c>
      <c r="B50" s="236" t="s">
        <v>2060</v>
      </c>
      <c r="C50" s="349" t="s">
        <v>83</v>
      </c>
      <c r="D50" s="349" t="s">
        <v>83</v>
      </c>
      <c r="E50" s="236"/>
      <c r="F50" s="255" t="s">
        <v>83</v>
      </c>
      <c r="G50" s="243"/>
    </row>
    <row r="51" spans="1:7" x14ac:dyDescent="0.3">
      <c r="A51" s="236" t="s">
        <v>1745</v>
      </c>
      <c r="B51" s="348" t="s">
        <v>508</v>
      </c>
      <c r="C51" s="350"/>
      <c r="D51" s="350"/>
      <c r="E51" s="236"/>
      <c r="F51" s="236"/>
      <c r="G51" s="243"/>
    </row>
    <row r="52" spans="1:7" x14ac:dyDescent="0.3">
      <c r="A52" s="236" t="s">
        <v>1746</v>
      </c>
      <c r="B52" s="348" t="s">
        <v>510</v>
      </c>
      <c r="C52" s="350"/>
      <c r="D52" s="350"/>
      <c r="E52" s="236"/>
      <c r="F52" s="236"/>
      <c r="G52" s="243"/>
    </row>
    <row r="53" spans="1:7" x14ac:dyDescent="0.3">
      <c r="A53" s="236" t="s">
        <v>1747</v>
      </c>
      <c r="B53" s="241"/>
      <c r="C53" s="236"/>
      <c r="D53" s="236"/>
      <c r="E53" s="236"/>
      <c r="F53" s="236"/>
      <c r="G53" s="243"/>
    </row>
    <row r="54" spans="1:7" x14ac:dyDescent="0.3">
      <c r="A54" s="236" t="s">
        <v>1748</v>
      </c>
      <c r="B54" s="241"/>
      <c r="C54" s="236"/>
      <c r="D54" s="236"/>
      <c r="E54" s="236"/>
      <c r="F54" s="236"/>
      <c r="G54" s="243"/>
    </row>
    <row r="55" spans="1:7" x14ac:dyDescent="0.3">
      <c r="A55" s="236" t="s">
        <v>1749</v>
      </c>
      <c r="B55" s="241"/>
      <c r="C55" s="236"/>
      <c r="D55" s="236"/>
      <c r="E55" s="236"/>
      <c r="F55" s="236"/>
      <c r="G55" s="243"/>
    </row>
    <row r="56" spans="1:7" x14ac:dyDescent="0.3">
      <c r="A56" s="236" t="s">
        <v>1750</v>
      </c>
      <c r="B56" s="241"/>
      <c r="C56" s="236"/>
      <c r="D56" s="236"/>
      <c r="E56" s="236"/>
      <c r="F56" s="236"/>
      <c r="G56" s="243"/>
    </row>
    <row r="57" spans="1:7" x14ac:dyDescent="0.3">
      <c r="A57" s="85"/>
      <c r="B57" s="85" t="s">
        <v>513</v>
      </c>
      <c r="C57" s="85" t="s">
        <v>514</v>
      </c>
      <c r="D57" s="85" t="s">
        <v>515</v>
      </c>
      <c r="E57" s="85"/>
      <c r="F57" s="85" t="s">
        <v>2635</v>
      </c>
      <c r="G57" s="85"/>
    </row>
    <row r="58" spans="1:7" x14ac:dyDescent="0.3">
      <c r="A58" s="236" t="s">
        <v>1751</v>
      </c>
      <c r="B58" s="236" t="s">
        <v>517</v>
      </c>
      <c r="C58" s="351" t="s">
        <v>83</v>
      </c>
      <c r="D58" s="351" t="s">
        <v>83</v>
      </c>
      <c r="E58" s="255"/>
      <c r="F58" s="251" t="s">
        <v>83</v>
      </c>
      <c r="G58" s="243"/>
    </row>
    <row r="59" spans="1:7" x14ac:dyDescent="0.3">
      <c r="A59" s="236" t="s">
        <v>1752</v>
      </c>
      <c r="B59" s="236"/>
      <c r="C59" s="251"/>
      <c r="D59" s="251"/>
      <c r="E59" s="255"/>
      <c r="F59" s="251"/>
      <c r="G59" s="243"/>
    </row>
    <row r="60" spans="1:7" x14ac:dyDescent="0.3">
      <c r="A60" s="236" t="s">
        <v>1753</v>
      </c>
      <c r="B60" s="236"/>
      <c r="C60" s="251"/>
      <c r="D60" s="251"/>
      <c r="E60" s="255"/>
      <c r="F60" s="251"/>
      <c r="G60" s="243"/>
    </row>
    <row r="61" spans="1:7" x14ac:dyDescent="0.3">
      <c r="A61" s="236" t="s">
        <v>1754</v>
      </c>
      <c r="B61" s="236"/>
      <c r="C61" s="251"/>
      <c r="D61" s="251"/>
      <c r="E61" s="255"/>
      <c r="F61" s="251"/>
      <c r="G61" s="243"/>
    </row>
    <row r="62" spans="1:7" x14ac:dyDescent="0.3">
      <c r="A62" s="236" t="s">
        <v>1755</v>
      </c>
      <c r="B62" s="236"/>
      <c r="C62" s="251"/>
      <c r="D62" s="251"/>
      <c r="E62" s="255"/>
      <c r="F62" s="251"/>
      <c r="G62" s="243"/>
    </row>
    <row r="63" spans="1:7" x14ac:dyDescent="0.3">
      <c r="A63" s="236" t="s">
        <v>1756</v>
      </c>
      <c r="B63" s="236"/>
      <c r="C63" s="251"/>
      <c r="D63" s="251"/>
      <c r="E63" s="255"/>
      <c r="F63" s="251"/>
      <c r="G63" s="243"/>
    </row>
    <row r="64" spans="1:7" x14ac:dyDescent="0.3">
      <c r="A64" s="236" t="s">
        <v>1757</v>
      </c>
      <c r="B64" s="236"/>
      <c r="C64" s="251"/>
      <c r="D64" s="251"/>
      <c r="E64" s="255"/>
      <c r="F64" s="251"/>
      <c r="G64" s="243"/>
    </row>
    <row r="65" spans="1:7" x14ac:dyDescent="0.3">
      <c r="A65" s="85"/>
      <c r="B65" s="85" t="s">
        <v>524</v>
      </c>
      <c r="C65" s="85" t="s">
        <v>514</v>
      </c>
      <c r="D65" s="85" t="s">
        <v>515</v>
      </c>
      <c r="E65" s="85"/>
      <c r="F65" s="85" t="s">
        <v>2635</v>
      </c>
      <c r="G65" s="85"/>
    </row>
    <row r="66" spans="1:7" x14ac:dyDescent="0.3">
      <c r="A66" s="236" t="s">
        <v>1758</v>
      </c>
      <c r="B66" s="242" t="s">
        <v>526</v>
      </c>
      <c r="C66" s="250">
        <f>SUM(C67:C93)</f>
        <v>0</v>
      </c>
      <c r="D66" s="250">
        <f>SUM(D67:D93)</f>
        <v>0</v>
      </c>
      <c r="E66" s="251"/>
      <c r="F66" s="250">
        <f>SUM(F67:F93)</f>
        <v>0</v>
      </c>
      <c r="G66" s="243"/>
    </row>
    <row r="67" spans="1:7" x14ac:dyDescent="0.3">
      <c r="A67" s="236" t="s">
        <v>1759</v>
      </c>
      <c r="B67" s="236" t="s">
        <v>528</v>
      </c>
      <c r="C67" s="351" t="s">
        <v>83</v>
      </c>
      <c r="D67" s="351" t="s">
        <v>83</v>
      </c>
      <c r="E67" s="251"/>
      <c r="F67" s="351" t="s">
        <v>83</v>
      </c>
      <c r="G67" s="243"/>
    </row>
    <row r="68" spans="1:7" x14ac:dyDescent="0.3">
      <c r="A68" s="236" t="s">
        <v>1760</v>
      </c>
      <c r="B68" s="236" t="s">
        <v>530</v>
      </c>
      <c r="C68" s="351" t="s">
        <v>83</v>
      </c>
      <c r="D68" s="351" t="s">
        <v>83</v>
      </c>
      <c r="E68" s="251"/>
      <c r="F68" s="351" t="s">
        <v>83</v>
      </c>
      <c r="G68" s="243"/>
    </row>
    <row r="69" spans="1:7" x14ac:dyDescent="0.3">
      <c r="A69" s="236" t="s">
        <v>1761</v>
      </c>
      <c r="B69" s="236" t="s">
        <v>532</v>
      </c>
      <c r="C69" s="351" t="s">
        <v>83</v>
      </c>
      <c r="D69" s="351" t="s">
        <v>83</v>
      </c>
      <c r="E69" s="251"/>
      <c r="F69" s="351" t="s">
        <v>83</v>
      </c>
      <c r="G69" s="243"/>
    </row>
    <row r="70" spans="1:7" x14ac:dyDescent="0.3">
      <c r="A70" s="236" t="s">
        <v>1762</v>
      </c>
      <c r="B70" s="236" t="s">
        <v>534</v>
      </c>
      <c r="C70" s="351" t="s">
        <v>83</v>
      </c>
      <c r="D70" s="351" t="s">
        <v>83</v>
      </c>
      <c r="E70" s="251"/>
      <c r="F70" s="351" t="s">
        <v>83</v>
      </c>
      <c r="G70" s="243"/>
    </row>
    <row r="71" spans="1:7" x14ac:dyDescent="0.3">
      <c r="A71" s="236" t="s">
        <v>1763</v>
      </c>
      <c r="B71" s="236" t="s">
        <v>536</v>
      </c>
      <c r="C71" s="351" t="s">
        <v>83</v>
      </c>
      <c r="D71" s="351" t="s">
        <v>83</v>
      </c>
      <c r="E71" s="251"/>
      <c r="F71" s="351" t="s">
        <v>83</v>
      </c>
      <c r="G71" s="243"/>
    </row>
    <row r="72" spans="1:7" x14ac:dyDescent="0.3">
      <c r="A72" s="236" t="s">
        <v>1764</v>
      </c>
      <c r="B72" s="236" t="s">
        <v>2636</v>
      </c>
      <c r="C72" s="351" t="s">
        <v>83</v>
      </c>
      <c r="D72" s="351" t="s">
        <v>83</v>
      </c>
      <c r="E72" s="251"/>
      <c r="F72" s="351" t="s">
        <v>83</v>
      </c>
      <c r="G72" s="243"/>
    </row>
    <row r="73" spans="1:7" x14ac:dyDescent="0.3">
      <c r="A73" s="236" t="s">
        <v>1765</v>
      </c>
      <c r="B73" s="236" t="s">
        <v>539</v>
      </c>
      <c r="C73" s="351" t="s">
        <v>83</v>
      </c>
      <c r="D73" s="351" t="s">
        <v>83</v>
      </c>
      <c r="E73" s="251"/>
      <c r="F73" s="351" t="s">
        <v>83</v>
      </c>
      <c r="G73" s="243"/>
    </row>
    <row r="74" spans="1:7" x14ac:dyDescent="0.3">
      <c r="A74" s="236" t="s">
        <v>1766</v>
      </c>
      <c r="B74" s="236" t="s">
        <v>541</v>
      </c>
      <c r="C74" s="351" t="s">
        <v>83</v>
      </c>
      <c r="D74" s="351" t="s">
        <v>83</v>
      </c>
      <c r="E74" s="251"/>
      <c r="F74" s="351" t="s">
        <v>83</v>
      </c>
      <c r="G74" s="243"/>
    </row>
    <row r="75" spans="1:7" x14ac:dyDescent="0.3">
      <c r="A75" s="236" t="s">
        <v>1767</v>
      </c>
      <c r="B75" s="236" t="s">
        <v>543</v>
      </c>
      <c r="C75" s="351" t="s">
        <v>83</v>
      </c>
      <c r="D75" s="351" t="s">
        <v>83</v>
      </c>
      <c r="E75" s="251"/>
      <c r="F75" s="351" t="s">
        <v>83</v>
      </c>
      <c r="G75" s="243"/>
    </row>
    <row r="76" spans="1:7" x14ac:dyDescent="0.3">
      <c r="A76" s="236" t="s">
        <v>1768</v>
      </c>
      <c r="B76" s="236" t="s">
        <v>545</v>
      </c>
      <c r="C76" s="351" t="s">
        <v>83</v>
      </c>
      <c r="D76" s="351" t="s">
        <v>83</v>
      </c>
      <c r="E76" s="251"/>
      <c r="F76" s="351" t="s">
        <v>83</v>
      </c>
      <c r="G76" s="243"/>
    </row>
    <row r="77" spans="1:7" x14ac:dyDescent="0.3">
      <c r="A77" s="236" t="s">
        <v>1769</v>
      </c>
      <c r="B77" s="236" t="s">
        <v>547</v>
      </c>
      <c r="C77" s="351" t="s">
        <v>83</v>
      </c>
      <c r="D77" s="351" t="s">
        <v>83</v>
      </c>
      <c r="E77" s="251"/>
      <c r="F77" s="351" t="s">
        <v>83</v>
      </c>
      <c r="G77" s="243"/>
    </row>
    <row r="78" spans="1:7" x14ac:dyDescent="0.3">
      <c r="A78" s="236" t="s">
        <v>1770</v>
      </c>
      <c r="B78" s="236" t="s">
        <v>549</v>
      </c>
      <c r="C78" s="351" t="s">
        <v>83</v>
      </c>
      <c r="D78" s="351" t="s">
        <v>83</v>
      </c>
      <c r="E78" s="251"/>
      <c r="F78" s="351" t="s">
        <v>83</v>
      </c>
      <c r="G78" s="243"/>
    </row>
    <row r="79" spans="1:7" x14ac:dyDescent="0.3">
      <c r="A79" s="236" t="s">
        <v>1771</v>
      </c>
      <c r="B79" s="236" t="s">
        <v>551</v>
      </c>
      <c r="C79" s="351" t="s">
        <v>83</v>
      </c>
      <c r="D79" s="351" t="s">
        <v>83</v>
      </c>
      <c r="E79" s="251"/>
      <c r="F79" s="351" t="s">
        <v>83</v>
      </c>
      <c r="G79" s="243"/>
    </row>
    <row r="80" spans="1:7" x14ac:dyDescent="0.3">
      <c r="A80" s="236" t="s">
        <v>1772</v>
      </c>
      <c r="B80" s="236" t="s">
        <v>553</v>
      </c>
      <c r="C80" s="351" t="s">
        <v>83</v>
      </c>
      <c r="D80" s="351" t="s">
        <v>83</v>
      </c>
      <c r="E80" s="251"/>
      <c r="F80" s="351" t="s">
        <v>83</v>
      </c>
      <c r="G80" s="243"/>
    </row>
    <row r="81" spans="1:7" x14ac:dyDescent="0.3">
      <c r="A81" s="236" t="s">
        <v>1773</v>
      </c>
      <c r="B81" s="236" t="s">
        <v>555</v>
      </c>
      <c r="C81" s="351" t="s">
        <v>83</v>
      </c>
      <c r="D81" s="351" t="s">
        <v>83</v>
      </c>
      <c r="E81" s="251"/>
      <c r="F81" s="351" t="s">
        <v>83</v>
      </c>
      <c r="G81" s="243"/>
    </row>
    <row r="82" spans="1:7" x14ac:dyDescent="0.3">
      <c r="A82" s="236" t="s">
        <v>1774</v>
      </c>
      <c r="B82" s="236" t="s">
        <v>3</v>
      </c>
      <c r="C82" s="351" t="s">
        <v>83</v>
      </c>
      <c r="D82" s="351" t="s">
        <v>83</v>
      </c>
      <c r="E82" s="251"/>
      <c r="F82" s="351" t="s">
        <v>83</v>
      </c>
      <c r="G82" s="243"/>
    </row>
    <row r="83" spans="1:7" x14ac:dyDescent="0.3">
      <c r="A83" s="236" t="s">
        <v>1775</v>
      </c>
      <c r="B83" s="236" t="s">
        <v>558</v>
      </c>
      <c r="C83" s="351" t="s">
        <v>83</v>
      </c>
      <c r="D83" s="351" t="s">
        <v>83</v>
      </c>
      <c r="E83" s="251"/>
      <c r="F83" s="351" t="s">
        <v>83</v>
      </c>
      <c r="G83" s="243"/>
    </row>
    <row r="84" spans="1:7" x14ac:dyDescent="0.3">
      <c r="A84" s="236" t="s">
        <v>1776</v>
      </c>
      <c r="B84" s="236" t="s">
        <v>560</v>
      </c>
      <c r="C84" s="351" t="s">
        <v>83</v>
      </c>
      <c r="D84" s="351" t="s">
        <v>83</v>
      </c>
      <c r="E84" s="251"/>
      <c r="F84" s="351" t="s">
        <v>83</v>
      </c>
      <c r="G84" s="243"/>
    </row>
    <row r="85" spans="1:7" x14ac:dyDescent="0.3">
      <c r="A85" s="236" t="s">
        <v>1777</v>
      </c>
      <c r="B85" s="236" t="s">
        <v>562</v>
      </c>
      <c r="C85" s="351" t="s">
        <v>83</v>
      </c>
      <c r="D85" s="351" t="s">
        <v>83</v>
      </c>
      <c r="E85" s="251"/>
      <c r="F85" s="351" t="s">
        <v>83</v>
      </c>
      <c r="G85" s="243"/>
    </row>
    <row r="86" spans="1:7" x14ac:dyDescent="0.3">
      <c r="A86" s="236" t="s">
        <v>1778</v>
      </c>
      <c r="B86" s="236" t="s">
        <v>564</v>
      </c>
      <c r="C86" s="351" t="s">
        <v>83</v>
      </c>
      <c r="D86" s="351" t="s">
        <v>83</v>
      </c>
      <c r="E86" s="251"/>
      <c r="F86" s="351" t="s">
        <v>83</v>
      </c>
      <c r="G86" s="243"/>
    </row>
    <row r="87" spans="1:7" x14ac:dyDescent="0.3">
      <c r="A87" s="236" t="s">
        <v>1779</v>
      </c>
      <c r="B87" s="236" t="s">
        <v>566</v>
      </c>
      <c r="C87" s="351" t="s">
        <v>83</v>
      </c>
      <c r="D87" s="351" t="s">
        <v>83</v>
      </c>
      <c r="E87" s="251"/>
      <c r="F87" s="351" t="s">
        <v>83</v>
      </c>
      <c r="G87" s="243"/>
    </row>
    <row r="88" spans="1:7" x14ac:dyDescent="0.3">
      <c r="A88" s="236" t="s">
        <v>1780</v>
      </c>
      <c r="B88" s="236" t="s">
        <v>568</v>
      </c>
      <c r="C88" s="351" t="s">
        <v>83</v>
      </c>
      <c r="D88" s="351" t="s">
        <v>83</v>
      </c>
      <c r="E88" s="251"/>
      <c r="F88" s="351" t="s">
        <v>83</v>
      </c>
      <c r="G88" s="243"/>
    </row>
    <row r="89" spans="1:7" x14ac:dyDescent="0.3">
      <c r="A89" s="236" t="s">
        <v>1781</v>
      </c>
      <c r="B89" s="236" t="s">
        <v>570</v>
      </c>
      <c r="C89" s="351" t="s">
        <v>83</v>
      </c>
      <c r="D89" s="351" t="s">
        <v>83</v>
      </c>
      <c r="E89" s="251"/>
      <c r="F89" s="351" t="s">
        <v>83</v>
      </c>
      <c r="G89" s="243"/>
    </row>
    <row r="90" spans="1:7" x14ac:dyDescent="0.3">
      <c r="A90" s="236" t="s">
        <v>1782</v>
      </c>
      <c r="B90" s="236" t="s">
        <v>572</v>
      </c>
      <c r="C90" s="351" t="s">
        <v>83</v>
      </c>
      <c r="D90" s="351" t="s">
        <v>83</v>
      </c>
      <c r="E90" s="251"/>
      <c r="F90" s="351" t="s">
        <v>83</v>
      </c>
      <c r="G90" s="243"/>
    </row>
    <row r="91" spans="1:7" x14ac:dyDescent="0.3">
      <c r="A91" s="236" t="s">
        <v>1783</v>
      </c>
      <c r="B91" s="236" t="s">
        <v>574</v>
      </c>
      <c r="C91" s="351" t="s">
        <v>83</v>
      </c>
      <c r="D91" s="351" t="s">
        <v>83</v>
      </c>
      <c r="E91" s="251"/>
      <c r="F91" s="351" t="s">
        <v>83</v>
      </c>
      <c r="G91" s="243"/>
    </row>
    <row r="92" spans="1:7" x14ac:dyDescent="0.3">
      <c r="A92" s="236" t="s">
        <v>1784</v>
      </c>
      <c r="B92" s="236" t="s">
        <v>576</v>
      </c>
      <c r="C92" s="351" t="s">
        <v>83</v>
      </c>
      <c r="D92" s="351" t="s">
        <v>83</v>
      </c>
      <c r="E92" s="251"/>
      <c r="F92" s="351" t="s">
        <v>83</v>
      </c>
      <c r="G92" s="243"/>
    </row>
    <row r="93" spans="1:7" x14ac:dyDescent="0.3">
      <c r="A93" s="236" t="s">
        <v>1785</v>
      </c>
      <c r="B93" s="236" t="s">
        <v>6</v>
      </c>
      <c r="C93" s="351" t="s">
        <v>83</v>
      </c>
      <c r="D93" s="351" t="s">
        <v>83</v>
      </c>
      <c r="E93" s="251"/>
      <c r="F93" s="351" t="s">
        <v>83</v>
      </c>
      <c r="G93" s="243"/>
    </row>
    <row r="94" spans="1:7" x14ac:dyDescent="0.3">
      <c r="A94" s="236" t="s">
        <v>1786</v>
      </c>
      <c r="B94" s="242" t="s">
        <v>318</v>
      </c>
      <c r="C94" s="250">
        <f>SUM(C95:C97)</f>
        <v>0</v>
      </c>
      <c r="D94" s="250">
        <f t="shared" ref="D94:F94" si="2">SUM(D95:D97)</f>
        <v>0</v>
      </c>
      <c r="E94" s="250"/>
      <c r="F94" s="250">
        <f t="shared" si="2"/>
        <v>0</v>
      </c>
      <c r="G94" s="243"/>
    </row>
    <row r="95" spans="1:7" x14ac:dyDescent="0.3">
      <c r="A95" s="236" t="s">
        <v>1787</v>
      </c>
      <c r="B95" s="236" t="s">
        <v>582</v>
      </c>
      <c r="C95" s="351" t="s">
        <v>83</v>
      </c>
      <c r="D95" s="351" t="s">
        <v>83</v>
      </c>
      <c r="E95" s="251"/>
      <c r="F95" s="351" t="s">
        <v>83</v>
      </c>
      <c r="G95" s="243"/>
    </row>
    <row r="96" spans="1:7" x14ac:dyDescent="0.3">
      <c r="A96" s="236" t="s">
        <v>1788</v>
      </c>
      <c r="B96" s="236" t="s">
        <v>584</v>
      </c>
      <c r="C96" s="351" t="s">
        <v>83</v>
      </c>
      <c r="D96" s="351" t="s">
        <v>83</v>
      </c>
      <c r="E96" s="251"/>
      <c r="F96" s="351" t="s">
        <v>83</v>
      </c>
      <c r="G96" s="243"/>
    </row>
    <row r="97" spans="1:7" x14ac:dyDescent="0.3">
      <c r="A97" s="236" t="s">
        <v>1789</v>
      </c>
      <c r="B97" s="236" t="s">
        <v>2</v>
      </c>
      <c r="C97" s="351" t="s">
        <v>83</v>
      </c>
      <c r="D97" s="351" t="s">
        <v>83</v>
      </c>
      <c r="E97" s="251"/>
      <c r="F97" s="351" t="s">
        <v>83</v>
      </c>
      <c r="G97" s="243"/>
    </row>
    <row r="98" spans="1:7" x14ac:dyDescent="0.3">
      <c r="A98" s="236" t="s">
        <v>1790</v>
      </c>
      <c r="B98" s="242" t="s">
        <v>146</v>
      </c>
      <c r="C98" s="250">
        <f>SUM(C99:C109)</f>
        <v>0</v>
      </c>
      <c r="D98" s="250">
        <f t="shared" ref="D98:F98" si="3">SUM(D99:D109)</f>
        <v>0</v>
      </c>
      <c r="E98" s="250"/>
      <c r="F98" s="250">
        <f t="shared" si="3"/>
        <v>0</v>
      </c>
      <c r="G98" s="243"/>
    </row>
    <row r="99" spans="1:7" x14ac:dyDescent="0.3">
      <c r="A99" s="236" t="s">
        <v>1791</v>
      </c>
      <c r="B99" s="243" t="s">
        <v>320</v>
      </c>
      <c r="C99" s="351" t="s">
        <v>83</v>
      </c>
      <c r="D99" s="351" t="s">
        <v>83</v>
      </c>
      <c r="E99" s="251"/>
      <c r="F99" s="351" t="s">
        <v>83</v>
      </c>
      <c r="G99" s="243"/>
    </row>
    <row r="100" spans="1:7" s="223" customFormat="1" x14ac:dyDescent="0.3">
      <c r="A100" s="236" t="s">
        <v>1792</v>
      </c>
      <c r="B100" s="236" t="s">
        <v>579</v>
      </c>
      <c r="C100" s="351" t="s">
        <v>83</v>
      </c>
      <c r="D100" s="351" t="s">
        <v>83</v>
      </c>
      <c r="E100" s="251"/>
      <c r="F100" s="351" t="s">
        <v>83</v>
      </c>
      <c r="G100" s="243"/>
    </row>
    <row r="101" spans="1:7" x14ac:dyDescent="0.3">
      <c r="A101" s="236" t="s">
        <v>1793</v>
      </c>
      <c r="B101" s="243" t="s">
        <v>322</v>
      </c>
      <c r="C101" s="351" t="s">
        <v>83</v>
      </c>
      <c r="D101" s="351" t="s">
        <v>83</v>
      </c>
      <c r="E101" s="251"/>
      <c r="F101" s="351" t="s">
        <v>83</v>
      </c>
      <c r="G101" s="243"/>
    </row>
    <row r="102" spans="1:7" x14ac:dyDescent="0.3">
      <c r="A102" s="236" t="s">
        <v>1794</v>
      </c>
      <c r="B102" s="243" t="s">
        <v>324</v>
      </c>
      <c r="C102" s="351" t="s">
        <v>83</v>
      </c>
      <c r="D102" s="351" t="s">
        <v>83</v>
      </c>
      <c r="E102" s="251"/>
      <c r="F102" s="351" t="s">
        <v>83</v>
      </c>
      <c r="G102" s="243"/>
    </row>
    <row r="103" spans="1:7" x14ac:dyDescent="0.3">
      <c r="A103" s="236" t="s">
        <v>1795</v>
      </c>
      <c r="B103" s="243" t="s">
        <v>12</v>
      </c>
      <c r="C103" s="351" t="s">
        <v>83</v>
      </c>
      <c r="D103" s="351" t="s">
        <v>83</v>
      </c>
      <c r="E103" s="251"/>
      <c r="F103" s="351" t="s">
        <v>83</v>
      </c>
      <c r="G103" s="243"/>
    </row>
    <row r="104" spans="1:7" x14ac:dyDescent="0.3">
      <c r="A104" s="236" t="s">
        <v>1796</v>
      </c>
      <c r="B104" s="243" t="s">
        <v>327</v>
      </c>
      <c r="C104" s="351" t="s">
        <v>83</v>
      </c>
      <c r="D104" s="351" t="s">
        <v>83</v>
      </c>
      <c r="E104" s="251"/>
      <c r="F104" s="351" t="s">
        <v>83</v>
      </c>
      <c r="G104" s="243"/>
    </row>
    <row r="105" spans="1:7" x14ac:dyDescent="0.3">
      <c r="A105" s="236" t="s">
        <v>1797</v>
      </c>
      <c r="B105" s="243" t="s">
        <v>329</v>
      </c>
      <c r="C105" s="351" t="s">
        <v>83</v>
      </c>
      <c r="D105" s="351" t="s">
        <v>83</v>
      </c>
      <c r="E105" s="251"/>
      <c r="F105" s="351" t="s">
        <v>83</v>
      </c>
      <c r="G105" s="243"/>
    </row>
    <row r="106" spans="1:7" x14ac:dyDescent="0.3">
      <c r="A106" s="236" t="s">
        <v>1798</v>
      </c>
      <c r="B106" s="243" t="s">
        <v>331</v>
      </c>
      <c r="C106" s="351" t="s">
        <v>83</v>
      </c>
      <c r="D106" s="351" t="s">
        <v>83</v>
      </c>
      <c r="E106" s="251"/>
      <c r="F106" s="351" t="s">
        <v>83</v>
      </c>
      <c r="G106" s="243"/>
    </row>
    <row r="107" spans="1:7" x14ac:dyDescent="0.3">
      <c r="A107" s="236" t="s">
        <v>1799</v>
      </c>
      <c r="B107" s="243" t="s">
        <v>333</v>
      </c>
      <c r="C107" s="351" t="s">
        <v>83</v>
      </c>
      <c r="D107" s="351" t="s">
        <v>83</v>
      </c>
      <c r="E107" s="251"/>
      <c r="F107" s="351" t="s">
        <v>83</v>
      </c>
      <c r="G107" s="243"/>
    </row>
    <row r="108" spans="1:7" x14ac:dyDescent="0.3">
      <c r="A108" s="236" t="s">
        <v>1800</v>
      </c>
      <c r="B108" s="243" t="s">
        <v>335</v>
      </c>
      <c r="C108" s="351" t="s">
        <v>83</v>
      </c>
      <c r="D108" s="351" t="s">
        <v>83</v>
      </c>
      <c r="E108" s="251"/>
      <c r="F108" s="351" t="s">
        <v>83</v>
      </c>
      <c r="G108" s="243"/>
    </row>
    <row r="109" spans="1:7" x14ac:dyDescent="0.3">
      <c r="A109" s="236" t="s">
        <v>1801</v>
      </c>
      <c r="B109" s="243" t="s">
        <v>146</v>
      </c>
      <c r="C109" s="351" t="s">
        <v>83</v>
      </c>
      <c r="D109" s="351" t="s">
        <v>83</v>
      </c>
      <c r="E109" s="251"/>
      <c r="F109" s="351" t="s">
        <v>83</v>
      </c>
      <c r="G109" s="243"/>
    </row>
    <row r="110" spans="1:7" x14ac:dyDescent="0.3">
      <c r="A110" s="236" t="s">
        <v>2096</v>
      </c>
      <c r="B110" s="347" t="s">
        <v>150</v>
      </c>
      <c r="C110" s="351"/>
      <c r="D110" s="351"/>
      <c r="E110" s="251"/>
      <c r="F110" s="351"/>
      <c r="G110" s="243"/>
    </row>
    <row r="111" spans="1:7" x14ac:dyDescent="0.3">
      <c r="A111" s="236" t="s">
        <v>2097</v>
      </c>
      <c r="B111" s="347" t="s">
        <v>150</v>
      </c>
      <c r="C111" s="351"/>
      <c r="D111" s="351"/>
      <c r="E111" s="251"/>
      <c r="F111" s="351"/>
      <c r="G111" s="243"/>
    </row>
    <row r="112" spans="1:7" x14ac:dyDescent="0.3">
      <c r="A112" s="236" t="s">
        <v>2098</v>
      </c>
      <c r="B112" s="347" t="s">
        <v>150</v>
      </c>
      <c r="C112" s="351"/>
      <c r="D112" s="351"/>
      <c r="E112" s="251"/>
      <c r="F112" s="351"/>
      <c r="G112" s="243"/>
    </row>
    <row r="113" spans="1:7" x14ac:dyDescent="0.3">
      <c r="A113" s="236" t="s">
        <v>2099</v>
      </c>
      <c r="B113" s="347" t="s">
        <v>150</v>
      </c>
      <c r="C113" s="351"/>
      <c r="D113" s="351"/>
      <c r="E113" s="251"/>
      <c r="F113" s="351"/>
      <c r="G113" s="243"/>
    </row>
    <row r="114" spans="1:7" x14ac:dyDescent="0.3">
      <c r="A114" s="236" t="s">
        <v>2100</v>
      </c>
      <c r="B114" s="347" t="s">
        <v>150</v>
      </c>
      <c r="C114" s="351"/>
      <c r="D114" s="351"/>
      <c r="E114" s="251"/>
      <c r="F114" s="351"/>
      <c r="G114" s="243"/>
    </row>
    <row r="115" spans="1:7" x14ac:dyDescent="0.3">
      <c r="A115" s="236" t="s">
        <v>2101</v>
      </c>
      <c r="B115" s="347" t="s">
        <v>150</v>
      </c>
      <c r="C115" s="351"/>
      <c r="D115" s="351"/>
      <c r="E115" s="251"/>
      <c r="F115" s="351"/>
      <c r="G115" s="243"/>
    </row>
    <row r="116" spans="1:7" x14ac:dyDescent="0.3">
      <c r="A116" s="236" t="s">
        <v>2102</v>
      </c>
      <c r="B116" s="347" t="s">
        <v>150</v>
      </c>
      <c r="C116" s="351"/>
      <c r="D116" s="351"/>
      <c r="E116" s="251"/>
      <c r="F116" s="351"/>
      <c r="G116" s="243"/>
    </row>
    <row r="117" spans="1:7" x14ac:dyDescent="0.3">
      <c r="A117" s="236" t="s">
        <v>2103</v>
      </c>
      <c r="B117" s="347" t="s">
        <v>150</v>
      </c>
      <c r="C117" s="351"/>
      <c r="D117" s="351"/>
      <c r="E117" s="251"/>
      <c r="F117" s="351"/>
      <c r="G117" s="243"/>
    </row>
    <row r="118" spans="1:7" x14ac:dyDescent="0.3">
      <c r="A118" s="236" t="s">
        <v>2104</v>
      </c>
      <c r="B118" s="347" t="s">
        <v>150</v>
      </c>
      <c r="C118" s="351"/>
      <c r="D118" s="351"/>
      <c r="E118" s="251"/>
      <c r="F118" s="351"/>
      <c r="G118" s="243"/>
    </row>
    <row r="119" spans="1:7" x14ac:dyDescent="0.3">
      <c r="A119" s="236" t="s">
        <v>2105</v>
      </c>
      <c r="B119" s="347" t="s">
        <v>150</v>
      </c>
      <c r="C119" s="351"/>
      <c r="D119" s="351"/>
      <c r="E119" s="251"/>
      <c r="F119" s="351"/>
      <c r="G119" s="243"/>
    </row>
    <row r="120" spans="1:7" x14ac:dyDescent="0.3">
      <c r="A120" s="85"/>
      <c r="B120" s="85" t="s">
        <v>1608</v>
      </c>
      <c r="C120" s="85" t="s">
        <v>514</v>
      </c>
      <c r="D120" s="85" t="s">
        <v>515</v>
      </c>
      <c r="E120" s="85"/>
      <c r="F120" s="85" t="s">
        <v>483</v>
      </c>
      <c r="G120" s="85"/>
    </row>
    <row r="121" spans="1:7" x14ac:dyDescent="0.3">
      <c r="A121" s="236" t="s">
        <v>1802</v>
      </c>
      <c r="B121" s="344" t="s">
        <v>607</v>
      </c>
      <c r="C121" s="351" t="s">
        <v>83</v>
      </c>
      <c r="D121" s="351" t="s">
        <v>83</v>
      </c>
      <c r="E121" s="251"/>
      <c r="F121" s="351" t="s">
        <v>83</v>
      </c>
      <c r="G121" s="243"/>
    </row>
    <row r="122" spans="1:7" x14ac:dyDescent="0.3">
      <c r="A122" s="236" t="s">
        <v>1803</v>
      </c>
      <c r="B122" s="344" t="s">
        <v>607</v>
      </c>
      <c r="C122" s="351" t="s">
        <v>83</v>
      </c>
      <c r="D122" s="351" t="s">
        <v>83</v>
      </c>
      <c r="E122" s="251"/>
      <c r="F122" s="351" t="s">
        <v>83</v>
      </c>
      <c r="G122" s="243"/>
    </row>
    <row r="123" spans="1:7" x14ac:dyDescent="0.3">
      <c r="A123" s="236" t="s">
        <v>1804</v>
      </c>
      <c r="B123" s="344" t="s">
        <v>607</v>
      </c>
      <c r="C123" s="351" t="s">
        <v>83</v>
      </c>
      <c r="D123" s="351" t="s">
        <v>83</v>
      </c>
      <c r="E123" s="251"/>
      <c r="F123" s="351" t="s">
        <v>83</v>
      </c>
      <c r="G123" s="243"/>
    </row>
    <row r="124" spans="1:7" x14ac:dyDescent="0.3">
      <c r="A124" s="236" t="s">
        <v>1805</v>
      </c>
      <c r="B124" s="344" t="s">
        <v>607</v>
      </c>
      <c r="C124" s="351" t="s">
        <v>83</v>
      </c>
      <c r="D124" s="351" t="s">
        <v>83</v>
      </c>
      <c r="E124" s="251"/>
      <c r="F124" s="351" t="s">
        <v>83</v>
      </c>
      <c r="G124" s="243"/>
    </row>
    <row r="125" spans="1:7" x14ac:dyDescent="0.3">
      <c r="A125" s="236" t="s">
        <v>1806</v>
      </c>
      <c r="B125" s="344" t="s">
        <v>607</v>
      </c>
      <c r="C125" s="351" t="s">
        <v>83</v>
      </c>
      <c r="D125" s="351" t="s">
        <v>83</v>
      </c>
      <c r="E125" s="251"/>
      <c r="F125" s="351" t="s">
        <v>83</v>
      </c>
      <c r="G125" s="243"/>
    </row>
    <row r="126" spans="1:7" x14ac:dyDescent="0.3">
      <c r="A126" s="236" t="s">
        <v>1807</v>
      </c>
      <c r="B126" s="344" t="s">
        <v>607</v>
      </c>
      <c r="C126" s="351" t="s">
        <v>83</v>
      </c>
      <c r="D126" s="351" t="s">
        <v>83</v>
      </c>
      <c r="E126" s="251"/>
      <c r="F126" s="351" t="s">
        <v>83</v>
      </c>
      <c r="G126" s="243"/>
    </row>
    <row r="127" spans="1:7" x14ac:dyDescent="0.3">
      <c r="A127" s="236" t="s">
        <v>1808</v>
      </c>
      <c r="B127" s="344" t="s">
        <v>607</v>
      </c>
      <c r="C127" s="351" t="s">
        <v>83</v>
      </c>
      <c r="D127" s="351" t="s">
        <v>83</v>
      </c>
      <c r="E127" s="251"/>
      <c r="F127" s="351" t="s">
        <v>83</v>
      </c>
      <c r="G127" s="243"/>
    </row>
    <row r="128" spans="1:7" x14ac:dyDescent="0.3">
      <c r="A128" s="236" t="s">
        <v>1809</v>
      </c>
      <c r="B128" s="344" t="s">
        <v>607</v>
      </c>
      <c r="C128" s="351" t="s">
        <v>83</v>
      </c>
      <c r="D128" s="351" t="s">
        <v>83</v>
      </c>
      <c r="E128" s="251"/>
      <c r="F128" s="351" t="s">
        <v>83</v>
      </c>
      <c r="G128" s="243"/>
    </row>
    <row r="129" spans="1:7" x14ac:dyDescent="0.3">
      <c r="A129" s="236" t="s">
        <v>1810</v>
      </c>
      <c r="B129" s="344" t="s">
        <v>607</v>
      </c>
      <c r="C129" s="351" t="s">
        <v>83</v>
      </c>
      <c r="D129" s="351" t="s">
        <v>83</v>
      </c>
      <c r="E129" s="251"/>
      <c r="F129" s="351" t="s">
        <v>83</v>
      </c>
      <c r="G129" s="243"/>
    </row>
    <row r="130" spans="1:7" x14ac:dyDescent="0.3">
      <c r="A130" s="236" t="s">
        <v>1811</v>
      </c>
      <c r="B130" s="344" t="s">
        <v>607</v>
      </c>
      <c r="C130" s="351" t="s">
        <v>83</v>
      </c>
      <c r="D130" s="351" t="s">
        <v>83</v>
      </c>
      <c r="E130" s="251"/>
      <c r="F130" s="351" t="s">
        <v>83</v>
      </c>
      <c r="G130" s="243"/>
    </row>
    <row r="131" spans="1:7" x14ac:dyDescent="0.3">
      <c r="A131" s="236" t="s">
        <v>1812</v>
      </c>
      <c r="B131" s="344" t="s">
        <v>607</v>
      </c>
      <c r="C131" s="351" t="s">
        <v>83</v>
      </c>
      <c r="D131" s="351" t="s">
        <v>83</v>
      </c>
      <c r="E131" s="251"/>
      <c r="F131" s="351" t="s">
        <v>83</v>
      </c>
      <c r="G131" s="243"/>
    </row>
    <row r="132" spans="1:7" x14ac:dyDescent="0.3">
      <c r="A132" s="236" t="s">
        <v>1813</v>
      </c>
      <c r="B132" s="344" t="s">
        <v>607</v>
      </c>
      <c r="C132" s="351" t="s">
        <v>83</v>
      </c>
      <c r="D132" s="351" t="s">
        <v>83</v>
      </c>
      <c r="E132" s="251"/>
      <c r="F132" s="351" t="s">
        <v>83</v>
      </c>
      <c r="G132" s="243"/>
    </row>
    <row r="133" spans="1:7" x14ac:dyDescent="0.3">
      <c r="A133" s="236" t="s">
        <v>1814</v>
      </c>
      <c r="B133" s="344" t="s">
        <v>607</v>
      </c>
      <c r="C133" s="351" t="s">
        <v>83</v>
      </c>
      <c r="D133" s="351" t="s">
        <v>83</v>
      </c>
      <c r="E133" s="251"/>
      <c r="F133" s="351" t="s">
        <v>83</v>
      </c>
      <c r="G133" s="243"/>
    </row>
    <row r="134" spans="1:7" x14ac:dyDescent="0.3">
      <c r="A134" s="236" t="s">
        <v>1815</v>
      </c>
      <c r="B134" s="344" t="s">
        <v>607</v>
      </c>
      <c r="C134" s="351" t="s">
        <v>83</v>
      </c>
      <c r="D134" s="351" t="s">
        <v>83</v>
      </c>
      <c r="E134" s="251"/>
      <c r="F134" s="351" t="s">
        <v>83</v>
      </c>
      <c r="G134" s="243"/>
    </row>
    <row r="135" spans="1:7" x14ac:dyDescent="0.3">
      <c r="A135" s="236" t="s">
        <v>1816</v>
      </c>
      <c r="B135" s="344" t="s">
        <v>607</v>
      </c>
      <c r="C135" s="351" t="s">
        <v>83</v>
      </c>
      <c r="D135" s="351" t="s">
        <v>83</v>
      </c>
      <c r="E135" s="251"/>
      <c r="F135" s="351" t="s">
        <v>83</v>
      </c>
      <c r="G135" s="243"/>
    </row>
    <row r="136" spans="1:7" x14ac:dyDescent="0.3">
      <c r="A136" s="236" t="s">
        <v>1817</v>
      </c>
      <c r="B136" s="344" t="s">
        <v>607</v>
      </c>
      <c r="C136" s="351" t="s">
        <v>83</v>
      </c>
      <c r="D136" s="351" t="s">
        <v>83</v>
      </c>
      <c r="E136" s="251"/>
      <c r="F136" s="351" t="s">
        <v>83</v>
      </c>
      <c r="G136" s="243"/>
    </row>
    <row r="137" spans="1:7" x14ac:dyDescent="0.3">
      <c r="A137" s="236" t="s">
        <v>1818</v>
      </c>
      <c r="B137" s="344" t="s">
        <v>607</v>
      </c>
      <c r="C137" s="351" t="s">
        <v>83</v>
      </c>
      <c r="D137" s="351" t="s">
        <v>83</v>
      </c>
      <c r="E137" s="251"/>
      <c r="F137" s="351" t="s">
        <v>83</v>
      </c>
      <c r="G137" s="243"/>
    </row>
    <row r="138" spans="1:7" x14ac:dyDescent="0.3">
      <c r="A138" s="236" t="s">
        <v>1819</v>
      </c>
      <c r="B138" s="344" t="s">
        <v>607</v>
      </c>
      <c r="C138" s="351" t="s">
        <v>83</v>
      </c>
      <c r="D138" s="351" t="s">
        <v>83</v>
      </c>
      <c r="E138" s="251"/>
      <c r="F138" s="351" t="s">
        <v>83</v>
      </c>
      <c r="G138" s="243"/>
    </row>
    <row r="139" spans="1:7" x14ac:dyDescent="0.3">
      <c r="A139" s="236" t="s">
        <v>1820</v>
      </c>
      <c r="B139" s="344" t="s">
        <v>607</v>
      </c>
      <c r="C139" s="351" t="s">
        <v>83</v>
      </c>
      <c r="D139" s="351" t="s">
        <v>83</v>
      </c>
      <c r="E139" s="251"/>
      <c r="F139" s="351" t="s">
        <v>83</v>
      </c>
      <c r="G139" s="243"/>
    </row>
    <row r="140" spans="1:7" x14ac:dyDescent="0.3">
      <c r="A140" s="236" t="s">
        <v>1821</v>
      </c>
      <c r="B140" s="344" t="s">
        <v>607</v>
      </c>
      <c r="C140" s="351" t="s">
        <v>83</v>
      </c>
      <c r="D140" s="351" t="s">
        <v>83</v>
      </c>
      <c r="E140" s="251"/>
      <c r="F140" s="351" t="s">
        <v>83</v>
      </c>
      <c r="G140" s="243"/>
    </row>
    <row r="141" spans="1:7" x14ac:dyDescent="0.3">
      <c r="A141" s="236" t="s">
        <v>1822</v>
      </c>
      <c r="B141" s="344" t="s">
        <v>607</v>
      </c>
      <c r="C141" s="351" t="s">
        <v>83</v>
      </c>
      <c r="D141" s="351" t="s">
        <v>83</v>
      </c>
      <c r="E141" s="251"/>
      <c r="F141" s="351" t="s">
        <v>83</v>
      </c>
      <c r="G141" s="243"/>
    </row>
    <row r="142" spans="1:7" x14ac:dyDescent="0.3">
      <c r="A142" s="236" t="s">
        <v>1823</v>
      </c>
      <c r="B142" s="344" t="s">
        <v>607</v>
      </c>
      <c r="C142" s="351" t="s">
        <v>83</v>
      </c>
      <c r="D142" s="351" t="s">
        <v>83</v>
      </c>
      <c r="E142" s="251"/>
      <c r="F142" s="351" t="s">
        <v>83</v>
      </c>
      <c r="G142" s="243"/>
    </row>
    <row r="143" spans="1:7" x14ac:dyDescent="0.3">
      <c r="A143" s="236" t="s">
        <v>1824</v>
      </c>
      <c r="B143" s="344" t="s">
        <v>607</v>
      </c>
      <c r="C143" s="351" t="s">
        <v>83</v>
      </c>
      <c r="D143" s="351" t="s">
        <v>83</v>
      </c>
      <c r="E143" s="251"/>
      <c r="F143" s="351" t="s">
        <v>83</v>
      </c>
      <c r="G143" s="243"/>
    </row>
    <row r="144" spans="1:7" x14ac:dyDescent="0.3">
      <c r="A144" s="236" t="s">
        <v>1825</v>
      </c>
      <c r="B144" s="344" t="s">
        <v>607</v>
      </c>
      <c r="C144" s="351" t="s">
        <v>83</v>
      </c>
      <c r="D144" s="351" t="s">
        <v>83</v>
      </c>
      <c r="E144" s="251"/>
      <c r="F144" s="351" t="s">
        <v>83</v>
      </c>
      <c r="G144" s="243"/>
    </row>
    <row r="145" spans="1:7" x14ac:dyDescent="0.3">
      <c r="A145" s="236" t="s">
        <v>1826</v>
      </c>
      <c r="B145" s="344" t="s">
        <v>607</v>
      </c>
      <c r="C145" s="351" t="s">
        <v>83</v>
      </c>
      <c r="D145" s="351" t="s">
        <v>83</v>
      </c>
      <c r="E145" s="251"/>
      <c r="F145" s="351" t="s">
        <v>83</v>
      </c>
      <c r="G145" s="243"/>
    </row>
    <row r="146" spans="1:7" x14ac:dyDescent="0.3">
      <c r="A146" s="236" t="s">
        <v>1827</v>
      </c>
      <c r="B146" s="344" t="s">
        <v>607</v>
      </c>
      <c r="C146" s="351" t="s">
        <v>83</v>
      </c>
      <c r="D146" s="351" t="s">
        <v>83</v>
      </c>
      <c r="E146" s="251"/>
      <c r="F146" s="351" t="s">
        <v>83</v>
      </c>
      <c r="G146" s="243"/>
    </row>
    <row r="147" spans="1:7" x14ac:dyDescent="0.3">
      <c r="A147" s="236" t="s">
        <v>1828</v>
      </c>
      <c r="B147" s="344" t="s">
        <v>607</v>
      </c>
      <c r="C147" s="351" t="s">
        <v>83</v>
      </c>
      <c r="D147" s="351" t="s">
        <v>83</v>
      </c>
      <c r="E147" s="251"/>
      <c r="F147" s="351" t="s">
        <v>83</v>
      </c>
      <c r="G147" s="243"/>
    </row>
    <row r="148" spans="1:7" x14ac:dyDescent="0.3">
      <c r="A148" s="236" t="s">
        <v>1829</v>
      </c>
      <c r="B148" s="344" t="s">
        <v>607</v>
      </c>
      <c r="C148" s="351" t="s">
        <v>83</v>
      </c>
      <c r="D148" s="351" t="s">
        <v>83</v>
      </c>
      <c r="E148" s="251"/>
      <c r="F148" s="351" t="s">
        <v>83</v>
      </c>
      <c r="G148" s="243"/>
    </row>
    <row r="149" spans="1:7" x14ac:dyDescent="0.3">
      <c r="A149" s="236" t="s">
        <v>1830</v>
      </c>
      <c r="B149" s="344" t="s">
        <v>607</v>
      </c>
      <c r="C149" s="351" t="s">
        <v>83</v>
      </c>
      <c r="D149" s="351" t="s">
        <v>83</v>
      </c>
      <c r="E149" s="251"/>
      <c r="F149" s="351" t="s">
        <v>83</v>
      </c>
      <c r="G149" s="243"/>
    </row>
    <row r="150" spans="1:7" x14ac:dyDescent="0.3">
      <c r="A150" s="236" t="s">
        <v>1831</v>
      </c>
      <c r="B150" s="344" t="s">
        <v>607</v>
      </c>
      <c r="C150" s="351" t="s">
        <v>83</v>
      </c>
      <c r="D150" s="351" t="s">
        <v>83</v>
      </c>
      <c r="E150" s="251"/>
      <c r="F150" s="351" t="s">
        <v>83</v>
      </c>
      <c r="G150" s="243"/>
    </row>
    <row r="151" spans="1:7" x14ac:dyDescent="0.3">
      <c r="A151" s="236" t="s">
        <v>1832</v>
      </c>
      <c r="B151" s="344" t="s">
        <v>607</v>
      </c>
      <c r="C151" s="351" t="s">
        <v>83</v>
      </c>
      <c r="D151" s="351" t="s">
        <v>83</v>
      </c>
      <c r="E151" s="251"/>
      <c r="F151" s="351" t="s">
        <v>83</v>
      </c>
      <c r="G151" s="243"/>
    </row>
    <row r="152" spans="1:7" x14ac:dyDescent="0.3">
      <c r="A152" s="236" t="s">
        <v>1833</v>
      </c>
      <c r="B152" s="344" t="s">
        <v>607</v>
      </c>
      <c r="C152" s="351" t="s">
        <v>83</v>
      </c>
      <c r="D152" s="351" t="s">
        <v>83</v>
      </c>
      <c r="E152" s="251"/>
      <c r="F152" s="351" t="s">
        <v>83</v>
      </c>
      <c r="G152" s="243"/>
    </row>
    <row r="153" spans="1:7" x14ac:dyDescent="0.3">
      <c r="A153" s="236" t="s">
        <v>1834</v>
      </c>
      <c r="B153" s="344" t="s">
        <v>607</v>
      </c>
      <c r="C153" s="351" t="s">
        <v>83</v>
      </c>
      <c r="D153" s="351" t="s">
        <v>83</v>
      </c>
      <c r="E153" s="251"/>
      <c r="F153" s="351" t="s">
        <v>83</v>
      </c>
      <c r="G153" s="243"/>
    </row>
    <row r="154" spans="1:7" x14ac:dyDescent="0.3">
      <c r="A154" s="236" t="s">
        <v>1835</v>
      </c>
      <c r="B154" s="344" t="s">
        <v>607</v>
      </c>
      <c r="C154" s="351" t="s">
        <v>83</v>
      </c>
      <c r="D154" s="351" t="s">
        <v>83</v>
      </c>
      <c r="E154" s="251"/>
      <c r="F154" s="351" t="s">
        <v>83</v>
      </c>
      <c r="G154" s="243"/>
    </row>
    <row r="155" spans="1:7" x14ac:dyDescent="0.3">
      <c r="A155" s="236" t="s">
        <v>1836</v>
      </c>
      <c r="B155" s="344" t="s">
        <v>607</v>
      </c>
      <c r="C155" s="351" t="s">
        <v>83</v>
      </c>
      <c r="D155" s="351" t="s">
        <v>83</v>
      </c>
      <c r="E155" s="251"/>
      <c r="F155" s="351" t="s">
        <v>83</v>
      </c>
      <c r="G155" s="243"/>
    </row>
    <row r="156" spans="1:7" x14ac:dyDescent="0.3">
      <c r="A156" s="236" t="s">
        <v>1837</v>
      </c>
      <c r="B156" s="344" t="s">
        <v>607</v>
      </c>
      <c r="C156" s="351" t="s">
        <v>83</v>
      </c>
      <c r="D156" s="351" t="s">
        <v>83</v>
      </c>
      <c r="E156" s="251"/>
      <c r="F156" s="351" t="s">
        <v>83</v>
      </c>
      <c r="G156" s="243"/>
    </row>
    <row r="157" spans="1:7" x14ac:dyDescent="0.3">
      <c r="A157" s="236" t="s">
        <v>1838</v>
      </c>
      <c r="B157" s="344" t="s">
        <v>607</v>
      </c>
      <c r="C157" s="351" t="s">
        <v>83</v>
      </c>
      <c r="D157" s="351" t="s">
        <v>83</v>
      </c>
      <c r="E157" s="251"/>
      <c r="F157" s="351" t="s">
        <v>83</v>
      </c>
      <c r="G157" s="243"/>
    </row>
    <row r="158" spans="1:7" x14ac:dyDescent="0.3">
      <c r="A158" s="236" t="s">
        <v>1839</v>
      </c>
      <c r="B158" s="344" t="s">
        <v>607</v>
      </c>
      <c r="C158" s="351" t="s">
        <v>83</v>
      </c>
      <c r="D158" s="351" t="s">
        <v>83</v>
      </c>
      <c r="E158" s="251"/>
      <c r="F158" s="351" t="s">
        <v>83</v>
      </c>
      <c r="G158" s="243"/>
    </row>
    <row r="159" spans="1:7" x14ac:dyDescent="0.3">
      <c r="A159" s="236" t="s">
        <v>1840</v>
      </c>
      <c r="B159" s="344" t="s">
        <v>607</v>
      </c>
      <c r="C159" s="351" t="s">
        <v>83</v>
      </c>
      <c r="D159" s="351" t="s">
        <v>83</v>
      </c>
      <c r="E159" s="251"/>
      <c r="F159" s="351" t="s">
        <v>83</v>
      </c>
      <c r="G159" s="243"/>
    </row>
    <row r="160" spans="1:7" x14ac:dyDescent="0.3">
      <c r="A160" s="236" t="s">
        <v>1841</v>
      </c>
      <c r="B160" s="344" t="s">
        <v>607</v>
      </c>
      <c r="C160" s="351" t="s">
        <v>83</v>
      </c>
      <c r="D160" s="351" t="s">
        <v>83</v>
      </c>
      <c r="E160" s="251"/>
      <c r="F160" s="351" t="s">
        <v>83</v>
      </c>
      <c r="G160" s="243"/>
    </row>
    <row r="161" spans="1:7" x14ac:dyDescent="0.3">
      <c r="A161" s="236" t="s">
        <v>1842</v>
      </c>
      <c r="B161" s="344" t="s">
        <v>607</v>
      </c>
      <c r="C161" s="351" t="s">
        <v>83</v>
      </c>
      <c r="D161" s="351" t="s">
        <v>83</v>
      </c>
      <c r="E161" s="251"/>
      <c r="F161" s="351" t="s">
        <v>83</v>
      </c>
      <c r="G161" s="243"/>
    </row>
    <row r="162" spans="1:7" x14ac:dyDescent="0.3">
      <c r="A162" s="236" t="s">
        <v>1843</v>
      </c>
      <c r="B162" s="344" t="s">
        <v>607</v>
      </c>
      <c r="C162" s="351" t="s">
        <v>83</v>
      </c>
      <c r="D162" s="351" t="s">
        <v>83</v>
      </c>
      <c r="E162" s="251"/>
      <c r="F162" s="351" t="s">
        <v>83</v>
      </c>
      <c r="G162" s="243"/>
    </row>
    <row r="163" spans="1:7" x14ac:dyDescent="0.3">
      <c r="A163" s="236" t="s">
        <v>1844</v>
      </c>
      <c r="B163" s="344" t="s">
        <v>607</v>
      </c>
      <c r="C163" s="351" t="s">
        <v>83</v>
      </c>
      <c r="D163" s="351" t="s">
        <v>83</v>
      </c>
      <c r="E163" s="251"/>
      <c r="F163" s="351" t="s">
        <v>83</v>
      </c>
      <c r="G163" s="243"/>
    </row>
    <row r="164" spans="1:7" x14ac:dyDescent="0.3">
      <c r="A164" s="236" t="s">
        <v>1845</v>
      </c>
      <c r="B164" s="344" t="s">
        <v>607</v>
      </c>
      <c r="C164" s="351" t="s">
        <v>83</v>
      </c>
      <c r="D164" s="351" t="s">
        <v>83</v>
      </c>
      <c r="E164" s="251"/>
      <c r="F164" s="351" t="s">
        <v>83</v>
      </c>
      <c r="G164" s="243"/>
    </row>
    <row r="165" spans="1:7" x14ac:dyDescent="0.3">
      <c r="A165" s="236" t="s">
        <v>1846</v>
      </c>
      <c r="B165" s="344" t="s">
        <v>607</v>
      </c>
      <c r="C165" s="351" t="s">
        <v>83</v>
      </c>
      <c r="D165" s="351" t="s">
        <v>83</v>
      </c>
      <c r="E165" s="251"/>
      <c r="F165" s="351" t="s">
        <v>83</v>
      </c>
      <c r="G165" s="243"/>
    </row>
    <row r="166" spans="1:7" x14ac:dyDescent="0.3">
      <c r="A166" s="236" t="s">
        <v>1847</v>
      </c>
      <c r="B166" s="344" t="s">
        <v>607</v>
      </c>
      <c r="C166" s="351" t="s">
        <v>83</v>
      </c>
      <c r="D166" s="351" t="s">
        <v>83</v>
      </c>
      <c r="E166" s="251"/>
      <c r="F166" s="351" t="s">
        <v>83</v>
      </c>
      <c r="G166" s="243"/>
    </row>
    <row r="167" spans="1:7" x14ac:dyDescent="0.3">
      <c r="A167" s="236" t="s">
        <v>1848</v>
      </c>
      <c r="B167" s="344" t="s">
        <v>607</v>
      </c>
      <c r="C167" s="351" t="s">
        <v>83</v>
      </c>
      <c r="D167" s="351" t="s">
        <v>83</v>
      </c>
      <c r="E167" s="251"/>
      <c r="F167" s="351" t="s">
        <v>83</v>
      </c>
      <c r="G167" s="243"/>
    </row>
    <row r="168" spans="1:7" x14ac:dyDescent="0.3">
      <c r="A168" s="236" t="s">
        <v>1849</v>
      </c>
      <c r="B168" s="344" t="s">
        <v>607</v>
      </c>
      <c r="C168" s="351" t="s">
        <v>83</v>
      </c>
      <c r="D168" s="351" t="s">
        <v>83</v>
      </c>
      <c r="E168" s="251"/>
      <c r="F168" s="351" t="s">
        <v>83</v>
      </c>
      <c r="G168" s="243"/>
    </row>
    <row r="169" spans="1:7" x14ac:dyDescent="0.3">
      <c r="A169" s="236" t="s">
        <v>1850</v>
      </c>
      <c r="B169" s="344" t="s">
        <v>607</v>
      </c>
      <c r="C169" s="351" t="s">
        <v>83</v>
      </c>
      <c r="D169" s="351" t="s">
        <v>83</v>
      </c>
      <c r="E169" s="251"/>
      <c r="F169" s="351" t="s">
        <v>83</v>
      </c>
      <c r="G169" s="243"/>
    </row>
    <row r="170" spans="1:7" x14ac:dyDescent="0.3">
      <c r="A170" s="236" t="s">
        <v>1851</v>
      </c>
      <c r="B170" s="344" t="s">
        <v>607</v>
      </c>
      <c r="C170" s="351" t="s">
        <v>83</v>
      </c>
      <c r="D170" s="351" t="s">
        <v>83</v>
      </c>
      <c r="E170" s="251"/>
      <c r="F170" s="351" t="s">
        <v>83</v>
      </c>
      <c r="G170" s="243"/>
    </row>
    <row r="171" spans="1:7" x14ac:dyDescent="0.3">
      <c r="A171" s="85"/>
      <c r="B171" s="85" t="s">
        <v>638</v>
      </c>
      <c r="C171" s="85" t="s">
        <v>514</v>
      </c>
      <c r="D171" s="85" t="s">
        <v>515</v>
      </c>
      <c r="E171" s="85"/>
      <c r="F171" s="85" t="s">
        <v>483</v>
      </c>
      <c r="G171" s="85"/>
    </row>
    <row r="172" spans="1:7" x14ac:dyDescent="0.3">
      <c r="A172" s="236" t="s">
        <v>1852</v>
      </c>
      <c r="B172" s="236" t="s">
        <v>640</v>
      </c>
      <c r="C172" s="351" t="s">
        <v>83</v>
      </c>
      <c r="D172" s="351" t="s">
        <v>83</v>
      </c>
      <c r="E172" s="252"/>
      <c r="F172" s="351" t="s">
        <v>83</v>
      </c>
      <c r="G172" s="243"/>
    </row>
    <row r="173" spans="1:7" x14ac:dyDescent="0.3">
      <c r="A173" s="236" t="s">
        <v>1853</v>
      </c>
      <c r="B173" s="236" t="s">
        <v>642</v>
      </c>
      <c r="C173" s="351" t="s">
        <v>83</v>
      </c>
      <c r="D173" s="351" t="s">
        <v>83</v>
      </c>
      <c r="E173" s="252"/>
      <c r="F173" s="351" t="s">
        <v>83</v>
      </c>
      <c r="G173" s="243"/>
    </row>
    <row r="174" spans="1:7" x14ac:dyDescent="0.3">
      <c r="A174" s="236" t="s">
        <v>1854</v>
      </c>
      <c r="B174" s="236" t="s">
        <v>146</v>
      </c>
      <c r="C174" s="351" t="s">
        <v>83</v>
      </c>
      <c r="D174" s="351" t="s">
        <v>83</v>
      </c>
      <c r="E174" s="252"/>
      <c r="F174" s="351" t="s">
        <v>83</v>
      </c>
      <c r="G174" s="243"/>
    </row>
    <row r="175" spans="1:7" x14ac:dyDescent="0.3">
      <c r="A175" s="236" t="s">
        <v>1855</v>
      </c>
      <c r="B175" s="236"/>
      <c r="C175" s="251"/>
      <c r="D175" s="251"/>
      <c r="E175" s="252"/>
      <c r="F175" s="251"/>
      <c r="G175" s="243"/>
    </row>
    <row r="176" spans="1:7" x14ac:dyDescent="0.3">
      <c r="A176" s="236" t="s">
        <v>1856</v>
      </c>
      <c r="B176" s="236"/>
      <c r="C176" s="251"/>
      <c r="D176" s="251"/>
      <c r="E176" s="252"/>
      <c r="F176" s="251"/>
      <c r="G176" s="243"/>
    </row>
    <row r="177" spans="1:7" x14ac:dyDescent="0.3">
      <c r="A177" s="236" t="s">
        <v>1857</v>
      </c>
      <c r="B177" s="236"/>
      <c r="C177" s="251"/>
      <c r="D177" s="251"/>
      <c r="E177" s="252"/>
      <c r="F177" s="251"/>
      <c r="G177" s="243"/>
    </row>
    <row r="178" spans="1:7" x14ac:dyDescent="0.3">
      <c r="A178" s="236" t="s">
        <v>1858</v>
      </c>
      <c r="B178" s="236"/>
      <c r="C178" s="251"/>
      <c r="D178" s="251"/>
      <c r="E178" s="252"/>
      <c r="F178" s="251"/>
      <c r="G178" s="243"/>
    </row>
    <row r="179" spans="1:7" x14ac:dyDescent="0.3">
      <c r="A179" s="236" t="s">
        <v>1859</v>
      </c>
      <c r="B179" s="236"/>
      <c r="C179" s="251"/>
      <c r="D179" s="251"/>
      <c r="E179" s="252"/>
      <c r="F179" s="251"/>
      <c r="G179" s="243"/>
    </row>
    <row r="180" spans="1:7" x14ac:dyDescent="0.3">
      <c r="A180" s="236" t="s">
        <v>1860</v>
      </c>
      <c r="B180" s="236"/>
      <c r="C180" s="251"/>
      <c r="D180" s="251"/>
      <c r="E180" s="252"/>
      <c r="F180" s="251"/>
      <c r="G180" s="243"/>
    </row>
    <row r="181" spans="1:7" x14ac:dyDescent="0.3">
      <c r="A181" s="85"/>
      <c r="B181" s="85" t="s">
        <v>650</v>
      </c>
      <c r="C181" s="85" t="s">
        <v>514</v>
      </c>
      <c r="D181" s="85" t="s">
        <v>515</v>
      </c>
      <c r="E181" s="85"/>
      <c r="F181" s="85" t="s">
        <v>483</v>
      </c>
      <c r="G181" s="85"/>
    </row>
    <row r="182" spans="1:7" x14ac:dyDescent="0.3">
      <c r="A182" s="236" t="s">
        <v>1861</v>
      </c>
      <c r="B182" s="236" t="s">
        <v>652</v>
      </c>
      <c r="C182" s="351" t="s">
        <v>83</v>
      </c>
      <c r="D182" s="351" t="s">
        <v>83</v>
      </c>
      <c r="E182" s="252"/>
      <c r="F182" s="351" t="s">
        <v>83</v>
      </c>
      <c r="G182" s="243"/>
    </row>
    <row r="183" spans="1:7" x14ac:dyDescent="0.3">
      <c r="A183" s="236" t="s">
        <v>1862</v>
      </c>
      <c r="B183" s="236" t="s">
        <v>654</v>
      </c>
      <c r="C183" s="351" t="s">
        <v>83</v>
      </c>
      <c r="D183" s="351" t="s">
        <v>83</v>
      </c>
      <c r="E183" s="252"/>
      <c r="F183" s="351" t="s">
        <v>83</v>
      </c>
      <c r="G183" s="243"/>
    </row>
    <row r="184" spans="1:7" x14ac:dyDescent="0.3">
      <c r="A184" s="236" t="s">
        <v>1863</v>
      </c>
      <c r="B184" s="236" t="s">
        <v>146</v>
      </c>
      <c r="C184" s="351" t="s">
        <v>83</v>
      </c>
      <c r="D184" s="351" t="s">
        <v>83</v>
      </c>
      <c r="E184" s="252"/>
      <c r="F184" s="351" t="s">
        <v>83</v>
      </c>
      <c r="G184" s="243"/>
    </row>
    <row r="185" spans="1:7" x14ac:dyDescent="0.3">
      <c r="A185" s="236" t="s">
        <v>1864</v>
      </c>
      <c r="B185" s="236"/>
      <c r="C185" s="236"/>
      <c r="D185" s="236"/>
      <c r="E185" s="234"/>
      <c r="F185" s="236"/>
      <c r="G185" s="243"/>
    </row>
    <row r="186" spans="1:7" x14ac:dyDescent="0.3">
      <c r="A186" s="236" t="s">
        <v>1865</v>
      </c>
      <c r="B186" s="236"/>
      <c r="C186" s="236"/>
      <c r="D186" s="236"/>
      <c r="E186" s="234"/>
      <c r="F186" s="236"/>
      <c r="G186" s="243"/>
    </row>
    <row r="187" spans="1:7" x14ac:dyDescent="0.3">
      <c r="A187" s="236" t="s">
        <v>1866</v>
      </c>
      <c r="B187" s="236"/>
      <c r="C187" s="236"/>
      <c r="D187" s="236"/>
      <c r="E187" s="234"/>
      <c r="F187" s="236"/>
      <c r="G187" s="243"/>
    </row>
    <row r="188" spans="1:7" x14ac:dyDescent="0.3">
      <c r="A188" s="236" t="s">
        <v>1867</v>
      </c>
      <c r="B188" s="236"/>
      <c r="C188" s="236"/>
      <c r="D188" s="236"/>
      <c r="E188" s="234"/>
      <c r="F188" s="236"/>
      <c r="G188" s="243"/>
    </row>
    <row r="189" spans="1:7" x14ac:dyDescent="0.3">
      <c r="A189" s="236" t="s">
        <v>1868</v>
      </c>
      <c r="B189" s="236"/>
      <c r="C189" s="236"/>
      <c r="D189" s="236"/>
      <c r="E189" s="234"/>
      <c r="F189" s="236"/>
      <c r="G189" s="243"/>
    </row>
    <row r="190" spans="1:7" x14ac:dyDescent="0.3">
      <c r="A190" s="236" t="s">
        <v>1869</v>
      </c>
      <c r="B190" s="236"/>
      <c r="C190" s="236"/>
      <c r="D190" s="236"/>
      <c r="E190" s="234"/>
      <c r="F190" s="236"/>
      <c r="G190" s="243"/>
    </row>
    <row r="191" spans="1:7" x14ac:dyDescent="0.3">
      <c r="A191" s="85"/>
      <c r="B191" s="85" t="s">
        <v>662</v>
      </c>
      <c r="C191" s="85" t="s">
        <v>514</v>
      </c>
      <c r="D191" s="85" t="s">
        <v>515</v>
      </c>
      <c r="E191" s="85"/>
      <c r="F191" s="85" t="s">
        <v>483</v>
      </c>
      <c r="G191" s="85"/>
    </row>
    <row r="192" spans="1:7" x14ac:dyDescent="0.3">
      <c r="A192" s="236" t="s">
        <v>1870</v>
      </c>
      <c r="B192" s="244" t="s">
        <v>664</v>
      </c>
      <c r="C192" s="351" t="s">
        <v>83</v>
      </c>
      <c r="D192" s="351" t="s">
        <v>83</v>
      </c>
      <c r="E192" s="252"/>
      <c r="F192" s="351" t="s">
        <v>83</v>
      </c>
      <c r="G192" s="243"/>
    </row>
    <row r="193" spans="1:7" x14ac:dyDescent="0.3">
      <c r="A193" s="236" t="s">
        <v>1871</v>
      </c>
      <c r="B193" s="244" t="s">
        <v>666</v>
      </c>
      <c r="C193" s="351" t="s">
        <v>83</v>
      </c>
      <c r="D193" s="351" t="s">
        <v>83</v>
      </c>
      <c r="E193" s="252"/>
      <c r="F193" s="351" t="s">
        <v>83</v>
      </c>
      <c r="G193" s="243"/>
    </row>
    <row r="194" spans="1:7" x14ac:dyDescent="0.3">
      <c r="A194" s="236" t="s">
        <v>1872</v>
      </c>
      <c r="B194" s="244" t="s">
        <v>668</v>
      </c>
      <c r="C194" s="351" t="s">
        <v>83</v>
      </c>
      <c r="D194" s="351" t="s">
        <v>83</v>
      </c>
      <c r="E194" s="251"/>
      <c r="F194" s="351" t="s">
        <v>83</v>
      </c>
      <c r="G194" s="243"/>
    </row>
    <row r="195" spans="1:7" x14ac:dyDescent="0.3">
      <c r="A195" s="236" t="s">
        <v>1873</v>
      </c>
      <c r="B195" s="244" t="s">
        <v>670</v>
      </c>
      <c r="C195" s="351" t="s">
        <v>83</v>
      </c>
      <c r="D195" s="351" t="s">
        <v>83</v>
      </c>
      <c r="E195" s="251"/>
      <c r="F195" s="351" t="s">
        <v>83</v>
      </c>
      <c r="G195" s="243"/>
    </row>
    <row r="196" spans="1:7" x14ac:dyDescent="0.3">
      <c r="A196" s="236" t="s">
        <v>1874</v>
      </c>
      <c r="B196" s="244" t="s">
        <v>672</v>
      </c>
      <c r="C196" s="351" t="s">
        <v>83</v>
      </c>
      <c r="D196" s="351" t="s">
        <v>83</v>
      </c>
      <c r="E196" s="251"/>
      <c r="F196" s="351" t="s">
        <v>83</v>
      </c>
      <c r="G196" s="243"/>
    </row>
    <row r="197" spans="1:7" x14ac:dyDescent="0.3">
      <c r="A197" s="236" t="s">
        <v>2650</v>
      </c>
      <c r="B197" s="241"/>
      <c r="C197" s="251"/>
      <c r="D197" s="251"/>
      <c r="E197" s="251"/>
      <c r="F197" s="251"/>
      <c r="G197" s="243"/>
    </row>
    <row r="198" spans="1:7" x14ac:dyDescent="0.3">
      <c r="A198" s="274" t="s">
        <v>2651</v>
      </c>
      <c r="B198" s="241"/>
      <c r="C198" s="251"/>
      <c r="D198" s="251"/>
      <c r="E198" s="251"/>
      <c r="F198" s="251"/>
      <c r="G198" s="243"/>
    </row>
    <row r="199" spans="1:7" x14ac:dyDescent="0.3">
      <c r="A199" s="274" t="s">
        <v>2652</v>
      </c>
      <c r="B199" s="244"/>
      <c r="C199" s="251"/>
      <c r="D199" s="251"/>
      <c r="E199" s="251"/>
      <c r="F199" s="251"/>
      <c r="G199" s="243"/>
    </row>
    <row r="200" spans="1:7" x14ac:dyDescent="0.3">
      <c r="A200" s="274" t="s">
        <v>2653</v>
      </c>
      <c r="B200" s="244"/>
      <c r="C200" s="251"/>
      <c r="D200" s="251"/>
      <c r="E200" s="251"/>
      <c r="F200" s="251"/>
      <c r="G200" s="243"/>
    </row>
    <row r="201" spans="1:7" x14ac:dyDescent="0.3">
      <c r="A201" s="85"/>
      <c r="B201" s="85" t="s">
        <v>677</v>
      </c>
      <c r="C201" s="85" t="s">
        <v>514</v>
      </c>
      <c r="D201" s="85" t="s">
        <v>515</v>
      </c>
      <c r="E201" s="85"/>
      <c r="F201" s="85" t="s">
        <v>483</v>
      </c>
      <c r="G201" s="85"/>
    </row>
    <row r="202" spans="1:7" x14ac:dyDescent="0.3">
      <c r="A202" s="236" t="s">
        <v>1875</v>
      </c>
      <c r="B202" s="236" t="s">
        <v>679</v>
      </c>
      <c r="C202" s="351" t="s">
        <v>83</v>
      </c>
      <c r="D202" s="351" t="s">
        <v>83</v>
      </c>
      <c r="E202" s="252"/>
      <c r="F202" s="351" t="s">
        <v>83</v>
      </c>
      <c r="G202" s="243"/>
    </row>
    <row r="203" spans="1:7" x14ac:dyDescent="0.3">
      <c r="A203" s="236" t="s">
        <v>2654</v>
      </c>
      <c r="B203" s="245"/>
      <c r="C203" s="251"/>
      <c r="D203" s="251"/>
      <c r="E203" s="252"/>
      <c r="F203" s="251"/>
      <c r="G203" s="243"/>
    </row>
    <row r="204" spans="1:7" x14ac:dyDescent="0.3">
      <c r="A204" s="274" t="s">
        <v>2655</v>
      </c>
      <c r="B204" s="245"/>
      <c r="C204" s="251"/>
      <c r="D204" s="251"/>
      <c r="E204" s="252"/>
      <c r="F204" s="251"/>
      <c r="G204" s="243"/>
    </row>
    <row r="205" spans="1:7" x14ac:dyDescent="0.3">
      <c r="A205" s="274" t="s">
        <v>2656</v>
      </c>
      <c r="B205" s="245"/>
      <c r="C205" s="251"/>
      <c r="D205" s="251"/>
      <c r="E205" s="252"/>
      <c r="F205" s="251"/>
      <c r="G205" s="243"/>
    </row>
    <row r="206" spans="1:7" x14ac:dyDescent="0.3">
      <c r="A206" s="274" t="s">
        <v>2657</v>
      </c>
      <c r="B206" s="245"/>
      <c r="C206" s="251"/>
      <c r="D206" s="251"/>
      <c r="E206" s="252"/>
      <c r="F206" s="251"/>
      <c r="G206" s="243"/>
    </row>
    <row r="207" spans="1:7" x14ac:dyDescent="0.3">
      <c r="A207" s="274" t="s">
        <v>2658</v>
      </c>
      <c r="B207" s="243"/>
      <c r="C207" s="243"/>
      <c r="D207" s="243"/>
      <c r="E207" s="243"/>
      <c r="F207" s="243"/>
      <c r="G207" s="243"/>
    </row>
    <row r="208" spans="1:7" x14ac:dyDescent="0.3">
      <c r="A208" s="274" t="s">
        <v>2659</v>
      </c>
      <c r="B208" s="243"/>
      <c r="C208" s="243"/>
      <c r="D208" s="243"/>
      <c r="E208" s="243"/>
      <c r="F208" s="243"/>
      <c r="G208" s="243"/>
    </row>
    <row r="209" spans="1:7" x14ac:dyDescent="0.3">
      <c r="A209" s="274" t="s">
        <v>2660</v>
      </c>
      <c r="B209" s="243"/>
      <c r="C209" s="243"/>
      <c r="D209" s="243"/>
      <c r="E209" s="243"/>
      <c r="F209" s="243"/>
      <c r="G209" s="243"/>
    </row>
    <row r="210" spans="1:7" ht="18" x14ac:dyDescent="0.3">
      <c r="A210" s="174"/>
      <c r="B210" s="265" t="s">
        <v>1692</v>
      </c>
      <c r="C210" s="264"/>
      <c r="D210" s="264"/>
      <c r="E210" s="264"/>
      <c r="F210" s="264"/>
      <c r="G210" s="264"/>
    </row>
    <row r="211" spans="1:7" x14ac:dyDescent="0.3">
      <c r="A211" s="85"/>
      <c r="B211" s="85" t="s">
        <v>684</v>
      </c>
      <c r="C211" s="85" t="s">
        <v>685</v>
      </c>
      <c r="D211" s="85" t="s">
        <v>686</v>
      </c>
      <c r="E211" s="85"/>
      <c r="F211" s="85" t="s">
        <v>514</v>
      </c>
      <c r="G211" s="85" t="s">
        <v>687</v>
      </c>
    </row>
    <row r="212" spans="1:7" x14ac:dyDescent="0.3">
      <c r="A212" s="236" t="s">
        <v>1876</v>
      </c>
      <c r="B212" s="243" t="s">
        <v>689</v>
      </c>
      <c r="C212" s="345" t="s">
        <v>83</v>
      </c>
      <c r="D212" s="236"/>
      <c r="E212" s="246"/>
      <c r="F212" s="247"/>
      <c r="G212" s="247"/>
    </row>
    <row r="213" spans="1:7" x14ac:dyDescent="0.3">
      <c r="A213" s="246"/>
      <c r="B213" s="248"/>
      <c r="C213" s="246"/>
      <c r="D213" s="246"/>
      <c r="E213" s="246"/>
      <c r="F213" s="247"/>
      <c r="G213" s="247"/>
    </row>
    <row r="214" spans="1:7" x14ac:dyDescent="0.3">
      <c r="A214" s="236"/>
      <c r="B214" s="243" t="s">
        <v>690</v>
      </c>
      <c r="C214" s="246"/>
      <c r="D214" s="246"/>
      <c r="E214" s="246"/>
      <c r="F214" s="247"/>
      <c r="G214" s="247"/>
    </row>
    <row r="215" spans="1:7" x14ac:dyDescent="0.3">
      <c r="A215" s="236" t="s">
        <v>1877</v>
      </c>
      <c r="B215" s="243" t="s">
        <v>607</v>
      </c>
      <c r="C215" s="345" t="s">
        <v>83</v>
      </c>
      <c r="D215" s="352" t="s">
        <v>83</v>
      </c>
      <c r="E215" s="246"/>
      <c r="F215" s="253" t="str">
        <f>IF($C$239=0,"",IF(C215="[for completion]","",IF(C215="","",C215/$C$239)))</f>
        <v/>
      </c>
      <c r="G215" s="253" t="str">
        <f>IF($D$239=0,"",IF(D215="[for completion]","",IF(D215="","",D215/$D$239)))</f>
        <v/>
      </c>
    </row>
    <row r="216" spans="1:7" x14ac:dyDescent="0.3">
      <c r="A216" s="236" t="s">
        <v>1878</v>
      </c>
      <c r="B216" s="243" t="s">
        <v>607</v>
      </c>
      <c r="C216" s="345" t="s">
        <v>83</v>
      </c>
      <c r="D216" s="352" t="s">
        <v>83</v>
      </c>
      <c r="E216" s="246"/>
      <c r="F216" s="253" t="str">
        <f t="shared" ref="F216:F238" si="4">IF($C$239=0,"",IF(C216="[for completion]","",IF(C216="","",C216/$C$239)))</f>
        <v/>
      </c>
      <c r="G216" s="253" t="str">
        <f t="shared" ref="G216:G238" si="5">IF($D$239=0,"",IF(D216="[for completion]","",IF(D216="","",D216/$D$239)))</f>
        <v/>
      </c>
    </row>
    <row r="217" spans="1:7" x14ac:dyDescent="0.3">
      <c r="A217" s="236" t="s">
        <v>1879</v>
      </c>
      <c r="B217" s="243" t="s">
        <v>607</v>
      </c>
      <c r="C217" s="345" t="s">
        <v>83</v>
      </c>
      <c r="D217" s="352" t="s">
        <v>83</v>
      </c>
      <c r="E217" s="246"/>
      <c r="F217" s="253" t="str">
        <f t="shared" si="4"/>
        <v/>
      </c>
      <c r="G217" s="253" t="str">
        <f t="shared" si="5"/>
        <v/>
      </c>
    </row>
    <row r="218" spans="1:7" x14ac:dyDescent="0.3">
      <c r="A218" s="236" t="s">
        <v>1880</v>
      </c>
      <c r="B218" s="243" t="s">
        <v>607</v>
      </c>
      <c r="C218" s="345" t="s">
        <v>83</v>
      </c>
      <c r="D218" s="352" t="s">
        <v>83</v>
      </c>
      <c r="E218" s="246"/>
      <c r="F218" s="253" t="str">
        <f t="shared" si="4"/>
        <v/>
      </c>
      <c r="G218" s="253" t="str">
        <f t="shared" si="5"/>
        <v/>
      </c>
    </row>
    <row r="219" spans="1:7" x14ac:dyDescent="0.3">
      <c r="A219" s="236" t="s">
        <v>1881</v>
      </c>
      <c r="B219" s="243" t="s">
        <v>607</v>
      </c>
      <c r="C219" s="345" t="s">
        <v>83</v>
      </c>
      <c r="D219" s="352" t="s">
        <v>83</v>
      </c>
      <c r="E219" s="246"/>
      <c r="F219" s="253" t="str">
        <f t="shared" si="4"/>
        <v/>
      </c>
      <c r="G219" s="253" t="str">
        <f t="shared" si="5"/>
        <v/>
      </c>
    </row>
    <row r="220" spans="1:7" x14ac:dyDescent="0.3">
      <c r="A220" s="236" t="s">
        <v>1882</v>
      </c>
      <c r="B220" s="243" t="s">
        <v>607</v>
      </c>
      <c r="C220" s="345" t="s">
        <v>83</v>
      </c>
      <c r="D220" s="352" t="s">
        <v>83</v>
      </c>
      <c r="E220" s="246"/>
      <c r="F220" s="253" t="str">
        <f t="shared" si="4"/>
        <v/>
      </c>
      <c r="G220" s="253" t="str">
        <f t="shared" si="5"/>
        <v/>
      </c>
    </row>
    <row r="221" spans="1:7" x14ac:dyDescent="0.3">
      <c r="A221" s="236" t="s">
        <v>1883</v>
      </c>
      <c r="B221" s="243" t="s">
        <v>607</v>
      </c>
      <c r="C221" s="345" t="s">
        <v>83</v>
      </c>
      <c r="D221" s="352" t="s">
        <v>83</v>
      </c>
      <c r="E221" s="246"/>
      <c r="F221" s="253" t="str">
        <f t="shared" si="4"/>
        <v/>
      </c>
      <c r="G221" s="253" t="str">
        <f t="shared" si="5"/>
        <v/>
      </c>
    </row>
    <row r="222" spans="1:7" x14ac:dyDescent="0.3">
      <c r="A222" s="236" t="s">
        <v>1884</v>
      </c>
      <c r="B222" s="243" t="s">
        <v>607</v>
      </c>
      <c r="C222" s="345" t="s">
        <v>83</v>
      </c>
      <c r="D222" s="352" t="s">
        <v>83</v>
      </c>
      <c r="E222" s="246"/>
      <c r="F222" s="253" t="str">
        <f t="shared" si="4"/>
        <v/>
      </c>
      <c r="G222" s="253" t="str">
        <f t="shared" si="5"/>
        <v/>
      </c>
    </row>
    <row r="223" spans="1:7" x14ac:dyDescent="0.3">
      <c r="A223" s="236" t="s">
        <v>1885</v>
      </c>
      <c r="B223" s="243" t="s">
        <v>607</v>
      </c>
      <c r="C223" s="345" t="s">
        <v>83</v>
      </c>
      <c r="D223" s="352" t="s">
        <v>83</v>
      </c>
      <c r="E223" s="246"/>
      <c r="F223" s="253" t="str">
        <f t="shared" si="4"/>
        <v/>
      </c>
      <c r="G223" s="253" t="str">
        <f t="shared" si="5"/>
        <v/>
      </c>
    </row>
    <row r="224" spans="1:7" x14ac:dyDescent="0.3">
      <c r="A224" s="236" t="s">
        <v>1886</v>
      </c>
      <c r="B224" s="243" t="s">
        <v>607</v>
      </c>
      <c r="C224" s="345" t="s">
        <v>83</v>
      </c>
      <c r="D224" s="352" t="s">
        <v>83</v>
      </c>
      <c r="E224" s="243"/>
      <c r="F224" s="253" t="str">
        <f t="shared" si="4"/>
        <v/>
      </c>
      <c r="G224" s="253" t="str">
        <f t="shared" si="5"/>
        <v/>
      </c>
    </row>
    <row r="225" spans="1:7" x14ac:dyDescent="0.3">
      <c r="A225" s="236" t="s">
        <v>1887</v>
      </c>
      <c r="B225" s="243" t="s">
        <v>607</v>
      </c>
      <c r="C225" s="345" t="s">
        <v>83</v>
      </c>
      <c r="D225" s="352" t="s">
        <v>83</v>
      </c>
      <c r="E225" s="243"/>
      <c r="F225" s="253" t="str">
        <f t="shared" si="4"/>
        <v/>
      </c>
      <c r="G225" s="253" t="str">
        <f t="shared" si="5"/>
        <v/>
      </c>
    </row>
    <row r="226" spans="1:7" x14ac:dyDescent="0.3">
      <c r="A226" s="236" t="s">
        <v>1888</v>
      </c>
      <c r="B226" s="243" t="s">
        <v>607</v>
      </c>
      <c r="C226" s="345" t="s">
        <v>83</v>
      </c>
      <c r="D226" s="352" t="s">
        <v>83</v>
      </c>
      <c r="E226" s="243"/>
      <c r="F226" s="253" t="str">
        <f t="shared" si="4"/>
        <v/>
      </c>
      <c r="G226" s="253" t="str">
        <f t="shared" si="5"/>
        <v/>
      </c>
    </row>
    <row r="227" spans="1:7" x14ac:dyDescent="0.3">
      <c r="A227" s="236" t="s">
        <v>1889</v>
      </c>
      <c r="B227" s="243" t="s">
        <v>607</v>
      </c>
      <c r="C227" s="345" t="s">
        <v>83</v>
      </c>
      <c r="D227" s="352" t="s">
        <v>83</v>
      </c>
      <c r="E227" s="243"/>
      <c r="F227" s="253" t="str">
        <f t="shared" si="4"/>
        <v/>
      </c>
      <c r="G227" s="253" t="str">
        <f t="shared" si="5"/>
        <v/>
      </c>
    </row>
    <row r="228" spans="1:7" x14ac:dyDescent="0.3">
      <c r="A228" s="236" t="s">
        <v>1890</v>
      </c>
      <c r="B228" s="243" t="s">
        <v>607</v>
      </c>
      <c r="C228" s="345" t="s">
        <v>83</v>
      </c>
      <c r="D228" s="352" t="s">
        <v>83</v>
      </c>
      <c r="E228" s="243"/>
      <c r="F228" s="253" t="str">
        <f t="shared" si="4"/>
        <v/>
      </c>
      <c r="G228" s="253" t="str">
        <f t="shared" si="5"/>
        <v/>
      </c>
    </row>
    <row r="229" spans="1:7" x14ac:dyDescent="0.3">
      <c r="A229" s="236" t="s">
        <v>1891</v>
      </c>
      <c r="B229" s="243" t="s">
        <v>607</v>
      </c>
      <c r="C229" s="345" t="s">
        <v>83</v>
      </c>
      <c r="D229" s="352" t="s">
        <v>83</v>
      </c>
      <c r="E229" s="243"/>
      <c r="F229" s="253" t="str">
        <f t="shared" si="4"/>
        <v/>
      </c>
      <c r="G229" s="253" t="str">
        <f t="shared" si="5"/>
        <v/>
      </c>
    </row>
    <row r="230" spans="1:7" x14ac:dyDescent="0.3">
      <c r="A230" s="236" t="s">
        <v>1892</v>
      </c>
      <c r="B230" s="243" t="s">
        <v>607</v>
      </c>
      <c r="C230" s="345" t="s">
        <v>83</v>
      </c>
      <c r="D230" s="352" t="s">
        <v>83</v>
      </c>
      <c r="E230" s="236"/>
      <c r="F230" s="253" t="str">
        <f t="shared" si="4"/>
        <v/>
      </c>
      <c r="G230" s="253" t="str">
        <f t="shared" si="5"/>
        <v/>
      </c>
    </row>
    <row r="231" spans="1:7" x14ac:dyDescent="0.3">
      <c r="A231" s="236" t="s">
        <v>1893</v>
      </c>
      <c r="B231" s="243" t="s">
        <v>607</v>
      </c>
      <c r="C231" s="345" t="s">
        <v>83</v>
      </c>
      <c r="D231" s="352" t="s">
        <v>83</v>
      </c>
      <c r="E231" s="239"/>
      <c r="F231" s="253" t="str">
        <f t="shared" si="4"/>
        <v/>
      </c>
      <c r="G231" s="253" t="str">
        <f t="shared" si="5"/>
        <v/>
      </c>
    </row>
    <row r="232" spans="1:7" x14ac:dyDescent="0.3">
      <c r="A232" s="236" t="s">
        <v>1894</v>
      </c>
      <c r="B232" s="243" t="s">
        <v>607</v>
      </c>
      <c r="C232" s="345" t="s">
        <v>83</v>
      </c>
      <c r="D232" s="352" t="s">
        <v>83</v>
      </c>
      <c r="E232" s="239"/>
      <c r="F232" s="253" t="str">
        <f t="shared" si="4"/>
        <v/>
      </c>
      <c r="G232" s="253" t="str">
        <f t="shared" si="5"/>
        <v/>
      </c>
    </row>
    <row r="233" spans="1:7" x14ac:dyDescent="0.3">
      <c r="A233" s="236" t="s">
        <v>1895</v>
      </c>
      <c r="B233" s="243" t="s">
        <v>607</v>
      </c>
      <c r="C233" s="345" t="s">
        <v>83</v>
      </c>
      <c r="D233" s="352" t="s">
        <v>83</v>
      </c>
      <c r="E233" s="239"/>
      <c r="F233" s="253" t="str">
        <f t="shared" si="4"/>
        <v/>
      </c>
      <c r="G233" s="253" t="str">
        <f t="shared" si="5"/>
        <v/>
      </c>
    </row>
    <row r="234" spans="1:7" x14ac:dyDescent="0.3">
      <c r="A234" s="236" t="s">
        <v>1896</v>
      </c>
      <c r="B234" s="243" t="s">
        <v>607</v>
      </c>
      <c r="C234" s="345" t="s">
        <v>83</v>
      </c>
      <c r="D234" s="352" t="s">
        <v>83</v>
      </c>
      <c r="E234" s="239"/>
      <c r="F234" s="253" t="str">
        <f t="shared" si="4"/>
        <v/>
      </c>
      <c r="G234" s="253" t="str">
        <f t="shared" si="5"/>
        <v/>
      </c>
    </row>
    <row r="235" spans="1:7" x14ac:dyDescent="0.3">
      <c r="A235" s="236" t="s">
        <v>1897</v>
      </c>
      <c r="B235" s="243" t="s">
        <v>607</v>
      </c>
      <c r="C235" s="345" t="s">
        <v>83</v>
      </c>
      <c r="D235" s="352" t="s">
        <v>83</v>
      </c>
      <c r="E235" s="239"/>
      <c r="F235" s="253" t="str">
        <f t="shared" si="4"/>
        <v/>
      </c>
      <c r="G235" s="253" t="str">
        <f t="shared" si="5"/>
        <v/>
      </c>
    </row>
    <row r="236" spans="1:7" x14ac:dyDescent="0.3">
      <c r="A236" s="236" t="s">
        <v>1898</v>
      </c>
      <c r="B236" s="243" t="s">
        <v>607</v>
      </c>
      <c r="C236" s="345" t="s">
        <v>83</v>
      </c>
      <c r="D236" s="352" t="s">
        <v>83</v>
      </c>
      <c r="E236" s="239"/>
      <c r="F236" s="253" t="str">
        <f t="shared" si="4"/>
        <v/>
      </c>
      <c r="G236" s="253" t="str">
        <f t="shared" si="5"/>
        <v/>
      </c>
    </row>
    <row r="237" spans="1:7" x14ac:dyDescent="0.3">
      <c r="A237" s="236" t="s">
        <v>1899</v>
      </c>
      <c r="B237" s="243" t="s">
        <v>607</v>
      </c>
      <c r="C237" s="345" t="s">
        <v>83</v>
      </c>
      <c r="D237" s="352" t="s">
        <v>83</v>
      </c>
      <c r="E237" s="239"/>
      <c r="F237" s="253" t="str">
        <f t="shared" si="4"/>
        <v/>
      </c>
      <c r="G237" s="253" t="str">
        <f t="shared" si="5"/>
        <v/>
      </c>
    </row>
    <row r="238" spans="1:7" x14ac:dyDescent="0.3">
      <c r="A238" s="236" t="s">
        <v>1900</v>
      </c>
      <c r="B238" s="243" t="s">
        <v>607</v>
      </c>
      <c r="C238" s="345" t="s">
        <v>83</v>
      </c>
      <c r="D238" s="352" t="s">
        <v>83</v>
      </c>
      <c r="E238" s="239"/>
      <c r="F238" s="253" t="str">
        <f t="shared" si="4"/>
        <v/>
      </c>
      <c r="G238" s="253" t="str">
        <f t="shared" si="5"/>
        <v/>
      </c>
    </row>
    <row r="239" spans="1:7" x14ac:dyDescent="0.3">
      <c r="A239" s="236" t="s">
        <v>1901</v>
      </c>
      <c r="B239" s="249" t="s">
        <v>148</v>
      </c>
      <c r="C239" s="259">
        <v>0</v>
      </c>
      <c r="D239" s="257">
        <v>0</v>
      </c>
      <c r="E239" s="239"/>
      <c r="F239" s="258">
        <f>SUM(F215:F238)</f>
        <v>0</v>
      </c>
      <c r="G239" s="258">
        <f>SUM(G215:G238)</f>
        <v>0</v>
      </c>
    </row>
    <row r="240" spans="1:7" x14ac:dyDescent="0.3">
      <c r="A240" s="85"/>
      <c r="B240" s="85" t="s">
        <v>716</v>
      </c>
      <c r="C240" s="85" t="s">
        <v>685</v>
      </c>
      <c r="D240" s="85" t="s">
        <v>686</v>
      </c>
      <c r="E240" s="85"/>
      <c r="F240" s="85" t="s">
        <v>514</v>
      </c>
      <c r="G240" s="85" t="s">
        <v>687</v>
      </c>
    </row>
    <row r="241" spans="1:7" x14ac:dyDescent="0.3">
      <c r="A241" s="236" t="s">
        <v>1902</v>
      </c>
      <c r="B241" s="236" t="s">
        <v>718</v>
      </c>
      <c r="C241" s="351" t="s">
        <v>83</v>
      </c>
      <c r="D241" s="236"/>
      <c r="E241" s="236"/>
      <c r="F241" s="255"/>
      <c r="G241" s="255"/>
    </row>
    <row r="242" spans="1:7" x14ac:dyDescent="0.3">
      <c r="A242" s="236"/>
      <c r="B242" s="236"/>
      <c r="C242" s="236"/>
      <c r="D242" s="236"/>
      <c r="E242" s="236"/>
      <c r="F242" s="255"/>
      <c r="G242" s="255"/>
    </row>
    <row r="243" spans="1:7" x14ac:dyDescent="0.3">
      <c r="A243" s="236"/>
      <c r="B243" s="243" t="s">
        <v>719</v>
      </c>
      <c r="C243" s="236"/>
      <c r="D243" s="236"/>
      <c r="E243" s="236"/>
      <c r="F243" s="255"/>
      <c r="G243" s="255"/>
    </row>
    <row r="244" spans="1:7" x14ac:dyDescent="0.3">
      <c r="A244" s="236" t="s">
        <v>1903</v>
      </c>
      <c r="B244" s="236" t="s">
        <v>721</v>
      </c>
      <c r="C244" s="345" t="s">
        <v>83</v>
      </c>
      <c r="D244" s="352" t="s">
        <v>83</v>
      </c>
      <c r="E244" s="236"/>
      <c r="F244" s="253" t="str">
        <f>IF($C$252=0,"",IF(C244="[for completion]","",IF(C244="","",C244/$C$252)))</f>
        <v/>
      </c>
      <c r="G244" s="253" t="str">
        <f>IF($D$252=0,"",IF(D244="[for completion]","",IF(D244="","",D244/$D$252)))</f>
        <v/>
      </c>
    </row>
    <row r="245" spans="1:7" x14ac:dyDescent="0.3">
      <c r="A245" s="236" t="s">
        <v>1904</v>
      </c>
      <c r="B245" s="236" t="s">
        <v>723</v>
      </c>
      <c r="C245" s="345" t="s">
        <v>83</v>
      </c>
      <c r="D245" s="352" t="s">
        <v>83</v>
      </c>
      <c r="E245" s="236"/>
      <c r="F245" s="253" t="str">
        <f t="shared" ref="F245:F251" si="6">IF($C$252=0,"",IF(C245="[for completion]","",IF(C245="","",C245/$C$252)))</f>
        <v/>
      </c>
      <c r="G245" s="253" t="str">
        <f t="shared" ref="G245:G251" si="7">IF($D$252=0,"",IF(D245="[for completion]","",IF(D245="","",D245/$D$252)))</f>
        <v/>
      </c>
    </row>
    <row r="246" spans="1:7" x14ac:dyDescent="0.3">
      <c r="A246" s="236" t="s">
        <v>1905</v>
      </c>
      <c r="B246" s="236" t="s">
        <v>725</v>
      </c>
      <c r="C246" s="345" t="s">
        <v>83</v>
      </c>
      <c r="D246" s="352" t="s">
        <v>83</v>
      </c>
      <c r="E246" s="236"/>
      <c r="F246" s="253" t="str">
        <f t="shared" si="6"/>
        <v/>
      </c>
      <c r="G246" s="253" t="str">
        <f t="shared" si="7"/>
        <v/>
      </c>
    </row>
    <row r="247" spans="1:7" x14ac:dyDescent="0.3">
      <c r="A247" s="236" t="s">
        <v>1906</v>
      </c>
      <c r="B247" s="236" t="s">
        <v>727</v>
      </c>
      <c r="C247" s="345" t="s">
        <v>83</v>
      </c>
      <c r="D247" s="352" t="s">
        <v>83</v>
      </c>
      <c r="E247" s="236"/>
      <c r="F247" s="253" t="str">
        <f t="shared" si="6"/>
        <v/>
      </c>
      <c r="G247" s="253" t="str">
        <f t="shared" si="7"/>
        <v/>
      </c>
    </row>
    <row r="248" spans="1:7" x14ac:dyDescent="0.3">
      <c r="A248" s="236" t="s">
        <v>1907</v>
      </c>
      <c r="B248" s="236" t="s">
        <v>729</v>
      </c>
      <c r="C248" s="345" t="s">
        <v>83</v>
      </c>
      <c r="D248" s="352" t="s">
        <v>83</v>
      </c>
      <c r="E248" s="236"/>
      <c r="F248" s="253" t="str">
        <f>IF($C$252=0,"",IF(C248="[for completion]","",IF(C248="","",C248/$C$252)))</f>
        <v/>
      </c>
      <c r="G248" s="253" t="str">
        <f t="shared" si="7"/>
        <v/>
      </c>
    </row>
    <row r="249" spans="1:7" x14ac:dyDescent="0.3">
      <c r="A249" s="236" t="s">
        <v>1908</v>
      </c>
      <c r="B249" s="236" t="s">
        <v>731</v>
      </c>
      <c r="C249" s="345" t="s">
        <v>83</v>
      </c>
      <c r="D249" s="352" t="s">
        <v>83</v>
      </c>
      <c r="E249" s="236"/>
      <c r="F249" s="253" t="str">
        <f t="shared" si="6"/>
        <v/>
      </c>
      <c r="G249" s="253" t="str">
        <f t="shared" si="7"/>
        <v/>
      </c>
    </row>
    <row r="250" spans="1:7" x14ac:dyDescent="0.3">
      <c r="A250" s="236" t="s">
        <v>1909</v>
      </c>
      <c r="B250" s="236" t="s">
        <v>733</v>
      </c>
      <c r="C250" s="345" t="s">
        <v>83</v>
      </c>
      <c r="D250" s="352" t="s">
        <v>83</v>
      </c>
      <c r="E250" s="236"/>
      <c r="F250" s="253" t="str">
        <f t="shared" si="6"/>
        <v/>
      </c>
      <c r="G250" s="253" t="str">
        <f t="shared" si="7"/>
        <v/>
      </c>
    </row>
    <row r="251" spans="1:7" x14ac:dyDescent="0.3">
      <c r="A251" s="236" t="s">
        <v>1910</v>
      </c>
      <c r="B251" s="236" t="s">
        <v>735</v>
      </c>
      <c r="C251" s="345" t="s">
        <v>83</v>
      </c>
      <c r="D251" s="352" t="s">
        <v>83</v>
      </c>
      <c r="E251" s="236"/>
      <c r="F251" s="253" t="str">
        <f t="shared" si="6"/>
        <v/>
      </c>
      <c r="G251" s="253" t="str">
        <f t="shared" si="7"/>
        <v/>
      </c>
    </row>
    <row r="252" spans="1:7" x14ac:dyDescent="0.3">
      <c r="A252" s="236" t="s">
        <v>1911</v>
      </c>
      <c r="B252" s="249" t="s">
        <v>148</v>
      </c>
      <c r="C252" s="254">
        <v>0</v>
      </c>
      <c r="D252" s="256">
        <v>0</v>
      </c>
      <c r="E252" s="236"/>
      <c r="F252" s="258">
        <f>SUM(F241:F251)</f>
        <v>0</v>
      </c>
      <c r="G252" s="258">
        <f>SUM(G241:G251)</f>
        <v>0</v>
      </c>
    </row>
    <row r="253" spans="1:7" x14ac:dyDescent="0.3">
      <c r="A253" s="236" t="s">
        <v>1912</v>
      </c>
      <c r="B253" s="240" t="s">
        <v>738</v>
      </c>
      <c r="C253" s="345"/>
      <c r="D253" s="352"/>
      <c r="E253" s="236"/>
      <c r="F253" s="253" t="s">
        <v>1715</v>
      </c>
      <c r="G253" s="253" t="s">
        <v>1715</v>
      </c>
    </row>
    <row r="254" spans="1:7" x14ac:dyDescent="0.3">
      <c r="A254" s="236" t="s">
        <v>1913</v>
      </c>
      <c r="B254" s="240" t="s">
        <v>740</v>
      </c>
      <c r="C254" s="345"/>
      <c r="D254" s="352"/>
      <c r="E254" s="236"/>
      <c r="F254" s="253" t="s">
        <v>1715</v>
      </c>
      <c r="G254" s="253" t="s">
        <v>1715</v>
      </c>
    </row>
    <row r="255" spans="1:7" x14ac:dyDescent="0.3">
      <c r="A255" s="236" t="s">
        <v>1914</v>
      </c>
      <c r="B255" s="240" t="s">
        <v>742</v>
      </c>
      <c r="C255" s="345"/>
      <c r="D255" s="352"/>
      <c r="E255" s="236"/>
      <c r="F255" s="253" t="s">
        <v>1715</v>
      </c>
      <c r="G255" s="253" t="s">
        <v>1715</v>
      </c>
    </row>
    <row r="256" spans="1:7" x14ac:dyDescent="0.3">
      <c r="A256" s="236" t="s">
        <v>1915</v>
      </c>
      <c r="B256" s="240" t="s">
        <v>744</v>
      </c>
      <c r="C256" s="345"/>
      <c r="D256" s="352"/>
      <c r="E256" s="236"/>
      <c r="F256" s="253" t="s">
        <v>1715</v>
      </c>
      <c r="G256" s="253" t="s">
        <v>1715</v>
      </c>
    </row>
    <row r="257" spans="1:7" x14ac:dyDescent="0.3">
      <c r="A257" s="236" t="s">
        <v>1916</v>
      </c>
      <c r="B257" s="240" t="s">
        <v>746</v>
      </c>
      <c r="C257" s="345"/>
      <c r="D257" s="352"/>
      <c r="E257" s="236"/>
      <c r="F257" s="253" t="s">
        <v>1715</v>
      </c>
      <c r="G257" s="253" t="s">
        <v>1715</v>
      </c>
    </row>
    <row r="258" spans="1:7" x14ac:dyDescent="0.3">
      <c r="A258" s="236" t="s">
        <v>1917</v>
      </c>
      <c r="B258" s="240" t="s">
        <v>748</v>
      </c>
      <c r="C258" s="345"/>
      <c r="D258" s="352"/>
      <c r="E258" s="236"/>
      <c r="F258" s="253" t="s">
        <v>1715</v>
      </c>
      <c r="G258" s="253" t="s">
        <v>1715</v>
      </c>
    </row>
    <row r="259" spans="1:7" x14ac:dyDescent="0.3">
      <c r="A259" s="236" t="s">
        <v>1918</v>
      </c>
      <c r="B259" s="240"/>
      <c r="C259" s="236"/>
      <c r="D259" s="236"/>
      <c r="E259" s="236"/>
      <c r="F259" s="253"/>
      <c r="G259" s="253"/>
    </row>
    <row r="260" spans="1:7" x14ac:dyDescent="0.3">
      <c r="A260" s="236" t="s">
        <v>1919</v>
      </c>
      <c r="B260" s="240"/>
      <c r="C260" s="236"/>
      <c r="D260" s="236"/>
      <c r="E260" s="236"/>
      <c r="F260" s="253"/>
      <c r="G260" s="253"/>
    </row>
    <row r="261" spans="1:7" x14ac:dyDescent="0.3">
      <c r="A261" s="236" t="s">
        <v>1920</v>
      </c>
      <c r="B261" s="240"/>
      <c r="C261" s="236"/>
      <c r="D261" s="236"/>
      <c r="E261" s="236"/>
      <c r="F261" s="253"/>
      <c r="G261" s="253"/>
    </row>
    <row r="262" spans="1:7" x14ac:dyDescent="0.3">
      <c r="A262" s="85"/>
      <c r="B262" s="85" t="s">
        <v>752</v>
      </c>
      <c r="C262" s="85" t="s">
        <v>685</v>
      </c>
      <c r="D262" s="85" t="s">
        <v>686</v>
      </c>
      <c r="E262" s="85"/>
      <c r="F262" s="85" t="s">
        <v>514</v>
      </c>
      <c r="G262" s="85" t="s">
        <v>687</v>
      </c>
    </row>
    <row r="263" spans="1:7" x14ac:dyDescent="0.3">
      <c r="A263" s="236" t="s">
        <v>1921</v>
      </c>
      <c r="B263" s="236" t="s">
        <v>718</v>
      </c>
      <c r="C263" s="351" t="s">
        <v>118</v>
      </c>
      <c r="D263" s="236"/>
      <c r="E263" s="236"/>
      <c r="F263" s="255"/>
      <c r="G263" s="255"/>
    </row>
    <row r="264" spans="1:7" x14ac:dyDescent="0.3">
      <c r="A264" s="236"/>
      <c r="B264" s="236"/>
      <c r="C264" s="236"/>
      <c r="D264" s="236"/>
      <c r="E264" s="236"/>
      <c r="F264" s="255"/>
      <c r="G264" s="255"/>
    </row>
    <row r="265" spans="1:7" x14ac:dyDescent="0.3">
      <c r="A265" s="236"/>
      <c r="B265" s="243" t="s">
        <v>719</v>
      </c>
      <c r="C265" s="236"/>
      <c r="D265" s="236"/>
      <c r="E265" s="236"/>
      <c r="F265" s="255"/>
      <c r="G265" s="255"/>
    </row>
    <row r="266" spans="1:7" x14ac:dyDescent="0.3">
      <c r="A266" s="236" t="s">
        <v>1922</v>
      </c>
      <c r="B266" s="236" t="s">
        <v>721</v>
      </c>
      <c r="C266" s="345" t="s">
        <v>118</v>
      </c>
      <c r="D266" s="352" t="s">
        <v>118</v>
      </c>
      <c r="E266" s="236"/>
      <c r="F266" s="253" t="str">
        <f>IF($C$274=0,"",IF(C266="[for completion]","",IF(C266="","",C266/$C$274)))</f>
        <v/>
      </c>
      <c r="G266" s="253" t="str">
        <f>IF($D$274=0,"",IF(D266="[for completion]","",IF(D266="","",D266/$D$274)))</f>
        <v/>
      </c>
    </row>
    <row r="267" spans="1:7" x14ac:dyDescent="0.3">
      <c r="A267" s="236" t="s">
        <v>1923</v>
      </c>
      <c r="B267" s="236" t="s">
        <v>723</v>
      </c>
      <c r="C267" s="345" t="s">
        <v>118</v>
      </c>
      <c r="D267" s="352" t="s">
        <v>118</v>
      </c>
      <c r="E267" s="236"/>
      <c r="F267" s="253" t="str">
        <f t="shared" ref="F267:F273" si="8">IF($C$274=0,"",IF(C267="[for completion]","",IF(C267="","",C267/$C$274)))</f>
        <v/>
      </c>
      <c r="G267" s="253" t="str">
        <f t="shared" ref="G267:G273" si="9">IF($D$274=0,"",IF(D267="[for completion]","",IF(D267="","",D267/$D$274)))</f>
        <v/>
      </c>
    </row>
    <row r="268" spans="1:7" x14ac:dyDescent="0.3">
      <c r="A268" s="236" t="s">
        <v>1924</v>
      </c>
      <c r="B268" s="236" t="s">
        <v>725</v>
      </c>
      <c r="C268" s="345" t="s">
        <v>118</v>
      </c>
      <c r="D268" s="352" t="s">
        <v>118</v>
      </c>
      <c r="E268" s="236"/>
      <c r="F268" s="253" t="str">
        <f t="shared" si="8"/>
        <v/>
      </c>
      <c r="G268" s="253" t="str">
        <f t="shared" si="9"/>
        <v/>
      </c>
    </row>
    <row r="269" spans="1:7" x14ac:dyDescent="0.3">
      <c r="A269" s="236" t="s">
        <v>1925</v>
      </c>
      <c r="B269" s="236" t="s">
        <v>727</v>
      </c>
      <c r="C269" s="345" t="s">
        <v>118</v>
      </c>
      <c r="D269" s="352" t="s">
        <v>118</v>
      </c>
      <c r="E269" s="236"/>
      <c r="F269" s="253" t="str">
        <f t="shared" si="8"/>
        <v/>
      </c>
      <c r="G269" s="253" t="str">
        <f t="shared" si="9"/>
        <v/>
      </c>
    </row>
    <row r="270" spans="1:7" x14ac:dyDescent="0.3">
      <c r="A270" s="236" t="s">
        <v>1926</v>
      </c>
      <c r="B270" s="236" t="s">
        <v>729</v>
      </c>
      <c r="C270" s="345" t="s">
        <v>118</v>
      </c>
      <c r="D270" s="352" t="s">
        <v>118</v>
      </c>
      <c r="E270" s="236"/>
      <c r="F270" s="253" t="str">
        <f t="shared" si="8"/>
        <v/>
      </c>
      <c r="G270" s="253" t="str">
        <f t="shared" si="9"/>
        <v/>
      </c>
    </row>
    <row r="271" spans="1:7" x14ac:dyDescent="0.3">
      <c r="A271" s="236" t="s">
        <v>1927</v>
      </c>
      <c r="B271" s="236" t="s">
        <v>731</v>
      </c>
      <c r="C271" s="345" t="s">
        <v>118</v>
      </c>
      <c r="D271" s="352" t="s">
        <v>118</v>
      </c>
      <c r="E271" s="236"/>
      <c r="F271" s="253" t="str">
        <f t="shared" si="8"/>
        <v/>
      </c>
      <c r="G271" s="253" t="str">
        <f t="shared" si="9"/>
        <v/>
      </c>
    </row>
    <row r="272" spans="1:7" x14ac:dyDescent="0.3">
      <c r="A272" s="236" t="s">
        <v>1928</v>
      </c>
      <c r="B272" s="236" t="s">
        <v>733</v>
      </c>
      <c r="C272" s="345" t="s">
        <v>118</v>
      </c>
      <c r="D272" s="352" t="s">
        <v>118</v>
      </c>
      <c r="E272" s="236"/>
      <c r="F272" s="253" t="str">
        <f t="shared" si="8"/>
        <v/>
      </c>
      <c r="G272" s="253" t="str">
        <f t="shared" si="9"/>
        <v/>
      </c>
    </row>
    <row r="273" spans="1:7" x14ac:dyDescent="0.3">
      <c r="A273" s="236" t="s">
        <v>1929</v>
      </c>
      <c r="B273" s="236" t="s">
        <v>735</v>
      </c>
      <c r="C273" s="345" t="s">
        <v>118</v>
      </c>
      <c r="D273" s="352" t="s">
        <v>118</v>
      </c>
      <c r="E273" s="236"/>
      <c r="F273" s="253" t="str">
        <f t="shared" si="8"/>
        <v/>
      </c>
      <c r="G273" s="253" t="str">
        <f t="shared" si="9"/>
        <v/>
      </c>
    </row>
    <row r="274" spans="1:7" x14ac:dyDescent="0.3">
      <c r="A274" s="236" t="s">
        <v>1930</v>
      </c>
      <c r="B274" s="249" t="s">
        <v>148</v>
      </c>
      <c r="C274" s="254">
        <v>0</v>
      </c>
      <c r="D274" s="256">
        <v>0</v>
      </c>
      <c r="E274" s="236"/>
      <c r="F274" s="258">
        <f>SUM(F266:F273)</f>
        <v>0</v>
      </c>
      <c r="G274" s="258">
        <f>SUM(G266:G273)</f>
        <v>0</v>
      </c>
    </row>
    <row r="275" spans="1:7" x14ac:dyDescent="0.3">
      <c r="A275" s="236" t="s">
        <v>1931</v>
      </c>
      <c r="B275" s="240" t="s">
        <v>738</v>
      </c>
      <c r="C275" s="345"/>
      <c r="D275" s="352"/>
      <c r="E275" s="236"/>
      <c r="F275" s="253" t="s">
        <v>1715</v>
      </c>
      <c r="G275" s="253" t="s">
        <v>1715</v>
      </c>
    </row>
    <row r="276" spans="1:7" x14ac:dyDescent="0.3">
      <c r="A276" s="236" t="s">
        <v>1932</v>
      </c>
      <c r="B276" s="240" t="s">
        <v>740</v>
      </c>
      <c r="C276" s="345"/>
      <c r="D276" s="352"/>
      <c r="E276" s="236"/>
      <c r="F276" s="253" t="s">
        <v>1715</v>
      </c>
      <c r="G276" s="253" t="s">
        <v>1715</v>
      </c>
    </row>
    <row r="277" spans="1:7" x14ac:dyDescent="0.3">
      <c r="A277" s="236" t="s">
        <v>1933</v>
      </c>
      <c r="B277" s="240" t="s">
        <v>742</v>
      </c>
      <c r="C277" s="345"/>
      <c r="D277" s="352"/>
      <c r="E277" s="236"/>
      <c r="F277" s="253" t="s">
        <v>1715</v>
      </c>
      <c r="G277" s="253" t="s">
        <v>1715</v>
      </c>
    </row>
    <row r="278" spans="1:7" x14ac:dyDescent="0.3">
      <c r="A278" s="236" t="s">
        <v>1934</v>
      </c>
      <c r="B278" s="240" t="s">
        <v>744</v>
      </c>
      <c r="C278" s="345"/>
      <c r="D278" s="352"/>
      <c r="E278" s="236"/>
      <c r="F278" s="253" t="s">
        <v>1715</v>
      </c>
      <c r="G278" s="253" t="s">
        <v>1715</v>
      </c>
    </row>
    <row r="279" spans="1:7" x14ac:dyDescent="0.3">
      <c r="A279" s="236" t="s">
        <v>1935</v>
      </c>
      <c r="B279" s="240" t="s">
        <v>746</v>
      </c>
      <c r="C279" s="345"/>
      <c r="D279" s="352"/>
      <c r="E279" s="236"/>
      <c r="F279" s="253" t="s">
        <v>1715</v>
      </c>
      <c r="G279" s="253" t="s">
        <v>1715</v>
      </c>
    </row>
    <row r="280" spans="1:7" x14ac:dyDescent="0.3">
      <c r="A280" s="236" t="s">
        <v>1936</v>
      </c>
      <c r="B280" s="240" t="s">
        <v>748</v>
      </c>
      <c r="C280" s="345"/>
      <c r="D280" s="352"/>
      <c r="E280" s="236"/>
      <c r="F280" s="253" t="s">
        <v>1715</v>
      </c>
      <c r="G280" s="253" t="s">
        <v>1715</v>
      </c>
    </row>
    <row r="281" spans="1:7" x14ac:dyDescent="0.3">
      <c r="A281" s="236" t="s">
        <v>1937</v>
      </c>
      <c r="B281" s="240"/>
      <c r="C281" s="236"/>
      <c r="D281" s="236"/>
      <c r="E281" s="236"/>
      <c r="F281" s="237"/>
      <c r="G281" s="237"/>
    </row>
    <row r="282" spans="1:7" x14ac:dyDescent="0.3">
      <c r="A282" s="236" t="s">
        <v>1938</v>
      </c>
      <c r="B282" s="240"/>
      <c r="C282" s="236"/>
      <c r="D282" s="236"/>
      <c r="E282" s="236"/>
      <c r="F282" s="237"/>
      <c r="G282" s="237"/>
    </row>
    <row r="283" spans="1:7" x14ac:dyDescent="0.3">
      <c r="A283" s="236" t="s">
        <v>1939</v>
      </c>
      <c r="B283" s="240"/>
      <c r="C283" s="236"/>
      <c r="D283" s="236"/>
      <c r="E283" s="236"/>
      <c r="F283" s="237"/>
      <c r="G283" s="237"/>
    </row>
    <row r="284" spans="1:7" x14ac:dyDescent="0.3">
      <c r="A284" s="85"/>
      <c r="B284" s="85" t="s">
        <v>772</v>
      </c>
      <c r="C284" s="85" t="s">
        <v>514</v>
      </c>
      <c r="D284" s="85"/>
      <c r="E284" s="85"/>
      <c r="F284" s="85"/>
      <c r="G284" s="85"/>
    </row>
    <row r="285" spans="1:7" x14ac:dyDescent="0.3">
      <c r="A285" s="236" t="s">
        <v>1940</v>
      </c>
      <c r="B285" s="236" t="s">
        <v>774</v>
      </c>
      <c r="C285" s="351" t="s">
        <v>83</v>
      </c>
      <c r="D285" s="236"/>
      <c r="E285" s="239"/>
      <c r="F285" s="239"/>
      <c r="G285" s="239"/>
    </row>
    <row r="286" spans="1:7" x14ac:dyDescent="0.3">
      <c r="A286" s="236" t="s">
        <v>1941</v>
      </c>
      <c r="B286" s="236" t="s">
        <v>776</v>
      </c>
      <c r="C286" s="351" t="s">
        <v>83</v>
      </c>
      <c r="D286" s="236"/>
      <c r="E286" s="239"/>
      <c r="F286" s="239"/>
      <c r="G286" s="234"/>
    </row>
    <row r="287" spans="1:7" x14ac:dyDescent="0.3">
      <c r="A287" s="236" t="s">
        <v>1942</v>
      </c>
      <c r="B287" s="274" t="s">
        <v>778</v>
      </c>
      <c r="C287" s="351" t="s">
        <v>83</v>
      </c>
      <c r="D287" s="236"/>
      <c r="E287" s="239"/>
      <c r="F287" s="239"/>
      <c r="G287" s="234"/>
    </row>
    <row r="288" spans="1:7" s="268" customFormat="1" x14ac:dyDescent="0.3">
      <c r="A288" s="274" t="s">
        <v>1943</v>
      </c>
      <c r="B288" s="274" t="s">
        <v>2537</v>
      </c>
      <c r="C288" s="351" t="s">
        <v>83</v>
      </c>
      <c r="D288" s="274"/>
      <c r="E288" s="239"/>
      <c r="F288" s="239"/>
      <c r="G288" s="272"/>
    </row>
    <row r="289" spans="1:7" x14ac:dyDescent="0.3">
      <c r="A289" s="274" t="s">
        <v>1944</v>
      </c>
      <c r="B289" s="243" t="s">
        <v>1417</v>
      </c>
      <c r="C289" s="351" t="s">
        <v>83</v>
      </c>
      <c r="D289" s="246"/>
      <c r="E289" s="246"/>
      <c r="F289" s="247"/>
      <c r="G289" s="247"/>
    </row>
    <row r="290" spans="1:7" x14ac:dyDescent="0.3">
      <c r="A290" s="274" t="s">
        <v>2538</v>
      </c>
      <c r="B290" s="236" t="s">
        <v>146</v>
      </c>
      <c r="C290" s="351" t="s">
        <v>83</v>
      </c>
      <c r="D290" s="236"/>
      <c r="E290" s="239"/>
      <c r="F290" s="239"/>
      <c r="G290" s="234"/>
    </row>
    <row r="291" spans="1:7" x14ac:dyDescent="0.3">
      <c r="A291" s="236" t="s">
        <v>1945</v>
      </c>
      <c r="B291" s="240" t="s">
        <v>782</v>
      </c>
      <c r="C291" s="353"/>
      <c r="D291" s="236"/>
      <c r="E291" s="239"/>
      <c r="F291" s="239"/>
      <c r="G291" s="234"/>
    </row>
    <row r="292" spans="1:7" x14ac:dyDescent="0.3">
      <c r="A292" s="274" t="s">
        <v>1946</v>
      </c>
      <c r="B292" s="240" t="s">
        <v>784</v>
      </c>
      <c r="C292" s="351"/>
      <c r="D292" s="236"/>
      <c r="E292" s="239"/>
      <c r="F292" s="239"/>
      <c r="G292" s="234"/>
    </row>
    <row r="293" spans="1:7" x14ac:dyDescent="0.3">
      <c r="A293" s="274" t="s">
        <v>1947</v>
      </c>
      <c r="B293" s="240" t="s">
        <v>786</v>
      </c>
      <c r="C293" s="351"/>
      <c r="D293" s="236"/>
      <c r="E293" s="239"/>
      <c r="F293" s="239"/>
      <c r="G293" s="234"/>
    </row>
    <row r="294" spans="1:7" x14ac:dyDescent="0.3">
      <c r="A294" s="274" t="s">
        <v>1948</v>
      </c>
      <c r="B294" s="240" t="s">
        <v>788</v>
      </c>
      <c r="C294" s="351"/>
      <c r="D294" s="236"/>
      <c r="E294" s="239"/>
      <c r="F294" s="239"/>
      <c r="G294" s="234"/>
    </row>
    <row r="295" spans="1:7" x14ac:dyDescent="0.3">
      <c r="A295" s="274" t="s">
        <v>1949</v>
      </c>
      <c r="B295" s="240" t="s">
        <v>150</v>
      </c>
      <c r="C295" s="351"/>
      <c r="D295" s="236"/>
      <c r="E295" s="239"/>
      <c r="F295" s="239"/>
      <c r="G295" s="234"/>
    </row>
    <row r="296" spans="1:7" x14ac:dyDescent="0.3">
      <c r="A296" s="274" t="s">
        <v>1950</v>
      </c>
      <c r="B296" s="240" t="s">
        <v>150</v>
      </c>
      <c r="C296" s="351"/>
      <c r="D296" s="236"/>
      <c r="E296" s="239"/>
      <c r="F296" s="239"/>
      <c r="G296" s="234"/>
    </row>
    <row r="297" spans="1:7" x14ac:dyDescent="0.3">
      <c r="A297" s="274" t="s">
        <v>1951</v>
      </c>
      <c r="B297" s="240" t="s">
        <v>150</v>
      </c>
      <c r="C297" s="351"/>
      <c r="D297" s="236"/>
      <c r="E297" s="239"/>
      <c r="F297" s="239"/>
      <c r="G297" s="234"/>
    </row>
    <row r="298" spans="1:7" x14ac:dyDescent="0.3">
      <c r="A298" s="274" t="s">
        <v>1952</v>
      </c>
      <c r="B298" s="240" t="s">
        <v>150</v>
      </c>
      <c r="C298" s="351"/>
      <c r="D298" s="236"/>
      <c r="E298" s="239"/>
      <c r="F298" s="239"/>
      <c r="G298" s="234"/>
    </row>
    <row r="299" spans="1:7" x14ac:dyDescent="0.3">
      <c r="A299" s="274" t="s">
        <v>1953</v>
      </c>
      <c r="B299" s="240" t="s">
        <v>150</v>
      </c>
      <c r="C299" s="351"/>
      <c r="D299" s="236"/>
      <c r="E299" s="239"/>
      <c r="F299" s="239"/>
      <c r="G299" s="234"/>
    </row>
    <row r="300" spans="1:7" x14ac:dyDescent="0.3">
      <c r="A300" s="274" t="s">
        <v>1954</v>
      </c>
      <c r="B300" s="240" t="s">
        <v>150</v>
      </c>
      <c r="C300" s="351"/>
      <c r="D300" s="236"/>
      <c r="E300" s="239"/>
      <c r="F300" s="239"/>
      <c r="G300" s="234"/>
    </row>
    <row r="301" spans="1:7" x14ac:dyDescent="0.3">
      <c r="A301" s="85"/>
      <c r="B301" s="85" t="s">
        <v>794</v>
      </c>
      <c r="C301" s="85" t="s">
        <v>514</v>
      </c>
      <c r="D301" s="85"/>
      <c r="E301" s="85"/>
      <c r="F301" s="85"/>
      <c r="G301" s="85"/>
    </row>
    <row r="302" spans="1:7" x14ac:dyDescent="0.3">
      <c r="A302" s="236" t="s">
        <v>1955</v>
      </c>
      <c r="B302" s="236" t="s">
        <v>1418</v>
      </c>
      <c r="C302" s="351" t="s">
        <v>83</v>
      </c>
      <c r="D302" s="236"/>
      <c r="E302" s="234"/>
      <c r="F302" s="234"/>
      <c r="G302" s="234"/>
    </row>
    <row r="303" spans="1:7" x14ac:dyDescent="0.3">
      <c r="A303" s="236" t="s">
        <v>1956</v>
      </c>
      <c r="B303" s="236" t="s">
        <v>796</v>
      </c>
      <c r="C303" s="351" t="s">
        <v>83</v>
      </c>
      <c r="D303" s="236"/>
      <c r="E303" s="234"/>
      <c r="F303" s="234"/>
      <c r="G303" s="234"/>
    </row>
    <row r="304" spans="1:7" x14ac:dyDescent="0.3">
      <c r="A304" s="236" t="s">
        <v>1957</v>
      </c>
      <c r="B304" s="236" t="s">
        <v>146</v>
      </c>
      <c r="C304" s="351" t="s">
        <v>83</v>
      </c>
      <c r="D304" s="236"/>
      <c r="E304" s="234"/>
      <c r="F304" s="234"/>
      <c r="G304" s="234"/>
    </row>
    <row r="305" spans="1:7" x14ac:dyDescent="0.3">
      <c r="A305" s="236" t="s">
        <v>1958</v>
      </c>
      <c r="B305" s="236"/>
      <c r="C305" s="251"/>
      <c r="D305" s="236"/>
      <c r="E305" s="234"/>
      <c r="F305" s="234"/>
      <c r="G305" s="234"/>
    </row>
    <row r="306" spans="1:7" x14ac:dyDescent="0.3">
      <c r="A306" s="236" t="s">
        <v>1959</v>
      </c>
      <c r="B306" s="236"/>
      <c r="C306" s="251"/>
      <c r="D306" s="236"/>
      <c r="E306" s="234"/>
      <c r="F306" s="234"/>
      <c r="G306" s="234"/>
    </row>
    <row r="307" spans="1:7" x14ac:dyDescent="0.3">
      <c r="A307" s="236" t="s">
        <v>1960</v>
      </c>
      <c r="B307" s="236"/>
      <c r="C307" s="251"/>
      <c r="D307" s="236"/>
      <c r="E307" s="234"/>
      <c r="F307" s="234"/>
      <c r="G307" s="234"/>
    </row>
    <row r="308" spans="1:7" x14ac:dyDescent="0.3">
      <c r="A308" s="85"/>
      <c r="B308" s="85" t="s">
        <v>2267</v>
      </c>
      <c r="C308" s="85" t="s">
        <v>113</v>
      </c>
      <c r="D308" s="85" t="s">
        <v>1702</v>
      </c>
      <c r="E308" s="85"/>
      <c r="F308" s="85" t="s">
        <v>514</v>
      </c>
      <c r="G308" s="85" t="s">
        <v>1961</v>
      </c>
    </row>
    <row r="309" spans="1:7" x14ac:dyDescent="0.3">
      <c r="A309" s="226" t="s">
        <v>1962</v>
      </c>
      <c r="B309" s="243" t="s">
        <v>607</v>
      </c>
      <c r="C309" s="345" t="s">
        <v>83</v>
      </c>
      <c r="D309" s="352" t="s">
        <v>83</v>
      </c>
      <c r="E309" s="231"/>
      <c r="F309" s="253" t="str">
        <f>IF($C$327=0,"",IF(C309="[for completion]","",IF(C309="","",C309/$C$327)))</f>
        <v/>
      </c>
      <c r="G309" s="253" t="str">
        <f>IF($D$327=0,"",IF(D309="[for completion]","",IF(D309="","",D309/$D$327)))</f>
        <v/>
      </c>
    </row>
    <row r="310" spans="1:7" x14ac:dyDescent="0.3">
      <c r="A310" s="226" t="s">
        <v>1963</v>
      </c>
      <c r="B310" s="243" t="s">
        <v>607</v>
      </c>
      <c r="C310" s="345" t="s">
        <v>83</v>
      </c>
      <c r="D310" s="352" t="s">
        <v>83</v>
      </c>
      <c r="E310" s="231"/>
      <c r="F310" s="253" t="str">
        <f t="shared" ref="F310:F326" si="10">IF($C$327=0,"",IF(C310="[for completion]","",IF(C310="","",C310/$C$327)))</f>
        <v/>
      </c>
      <c r="G310" s="253" t="str">
        <f t="shared" ref="G310:G326" si="11">IF($D$327=0,"",IF(D310="[for completion]","",IF(D310="","",D310/$D$327)))</f>
        <v/>
      </c>
    </row>
    <row r="311" spans="1:7" x14ac:dyDescent="0.3">
      <c r="A311" s="226" t="s">
        <v>1964</v>
      </c>
      <c r="B311" s="243" t="s">
        <v>607</v>
      </c>
      <c r="C311" s="345" t="s">
        <v>83</v>
      </c>
      <c r="D311" s="352" t="s">
        <v>83</v>
      </c>
      <c r="E311" s="231"/>
      <c r="F311" s="253" t="str">
        <f t="shared" si="10"/>
        <v/>
      </c>
      <c r="G311" s="253" t="str">
        <f t="shared" si="11"/>
        <v/>
      </c>
    </row>
    <row r="312" spans="1:7" x14ac:dyDescent="0.3">
      <c r="A312" s="226" t="s">
        <v>1965</v>
      </c>
      <c r="B312" s="243" t="s">
        <v>607</v>
      </c>
      <c r="C312" s="345" t="s">
        <v>83</v>
      </c>
      <c r="D312" s="352" t="s">
        <v>83</v>
      </c>
      <c r="E312" s="231"/>
      <c r="F312" s="253" t="str">
        <f t="shared" si="10"/>
        <v/>
      </c>
      <c r="G312" s="253" t="str">
        <f t="shared" si="11"/>
        <v/>
      </c>
    </row>
    <row r="313" spans="1:7" x14ac:dyDescent="0.3">
      <c r="A313" s="226" t="s">
        <v>1966</v>
      </c>
      <c r="B313" s="243" t="s">
        <v>607</v>
      </c>
      <c r="C313" s="345" t="s">
        <v>83</v>
      </c>
      <c r="D313" s="352" t="s">
        <v>83</v>
      </c>
      <c r="E313" s="231"/>
      <c r="F313" s="253" t="str">
        <f t="shared" si="10"/>
        <v/>
      </c>
      <c r="G313" s="253" t="str">
        <f t="shared" si="11"/>
        <v/>
      </c>
    </row>
    <row r="314" spans="1:7" x14ac:dyDescent="0.3">
      <c r="A314" s="226" t="s">
        <v>1967</v>
      </c>
      <c r="B314" s="243" t="s">
        <v>607</v>
      </c>
      <c r="C314" s="345" t="s">
        <v>83</v>
      </c>
      <c r="D314" s="352" t="s">
        <v>83</v>
      </c>
      <c r="E314" s="231"/>
      <c r="F314" s="253" t="str">
        <f t="shared" si="10"/>
        <v/>
      </c>
      <c r="G314" s="253" t="str">
        <f t="shared" si="11"/>
        <v/>
      </c>
    </row>
    <row r="315" spans="1:7" x14ac:dyDescent="0.3">
      <c r="A315" s="226" t="s">
        <v>1968</v>
      </c>
      <c r="B315" s="243" t="s">
        <v>607</v>
      </c>
      <c r="C315" s="345" t="s">
        <v>83</v>
      </c>
      <c r="D315" s="352" t="s">
        <v>83</v>
      </c>
      <c r="E315" s="231"/>
      <c r="F315" s="253" t="str">
        <f>IF($C$327=0,"",IF(C315="[for completion]","",IF(C315="","",C315/$C$327)))</f>
        <v/>
      </c>
      <c r="G315" s="253" t="str">
        <f t="shared" si="11"/>
        <v/>
      </c>
    </row>
    <row r="316" spans="1:7" x14ac:dyDescent="0.3">
      <c r="A316" s="226" t="s">
        <v>1969</v>
      </c>
      <c r="B316" s="243" t="s">
        <v>607</v>
      </c>
      <c r="C316" s="345" t="s">
        <v>83</v>
      </c>
      <c r="D316" s="352" t="s">
        <v>83</v>
      </c>
      <c r="E316" s="231"/>
      <c r="F316" s="253" t="str">
        <f t="shared" si="10"/>
        <v/>
      </c>
      <c r="G316" s="253" t="str">
        <f t="shared" si="11"/>
        <v/>
      </c>
    </row>
    <row r="317" spans="1:7" x14ac:dyDescent="0.3">
      <c r="A317" s="226" t="s">
        <v>1970</v>
      </c>
      <c r="B317" s="243" t="s">
        <v>607</v>
      </c>
      <c r="C317" s="345" t="s">
        <v>83</v>
      </c>
      <c r="D317" s="352" t="s">
        <v>83</v>
      </c>
      <c r="E317" s="231"/>
      <c r="F317" s="253" t="str">
        <f t="shared" si="10"/>
        <v/>
      </c>
      <c r="G317" s="253" t="str">
        <f t="shared" si="11"/>
        <v/>
      </c>
    </row>
    <row r="318" spans="1:7" x14ac:dyDescent="0.3">
      <c r="A318" s="226" t="s">
        <v>1971</v>
      </c>
      <c r="B318" s="243" t="s">
        <v>607</v>
      </c>
      <c r="C318" s="345" t="s">
        <v>83</v>
      </c>
      <c r="D318" s="352" t="s">
        <v>83</v>
      </c>
      <c r="E318" s="231"/>
      <c r="F318" s="253" t="str">
        <f t="shared" si="10"/>
        <v/>
      </c>
      <c r="G318" s="253" t="str">
        <f>IF($D$327=0,"",IF(D318="[for completion]","",IF(D318="","",D318/$D$327)))</f>
        <v/>
      </c>
    </row>
    <row r="319" spans="1:7" x14ac:dyDescent="0.3">
      <c r="A319" s="226" t="s">
        <v>1972</v>
      </c>
      <c r="B319" s="243" t="s">
        <v>607</v>
      </c>
      <c r="C319" s="345" t="s">
        <v>83</v>
      </c>
      <c r="D319" s="352" t="s">
        <v>83</v>
      </c>
      <c r="E319" s="231"/>
      <c r="F319" s="253" t="str">
        <f t="shared" si="10"/>
        <v/>
      </c>
      <c r="G319" s="253" t="str">
        <f t="shared" si="11"/>
        <v/>
      </c>
    </row>
    <row r="320" spans="1:7" x14ac:dyDescent="0.3">
      <c r="A320" s="226" t="s">
        <v>1973</v>
      </c>
      <c r="B320" s="243" t="s">
        <v>607</v>
      </c>
      <c r="C320" s="345" t="s">
        <v>83</v>
      </c>
      <c r="D320" s="352" t="s">
        <v>83</v>
      </c>
      <c r="E320" s="231"/>
      <c r="F320" s="253" t="str">
        <f t="shared" si="10"/>
        <v/>
      </c>
      <c r="G320" s="253" t="str">
        <f t="shared" si="11"/>
        <v/>
      </c>
    </row>
    <row r="321" spans="1:7" x14ac:dyDescent="0.3">
      <c r="A321" s="226" t="s">
        <v>1974</v>
      </c>
      <c r="B321" s="243" t="s">
        <v>607</v>
      </c>
      <c r="C321" s="345" t="s">
        <v>83</v>
      </c>
      <c r="D321" s="352" t="s">
        <v>83</v>
      </c>
      <c r="E321" s="231"/>
      <c r="F321" s="253" t="str">
        <f t="shared" si="10"/>
        <v/>
      </c>
      <c r="G321" s="253" t="str">
        <f t="shared" si="11"/>
        <v/>
      </c>
    </row>
    <row r="322" spans="1:7" x14ac:dyDescent="0.3">
      <c r="A322" s="226" t="s">
        <v>1975</v>
      </c>
      <c r="B322" s="243" t="s">
        <v>607</v>
      </c>
      <c r="C322" s="345" t="s">
        <v>83</v>
      </c>
      <c r="D322" s="352" t="s">
        <v>83</v>
      </c>
      <c r="E322" s="231"/>
      <c r="F322" s="253" t="str">
        <f t="shared" si="10"/>
        <v/>
      </c>
      <c r="G322" s="253" t="str">
        <f t="shared" si="11"/>
        <v/>
      </c>
    </row>
    <row r="323" spans="1:7" x14ac:dyDescent="0.3">
      <c r="A323" s="226" t="s">
        <v>1976</v>
      </c>
      <c r="B323" s="243" t="s">
        <v>607</v>
      </c>
      <c r="C323" s="345" t="s">
        <v>83</v>
      </c>
      <c r="D323" s="352" t="s">
        <v>83</v>
      </c>
      <c r="E323" s="231"/>
      <c r="F323" s="253" t="str">
        <f t="shared" si="10"/>
        <v/>
      </c>
      <c r="G323" s="253" t="str">
        <f t="shared" si="11"/>
        <v/>
      </c>
    </row>
    <row r="324" spans="1:7" x14ac:dyDescent="0.3">
      <c r="A324" s="226" t="s">
        <v>1977</v>
      </c>
      <c r="B324" s="243" t="s">
        <v>607</v>
      </c>
      <c r="C324" s="345" t="s">
        <v>83</v>
      </c>
      <c r="D324" s="352" t="s">
        <v>83</v>
      </c>
      <c r="E324" s="231"/>
      <c r="F324" s="253" t="str">
        <f t="shared" si="10"/>
        <v/>
      </c>
      <c r="G324" s="253" t="str">
        <f t="shared" si="11"/>
        <v/>
      </c>
    </row>
    <row r="325" spans="1:7" x14ac:dyDescent="0.3">
      <c r="A325" s="226" t="s">
        <v>1978</v>
      </c>
      <c r="B325" s="243" t="s">
        <v>607</v>
      </c>
      <c r="C325" s="345" t="s">
        <v>83</v>
      </c>
      <c r="D325" s="352" t="s">
        <v>83</v>
      </c>
      <c r="E325" s="231"/>
      <c r="F325" s="253" t="str">
        <f t="shared" si="10"/>
        <v/>
      </c>
      <c r="G325" s="253" t="str">
        <f t="shared" si="11"/>
        <v/>
      </c>
    </row>
    <row r="326" spans="1:7" x14ac:dyDescent="0.3">
      <c r="A326" s="226" t="s">
        <v>1979</v>
      </c>
      <c r="B326" s="243" t="s">
        <v>2118</v>
      </c>
      <c r="C326" s="345" t="s">
        <v>83</v>
      </c>
      <c r="D326" s="352" t="s">
        <v>83</v>
      </c>
      <c r="E326" s="231"/>
      <c r="F326" s="253" t="str">
        <f t="shared" si="10"/>
        <v/>
      </c>
      <c r="G326" s="253" t="str">
        <f t="shared" si="11"/>
        <v/>
      </c>
    </row>
    <row r="327" spans="1:7" x14ac:dyDescent="0.3">
      <c r="A327" s="226" t="s">
        <v>1980</v>
      </c>
      <c r="B327" s="233" t="s">
        <v>148</v>
      </c>
      <c r="C327" s="192">
        <v>0</v>
      </c>
      <c r="D327" s="193">
        <v>0</v>
      </c>
      <c r="E327" s="231"/>
      <c r="F327" s="258">
        <f>SUM(F319:F326)</f>
        <v>0</v>
      </c>
      <c r="G327" s="258">
        <f>SUM(G319:G326)</f>
        <v>0</v>
      </c>
    </row>
    <row r="328" spans="1:7" x14ac:dyDescent="0.3">
      <c r="A328" s="226" t="s">
        <v>1981</v>
      </c>
      <c r="B328" s="233"/>
      <c r="C328" s="226"/>
      <c r="D328" s="226"/>
      <c r="E328" s="231"/>
      <c r="F328" s="231"/>
      <c r="G328" s="231"/>
    </row>
    <row r="329" spans="1:7" x14ac:dyDescent="0.3">
      <c r="A329" s="226" t="s">
        <v>1982</v>
      </c>
      <c r="B329" s="233"/>
      <c r="C329" s="226"/>
      <c r="D329" s="226"/>
      <c r="E329" s="231"/>
      <c r="F329" s="231"/>
      <c r="G329" s="231"/>
    </row>
    <row r="330" spans="1:7" x14ac:dyDescent="0.3">
      <c r="A330" s="226" t="s">
        <v>1983</v>
      </c>
      <c r="B330" s="233"/>
      <c r="C330" s="226"/>
      <c r="D330" s="226"/>
      <c r="E330" s="231"/>
      <c r="F330" s="231"/>
      <c r="G330" s="231"/>
    </row>
    <row r="331" spans="1:7" s="268" customFormat="1" x14ac:dyDescent="0.3">
      <c r="A331" s="85"/>
      <c r="B331" s="85" t="s">
        <v>2284</v>
      </c>
      <c r="C331" s="85" t="s">
        <v>113</v>
      </c>
      <c r="D331" s="85" t="s">
        <v>1702</v>
      </c>
      <c r="E331" s="85"/>
      <c r="F331" s="85" t="s">
        <v>514</v>
      </c>
      <c r="G331" s="85" t="s">
        <v>1961</v>
      </c>
    </row>
    <row r="332" spans="1:7" s="268" customFormat="1" x14ac:dyDescent="0.3">
      <c r="A332" s="285" t="s">
        <v>1984</v>
      </c>
      <c r="B332" s="243" t="s">
        <v>607</v>
      </c>
      <c r="C332" s="345" t="s">
        <v>83</v>
      </c>
      <c r="D332" s="352" t="s">
        <v>83</v>
      </c>
      <c r="E332" s="270"/>
      <c r="F332" s="253" t="str">
        <f>IF($C$350=0,"",IF(C332="[for completion]","",IF(C332="","",C332/$C$350)))</f>
        <v/>
      </c>
      <c r="G332" s="253" t="str">
        <f>IF($D$350=0,"",IF(D332="[for completion]","",IF(D332="","",D332/$D$350)))</f>
        <v/>
      </c>
    </row>
    <row r="333" spans="1:7" s="268" customFormat="1" x14ac:dyDescent="0.3">
      <c r="A333" s="285" t="s">
        <v>1985</v>
      </c>
      <c r="B333" s="243" t="s">
        <v>607</v>
      </c>
      <c r="C333" s="345" t="s">
        <v>83</v>
      </c>
      <c r="D333" s="352" t="s">
        <v>83</v>
      </c>
      <c r="E333" s="270"/>
      <c r="F333" s="253" t="str">
        <f t="shared" ref="F333:F349" si="12">IF($C$350=0,"",IF(C333="[for completion]","",IF(C333="","",C333/$C$350)))</f>
        <v/>
      </c>
      <c r="G333" s="253" t="str">
        <f t="shared" ref="G333:G349" si="13">IF($D$350=0,"",IF(D333="[for completion]","",IF(D333="","",D333/$D$350)))</f>
        <v/>
      </c>
    </row>
    <row r="334" spans="1:7" s="268" customFormat="1" x14ac:dyDescent="0.3">
      <c r="A334" s="285" t="s">
        <v>1986</v>
      </c>
      <c r="B334" s="243" t="s">
        <v>607</v>
      </c>
      <c r="C334" s="345" t="s">
        <v>83</v>
      </c>
      <c r="D334" s="352" t="s">
        <v>83</v>
      </c>
      <c r="E334" s="270"/>
      <c r="F334" s="253" t="str">
        <f t="shared" si="12"/>
        <v/>
      </c>
      <c r="G334" s="253" t="str">
        <f t="shared" si="13"/>
        <v/>
      </c>
    </row>
    <row r="335" spans="1:7" s="268" customFormat="1" x14ac:dyDescent="0.3">
      <c r="A335" s="285" t="s">
        <v>1987</v>
      </c>
      <c r="B335" s="243" t="s">
        <v>607</v>
      </c>
      <c r="C335" s="345" t="s">
        <v>83</v>
      </c>
      <c r="D335" s="352" t="s">
        <v>83</v>
      </c>
      <c r="E335" s="270"/>
      <c r="F335" s="253" t="str">
        <f t="shared" si="12"/>
        <v/>
      </c>
      <c r="G335" s="253" t="str">
        <f t="shared" si="13"/>
        <v/>
      </c>
    </row>
    <row r="336" spans="1:7" s="268" customFormat="1" x14ac:dyDescent="0.3">
      <c r="A336" s="285" t="s">
        <v>1988</v>
      </c>
      <c r="B336" s="243" t="s">
        <v>607</v>
      </c>
      <c r="C336" s="345" t="s">
        <v>83</v>
      </c>
      <c r="D336" s="352" t="s">
        <v>83</v>
      </c>
      <c r="E336" s="270"/>
      <c r="F336" s="253" t="str">
        <f t="shared" si="12"/>
        <v/>
      </c>
      <c r="G336" s="253" t="str">
        <f t="shared" si="13"/>
        <v/>
      </c>
    </row>
    <row r="337" spans="1:7" s="268" customFormat="1" x14ac:dyDescent="0.3">
      <c r="A337" s="285" t="s">
        <v>1989</v>
      </c>
      <c r="B337" s="243" t="s">
        <v>607</v>
      </c>
      <c r="C337" s="345" t="s">
        <v>83</v>
      </c>
      <c r="D337" s="352" t="s">
        <v>83</v>
      </c>
      <c r="E337" s="270"/>
      <c r="F337" s="253" t="str">
        <f t="shared" si="12"/>
        <v/>
      </c>
      <c r="G337" s="253" t="str">
        <f t="shared" si="13"/>
        <v/>
      </c>
    </row>
    <row r="338" spans="1:7" s="268" customFormat="1" x14ac:dyDescent="0.3">
      <c r="A338" s="285" t="s">
        <v>1990</v>
      </c>
      <c r="B338" s="243" t="s">
        <v>607</v>
      </c>
      <c r="C338" s="345" t="s">
        <v>83</v>
      </c>
      <c r="D338" s="352" t="s">
        <v>83</v>
      </c>
      <c r="E338" s="270"/>
      <c r="F338" s="253" t="str">
        <f t="shared" si="12"/>
        <v/>
      </c>
      <c r="G338" s="253" t="str">
        <f t="shared" si="13"/>
        <v/>
      </c>
    </row>
    <row r="339" spans="1:7" s="268" customFormat="1" x14ac:dyDescent="0.3">
      <c r="A339" s="285" t="s">
        <v>1991</v>
      </c>
      <c r="B339" s="243" t="s">
        <v>607</v>
      </c>
      <c r="C339" s="345" t="s">
        <v>83</v>
      </c>
      <c r="D339" s="352" t="s">
        <v>83</v>
      </c>
      <c r="E339" s="270"/>
      <c r="F339" s="253" t="str">
        <f t="shared" si="12"/>
        <v/>
      </c>
      <c r="G339" s="253" t="str">
        <f t="shared" si="13"/>
        <v/>
      </c>
    </row>
    <row r="340" spans="1:7" s="268" customFormat="1" x14ac:dyDescent="0.3">
      <c r="A340" s="285" t="s">
        <v>1992</v>
      </c>
      <c r="B340" s="243" t="s">
        <v>607</v>
      </c>
      <c r="C340" s="345" t="s">
        <v>83</v>
      </c>
      <c r="D340" s="352" t="s">
        <v>83</v>
      </c>
      <c r="E340" s="270"/>
      <c r="F340" s="253" t="str">
        <f t="shared" si="12"/>
        <v/>
      </c>
      <c r="G340" s="253" t="str">
        <f t="shared" si="13"/>
        <v/>
      </c>
    </row>
    <row r="341" spans="1:7" s="268" customFormat="1" x14ac:dyDescent="0.3">
      <c r="A341" s="285" t="s">
        <v>1993</v>
      </c>
      <c r="B341" s="243" t="s">
        <v>607</v>
      </c>
      <c r="C341" s="345" t="s">
        <v>83</v>
      </c>
      <c r="D341" s="352" t="s">
        <v>83</v>
      </c>
      <c r="E341" s="270"/>
      <c r="F341" s="253" t="str">
        <f t="shared" si="12"/>
        <v/>
      </c>
      <c r="G341" s="253" t="str">
        <f t="shared" si="13"/>
        <v/>
      </c>
    </row>
    <row r="342" spans="1:7" s="268" customFormat="1" x14ac:dyDescent="0.3">
      <c r="A342" s="285" t="s">
        <v>2242</v>
      </c>
      <c r="B342" s="243" t="s">
        <v>607</v>
      </c>
      <c r="C342" s="345" t="s">
        <v>83</v>
      </c>
      <c r="D342" s="352" t="s">
        <v>83</v>
      </c>
      <c r="E342" s="270"/>
      <c r="F342" s="253" t="str">
        <f t="shared" si="12"/>
        <v/>
      </c>
      <c r="G342" s="253" t="str">
        <f t="shared" si="13"/>
        <v/>
      </c>
    </row>
    <row r="343" spans="1:7" s="268" customFormat="1" x14ac:dyDescent="0.3">
      <c r="A343" s="285" t="s">
        <v>2268</v>
      </c>
      <c r="B343" s="243" t="s">
        <v>607</v>
      </c>
      <c r="C343" s="345" t="s">
        <v>83</v>
      </c>
      <c r="D343" s="352" t="s">
        <v>83</v>
      </c>
      <c r="E343" s="270"/>
      <c r="F343" s="253" t="str">
        <f t="shared" si="12"/>
        <v/>
      </c>
      <c r="G343" s="253" t="str">
        <f t="shared" si="13"/>
        <v/>
      </c>
    </row>
    <row r="344" spans="1:7" s="268" customFormat="1" x14ac:dyDescent="0.3">
      <c r="A344" s="285" t="s">
        <v>2269</v>
      </c>
      <c r="B344" s="243" t="s">
        <v>607</v>
      </c>
      <c r="C344" s="345" t="s">
        <v>83</v>
      </c>
      <c r="D344" s="352" t="s">
        <v>83</v>
      </c>
      <c r="E344" s="270"/>
      <c r="F344" s="253" t="str">
        <f t="shared" si="12"/>
        <v/>
      </c>
      <c r="G344" s="253" t="str">
        <f t="shared" si="13"/>
        <v/>
      </c>
    </row>
    <row r="345" spans="1:7" s="268" customFormat="1" x14ac:dyDescent="0.3">
      <c r="A345" s="285" t="s">
        <v>2270</v>
      </c>
      <c r="B345" s="243" t="s">
        <v>607</v>
      </c>
      <c r="C345" s="345" t="s">
        <v>83</v>
      </c>
      <c r="D345" s="352" t="s">
        <v>83</v>
      </c>
      <c r="E345" s="270"/>
      <c r="F345" s="253" t="str">
        <f t="shared" si="12"/>
        <v/>
      </c>
      <c r="G345" s="253" t="str">
        <f t="shared" si="13"/>
        <v/>
      </c>
    </row>
    <row r="346" spans="1:7" s="268" customFormat="1" x14ac:dyDescent="0.3">
      <c r="A346" s="285" t="s">
        <v>2271</v>
      </c>
      <c r="B346" s="243" t="s">
        <v>607</v>
      </c>
      <c r="C346" s="345" t="s">
        <v>83</v>
      </c>
      <c r="D346" s="352" t="s">
        <v>83</v>
      </c>
      <c r="E346" s="270"/>
      <c r="F346" s="253" t="str">
        <f t="shared" si="12"/>
        <v/>
      </c>
      <c r="G346" s="253" t="str">
        <f t="shared" si="13"/>
        <v/>
      </c>
    </row>
    <row r="347" spans="1:7" s="268" customFormat="1" x14ac:dyDescent="0.3">
      <c r="A347" s="285" t="s">
        <v>2272</v>
      </c>
      <c r="B347" s="243" t="s">
        <v>607</v>
      </c>
      <c r="C347" s="345" t="s">
        <v>83</v>
      </c>
      <c r="D347" s="352" t="s">
        <v>83</v>
      </c>
      <c r="E347" s="270"/>
      <c r="F347" s="253" t="str">
        <f t="shared" si="12"/>
        <v/>
      </c>
      <c r="G347" s="253" t="str">
        <f t="shared" si="13"/>
        <v/>
      </c>
    </row>
    <row r="348" spans="1:7" s="268" customFormat="1" x14ac:dyDescent="0.3">
      <c r="A348" s="285" t="s">
        <v>2273</v>
      </c>
      <c r="B348" s="243" t="s">
        <v>607</v>
      </c>
      <c r="C348" s="345" t="s">
        <v>83</v>
      </c>
      <c r="D348" s="352" t="s">
        <v>83</v>
      </c>
      <c r="E348" s="270"/>
      <c r="F348" s="253" t="str">
        <f t="shared" si="12"/>
        <v/>
      </c>
      <c r="G348" s="253" t="str">
        <f t="shared" si="13"/>
        <v/>
      </c>
    </row>
    <row r="349" spans="1:7" s="268" customFormat="1" x14ac:dyDescent="0.3">
      <c r="A349" s="285" t="s">
        <v>2274</v>
      </c>
      <c r="B349" s="243" t="s">
        <v>2118</v>
      </c>
      <c r="C349" s="345" t="s">
        <v>83</v>
      </c>
      <c r="D349" s="352" t="s">
        <v>83</v>
      </c>
      <c r="E349" s="270"/>
      <c r="F349" s="253" t="str">
        <f t="shared" si="12"/>
        <v/>
      </c>
      <c r="G349" s="253" t="str">
        <f t="shared" si="13"/>
        <v/>
      </c>
    </row>
    <row r="350" spans="1:7" s="268" customFormat="1" x14ac:dyDescent="0.3">
      <c r="A350" s="285" t="s">
        <v>2275</v>
      </c>
      <c r="B350" s="271" t="s">
        <v>148</v>
      </c>
      <c r="C350" s="192">
        <v>0</v>
      </c>
      <c r="D350" s="193">
        <v>0</v>
      </c>
      <c r="E350" s="270"/>
      <c r="F350" s="258">
        <f>SUM(F332:F349)</f>
        <v>0</v>
      </c>
      <c r="G350" s="258">
        <f>SUM(G332:G349)</f>
        <v>0</v>
      </c>
    </row>
    <row r="351" spans="1:7" s="268" customFormat="1" x14ac:dyDescent="0.3">
      <c r="A351" s="285" t="s">
        <v>1994</v>
      </c>
      <c r="B351" s="271"/>
      <c r="C351" s="285"/>
      <c r="D351" s="285"/>
      <c r="E351" s="270"/>
      <c r="F351" s="270"/>
      <c r="G351" s="270"/>
    </row>
    <row r="352" spans="1:7" s="268" customFormat="1" x14ac:dyDescent="0.3">
      <c r="A352" s="285" t="s">
        <v>2276</v>
      </c>
      <c r="B352" s="271"/>
      <c r="C352" s="285"/>
      <c r="D352" s="285"/>
      <c r="E352" s="270"/>
      <c r="F352" s="270"/>
      <c r="G352" s="270"/>
    </row>
    <row r="353" spans="1:7" x14ac:dyDescent="0.3">
      <c r="A353" s="85"/>
      <c r="B353" s="85" t="s">
        <v>2630</v>
      </c>
      <c r="C353" s="85" t="s">
        <v>113</v>
      </c>
      <c r="D353" s="85" t="s">
        <v>1702</v>
      </c>
      <c r="E353" s="85"/>
      <c r="F353" s="85" t="s">
        <v>514</v>
      </c>
      <c r="G353" s="85" t="s">
        <v>2633</v>
      </c>
    </row>
    <row r="354" spans="1:7" x14ac:dyDescent="0.3">
      <c r="A354" s="226" t="s">
        <v>1995</v>
      </c>
      <c r="B354" s="233" t="s">
        <v>1693</v>
      </c>
      <c r="C354" s="345" t="s">
        <v>83</v>
      </c>
      <c r="D354" s="352" t="s">
        <v>83</v>
      </c>
      <c r="E354" s="231"/>
      <c r="F354" s="253" t="str">
        <f>IF($C$364=0,"",IF(C354="[for completion]","",IF(C354="","",C354/$C$364)))</f>
        <v/>
      </c>
      <c r="G354" s="253" t="str">
        <f>IF($D$364=0,"",IF(D354="[for completion]","",IF(D354="","",D354/$D$364)))</f>
        <v/>
      </c>
    </row>
    <row r="355" spans="1:7" x14ac:dyDescent="0.3">
      <c r="A355" s="285" t="s">
        <v>1996</v>
      </c>
      <c r="B355" s="233" t="s">
        <v>1694</v>
      </c>
      <c r="C355" s="345" t="s">
        <v>83</v>
      </c>
      <c r="D355" s="352" t="s">
        <v>83</v>
      </c>
      <c r="E355" s="231"/>
      <c r="F355" s="253" t="str">
        <f t="shared" ref="F355:F363" si="14">IF($C$364=0,"",IF(C355="[for completion]","",IF(C355="","",C355/$C$364)))</f>
        <v/>
      </c>
      <c r="G355" s="253" t="str">
        <f t="shared" ref="G355:G363" si="15">IF($D$364=0,"",IF(D355="[for completion]","",IF(D355="","",D355/$D$364)))</f>
        <v/>
      </c>
    </row>
    <row r="356" spans="1:7" x14ac:dyDescent="0.3">
      <c r="A356" s="285" t="s">
        <v>1997</v>
      </c>
      <c r="B356" s="233" t="s">
        <v>1695</v>
      </c>
      <c r="C356" s="345" t="s">
        <v>83</v>
      </c>
      <c r="D356" s="352" t="s">
        <v>83</v>
      </c>
      <c r="E356" s="231"/>
      <c r="F356" s="253" t="str">
        <f t="shared" si="14"/>
        <v/>
      </c>
      <c r="G356" s="253" t="str">
        <f>IF($D$364=0,"",IF(D356="[for completion]","",IF(D356="","",D356/$D$364)))</f>
        <v/>
      </c>
    </row>
    <row r="357" spans="1:7" x14ac:dyDescent="0.3">
      <c r="A357" s="285" t="s">
        <v>1998</v>
      </c>
      <c r="B357" s="233" t="s">
        <v>1696</v>
      </c>
      <c r="C357" s="345" t="s">
        <v>83</v>
      </c>
      <c r="D357" s="352" t="s">
        <v>83</v>
      </c>
      <c r="E357" s="231"/>
      <c r="F357" s="253" t="str">
        <f t="shared" si="14"/>
        <v/>
      </c>
      <c r="G357" s="253" t="str">
        <f t="shared" si="15"/>
        <v/>
      </c>
    </row>
    <row r="358" spans="1:7" x14ac:dyDescent="0.3">
      <c r="A358" s="285" t="s">
        <v>1999</v>
      </c>
      <c r="B358" s="233" t="s">
        <v>1697</v>
      </c>
      <c r="C358" s="345" t="s">
        <v>83</v>
      </c>
      <c r="D358" s="352" t="s">
        <v>83</v>
      </c>
      <c r="E358" s="231"/>
      <c r="F358" s="253" t="str">
        <f>IF($C$364=0,"",IF(C358="[for completion]","",IF(C358="","",C358/$C$364)))</f>
        <v/>
      </c>
      <c r="G358" s="253" t="str">
        <f t="shared" si="15"/>
        <v/>
      </c>
    </row>
    <row r="359" spans="1:7" x14ac:dyDescent="0.3">
      <c r="A359" s="285" t="s">
        <v>2000</v>
      </c>
      <c r="B359" s="233" t="s">
        <v>1698</v>
      </c>
      <c r="C359" s="345" t="s">
        <v>83</v>
      </c>
      <c r="D359" s="352" t="s">
        <v>83</v>
      </c>
      <c r="E359" s="231"/>
      <c r="F359" s="253" t="str">
        <f t="shared" si="14"/>
        <v/>
      </c>
      <c r="G359" s="253" t="str">
        <f>IF($D$364=0,"",IF(D359="[for completion]","",IF(D359="","",D359/$D$364)))</f>
        <v/>
      </c>
    </row>
    <row r="360" spans="1:7" x14ac:dyDescent="0.3">
      <c r="A360" s="285" t="s">
        <v>2112</v>
      </c>
      <c r="B360" s="233" t="s">
        <v>1699</v>
      </c>
      <c r="C360" s="345" t="s">
        <v>83</v>
      </c>
      <c r="D360" s="352" t="s">
        <v>83</v>
      </c>
      <c r="E360" s="231"/>
      <c r="F360" s="253" t="str">
        <f t="shared" si="14"/>
        <v/>
      </c>
      <c r="G360" s="253" t="str">
        <f t="shared" si="15"/>
        <v/>
      </c>
    </row>
    <row r="361" spans="1:7" x14ac:dyDescent="0.3">
      <c r="A361" s="285" t="s">
        <v>2113</v>
      </c>
      <c r="B361" s="233" t="s">
        <v>1700</v>
      </c>
      <c r="C361" s="345" t="s">
        <v>83</v>
      </c>
      <c r="D361" s="352" t="s">
        <v>83</v>
      </c>
      <c r="E361" s="231"/>
      <c r="F361" s="253" t="str">
        <f t="shared" si="14"/>
        <v/>
      </c>
      <c r="G361" s="253" t="str">
        <f t="shared" si="15"/>
        <v/>
      </c>
    </row>
    <row r="362" spans="1:7" x14ac:dyDescent="0.3">
      <c r="A362" s="285" t="s">
        <v>2281</v>
      </c>
      <c r="B362" s="233" t="s">
        <v>1701</v>
      </c>
      <c r="C362" s="345" t="s">
        <v>83</v>
      </c>
      <c r="D362" s="352" t="s">
        <v>83</v>
      </c>
      <c r="E362" s="231"/>
      <c r="F362" s="253" t="str">
        <f t="shared" si="14"/>
        <v/>
      </c>
      <c r="G362" s="253" t="str">
        <f t="shared" si="15"/>
        <v/>
      </c>
    </row>
    <row r="363" spans="1:7" s="268" customFormat="1" x14ac:dyDescent="0.3">
      <c r="A363" s="285" t="s">
        <v>2282</v>
      </c>
      <c r="B363" s="271" t="s">
        <v>2118</v>
      </c>
      <c r="C363" s="345" t="s">
        <v>83</v>
      </c>
      <c r="D363" s="352" t="s">
        <v>83</v>
      </c>
      <c r="E363" s="270"/>
      <c r="F363" s="253" t="str">
        <f t="shared" si="14"/>
        <v/>
      </c>
      <c r="G363" s="253" t="str">
        <f t="shared" si="15"/>
        <v/>
      </c>
    </row>
    <row r="364" spans="1:7" x14ac:dyDescent="0.3">
      <c r="A364" s="285" t="s">
        <v>2283</v>
      </c>
      <c r="B364" s="233" t="s">
        <v>148</v>
      </c>
      <c r="C364" s="192">
        <v>0</v>
      </c>
      <c r="D364" s="193">
        <v>0</v>
      </c>
      <c r="E364" s="231"/>
      <c r="F364" s="258">
        <f>SUM(F354:F363)</f>
        <v>0</v>
      </c>
      <c r="G364" s="258">
        <f>SUM(G354:G363)</f>
        <v>0</v>
      </c>
    </row>
    <row r="365" spans="1:7" x14ac:dyDescent="0.3">
      <c r="A365" s="226" t="s">
        <v>2001</v>
      </c>
      <c r="B365" s="233"/>
      <c r="C365" s="226"/>
      <c r="D365" s="226"/>
      <c r="E365" s="231"/>
      <c r="F365" s="231"/>
      <c r="G365" s="231"/>
    </row>
    <row r="366" spans="1:7" x14ac:dyDescent="0.3">
      <c r="A366" s="85"/>
      <c r="B366" s="85" t="s">
        <v>2277</v>
      </c>
      <c r="C366" s="85" t="s">
        <v>113</v>
      </c>
      <c r="D366" s="85" t="s">
        <v>1702</v>
      </c>
      <c r="E366" s="85"/>
      <c r="F366" s="85" t="s">
        <v>514</v>
      </c>
      <c r="G366" s="85" t="s">
        <v>2633</v>
      </c>
    </row>
    <row r="367" spans="1:7" x14ac:dyDescent="0.3">
      <c r="A367" s="269" t="s">
        <v>2114</v>
      </c>
      <c r="B367" s="271" t="s">
        <v>2106</v>
      </c>
      <c r="C367" s="345" t="s">
        <v>83</v>
      </c>
      <c r="D367" s="352" t="s">
        <v>83</v>
      </c>
      <c r="E367" s="270"/>
      <c r="F367" s="253" t="str">
        <f>IF($C$374=0,"",IF(C367="[for completion]","",IF(C367="","",C367/$C$374)))</f>
        <v/>
      </c>
      <c r="G367" s="253" t="str">
        <f>IF($D$374=0,"",IF(D367="[for completion]","",IF(D367="","",D367/$D$374)))</f>
        <v/>
      </c>
    </row>
    <row r="368" spans="1:7" x14ac:dyDescent="0.3">
      <c r="A368" s="285" t="s">
        <v>2115</v>
      </c>
      <c r="B368" s="276" t="s">
        <v>2107</v>
      </c>
      <c r="C368" s="345" t="s">
        <v>83</v>
      </c>
      <c r="D368" s="352" t="s">
        <v>83</v>
      </c>
      <c r="E368" s="270"/>
      <c r="F368" s="253" t="str">
        <f t="shared" ref="F368:F373" si="16">IF($C$374=0,"",IF(C368="[for completion]","",IF(C368="","",C368/$C$374)))</f>
        <v/>
      </c>
      <c r="G368" s="253" t="str">
        <f t="shared" ref="G368:G373" si="17">IF($D$374=0,"",IF(D368="[for completion]","",IF(D368="","",D368/$D$374)))</f>
        <v/>
      </c>
    </row>
    <row r="369" spans="1:7" x14ac:dyDescent="0.3">
      <c r="A369" s="285" t="s">
        <v>2116</v>
      </c>
      <c r="B369" s="271" t="s">
        <v>2108</v>
      </c>
      <c r="C369" s="345" t="s">
        <v>83</v>
      </c>
      <c r="D369" s="352" t="s">
        <v>83</v>
      </c>
      <c r="E369" s="270"/>
      <c r="F369" s="253" t="str">
        <f t="shared" si="16"/>
        <v/>
      </c>
      <c r="G369" s="253" t="str">
        <f t="shared" si="17"/>
        <v/>
      </c>
    </row>
    <row r="370" spans="1:7" x14ac:dyDescent="0.3">
      <c r="A370" s="285" t="s">
        <v>2117</v>
      </c>
      <c r="B370" s="271" t="s">
        <v>2109</v>
      </c>
      <c r="C370" s="345" t="s">
        <v>83</v>
      </c>
      <c r="D370" s="352" t="s">
        <v>83</v>
      </c>
      <c r="E370" s="270"/>
      <c r="F370" s="253" t="str">
        <f t="shared" si="16"/>
        <v/>
      </c>
      <c r="G370" s="253" t="str">
        <f t="shared" si="17"/>
        <v/>
      </c>
    </row>
    <row r="371" spans="1:7" x14ac:dyDescent="0.3">
      <c r="A371" s="285" t="s">
        <v>2119</v>
      </c>
      <c r="B371" s="271" t="s">
        <v>2110</v>
      </c>
      <c r="C371" s="345" t="s">
        <v>83</v>
      </c>
      <c r="D371" s="352" t="s">
        <v>83</v>
      </c>
      <c r="E371" s="270"/>
      <c r="F371" s="253" t="str">
        <f t="shared" si="16"/>
        <v/>
      </c>
      <c r="G371" s="253" t="str">
        <f t="shared" si="17"/>
        <v/>
      </c>
    </row>
    <row r="372" spans="1:7" x14ac:dyDescent="0.3">
      <c r="A372" s="285" t="s">
        <v>2278</v>
      </c>
      <c r="B372" s="271" t="s">
        <v>2111</v>
      </c>
      <c r="C372" s="345" t="s">
        <v>83</v>
      </c>
      <c r="D372" s="352" t="s">
        <v>83</v>
      </c>
      <c r="E372" s="270"/>
      <c r="F372" s="253" t="str">
        <f t="shared" si="16"/>
        <v/>
      </c>
      <c r="G372" s="253" t="str">
        <f t="shared" si="17"/>
        <v/>
      </c>
    </row>
    <row r="373" spans="1:7" x14ac:dyDescent="0.3">
      <c r="A373" s="285" t="s">
        <v>2279</v>
      </c>
      <c r="B373" s="271" t="s">
        <v>1703</v>
      </c>
      <c r="C373" s="345" t="s">
        <v>83</v>
      </c>
      <c r="D373" s="352" t="s">
        <v>83</v>
      </c>
      <c r="E373" s="270"/>
      <c r="F373" s="253" t="str">
        <f t="shared" si="16"/>
        <v/>
      </c>
      <c r="G373" s="253" t="str">
        <f t="shared" si="17"/>
        <v/>
      </c>
    </row>
    <row r="374" spans="1:7" x14ac:dyDescent="0.3">
      <c r="A374" s="285" t="s">
        <v>2280</v>
      </c>
      <c r="B374" s="271" t="s">
        <v>148</v>
      </c>
      <c r="C374" s="192">
        <f>SUM(C367:C373)</f>
        <v>0</v>
      </c>
      <c r="D374" s="193">
        <f>SUM(D367:D373)</f>
        <v>0</v>
      </c>
      <c r="E374" s="270"/>
      <c r="F374" s="258">
        <f>SUM(F367:F373)</f>
        <v>0</v>
      </c>
      <c r="G374" s="258">
        <f>SUM(G367:G373)</f>
        <v>0</v>
      </c>
    </row>
    <row r="375" spans="1:7" x14ac:dyDescent="0.3">
      <c r="A375" s="269" t="s">
        <v>2120</v>
      </c>
      <c r="B375" s="271"/>
      <c r="C375" s="269"/>
      <c r="D375" s="269"/>
      <c r="E375" s="270"/>
      <c r="F375" s="270"/>
      <c r="G375" s="270"/>
    </row>
    <row r="376" spans="1:7" x14ac:dyDescent="0.3">
      <c r="A376" s="85"/>
      <c r="B376" s="85" t="s">
        <v>2631</v>
      </c>
      <c r="C376" s="85" t="s">
        <v>113</v>
      </c>
      <c r="D376" s="85" t="s">
        <v>1702</v>
      </c>
      <c r="E376" s="85"/>
      <c r="F376" s="85" t="s">
        <v>514</v>
      </c>
      <c r="G376" s="85" t="s">
        <v>2633</v>
      </c>
    </row>
    <row r="377" spans="1:7" x14ac:dyDescent="0.3">
      <c r="A377" s="269" t="s">
        <v>2260</v>
      </c>
      <c r="B377" s="271" t="s">
        <v>2632</v>
      </c>
      <c r="C377" s="345" t="s">
        <v>83</v>
      </c>
      <c r="D377" s="352" t="s">
        <v>83</v>
      </c>
      <c r="E377" s="270"/>
      <c r="F377" s="253" t="str">
        <f>IF($C$381=0,"",IF(C377="[for completion]","",IF(C377="","",C377/$C$381)))</f>
        <v/>
      </c>
      <c r="G377" s="253" t="str">
        <f>IF($D$381=0,"",IF(D377="[for completion]","",IF(D377="","",D377/$D$381)))</f>
        <v/>
      </c>
    </row>
    <row r="378" spans="1:7" x14ac:dyDescent="0.3">
      <c r="A378" s="285" t="s">
        <v>2261</v>
      </c>
      <c r="B378" s="276" t="s">
        <v>2544</v>
      </c>
      <c r="C378" s="345" t="s">
        <v>83</v>
      </c>
      <c r="D378" s="352" t="s">
        <v>83</v>
      </c>
      <c r="E378" s="270"/>
      <c r="F378" s="253" t="str">
        <f t="shared" ref="F378:F380" si="18">IF($C$381=0,"",IF(C378="[for completion]","",IF(C378="","",C378/$C$381)))</f>
        <v/>
      </c>
      <c r="G378" s="253" t="str">
        <f t="shared" ref="G378:G380" si="19">IF($D$381=0,"",IF(D378="[for completion]","",IF(D378="","",D378/$D$381)))</f>
        <v/>
      </c>
    </row>
    <row r="379" spans="1:7" x14ac:dyDescent="0.3">
      <c r="A379" s="285" t="s">
        <v>2262</v>
      </c>
      <c r="B379" s="271" t="s">
        <v>1703</v>
      </c>
      <c r="C379" s="345" t="s">
        <v>83</v>
      </c>
      <c r="D379" s="352" t="s">
        <v>83</v>
      </c>
      <c r="E379" s="270"/>
      <c r="F379" s="253" t="str">
        <f t="shared" si="18"/>
        <v/>
      </c>
      <c r="G379" s="253" t="str">
        <f>IF($D$381=0,"",IF(D379="[for completion]","",IF(D379="","",D379/$D$381)))</f>
        <v/>
      </c>
    </row>
    <row r="380" spans="1:7" x14ac:dyDescent="0.3">
      <c r="A380" s="285" t="s">
        <v>2263</v>
      </c>
      <c r="B380" s="274" t="s">
        <v>2118</v>
      </c>
      <c r="C380" s="345" t="s">
        <v>83</v>
      </c>
      <c r="D380" s="352" t="s">
        <v>83</v>
      </c>
      <c r="E380" s="270"/>
      <c r="F380" s="253" t="str">
        <f t="shared" si="18"/>
        <v/>
      </c>
      <c r="G380" s="253" t="str">
        <f t="shared" si="19"/>
        <v/>
      </c>
    </row>
    <row r="381" spans="1:7" x14ac:dyDescent="0.3">
      <c r="A381" s="285" t="s">
        <v>2264</v>
      </c>
      <c r="B381" s="271" t="s">
        <v>148</v>
      </c>
      <c r="C381" s="192">
        <f>SUM(C377:C380)</f>
        <v>0</v>
      </c>
      <c r="D381" s="193">
        <f>SUM(D377:D380)</f>
        <v>0</v>
      </c>
      <c r="E381" s="270"/>
      <c r="F381" s="258">
        <f>SUM(F377:F380)</f>
        <v>0</v>
      </c>
      <c r="G381" s="258">
        <f>SUM(G377:G380)</f>
        <v>0</v>
      </c>
    </row>
    <row r="382" spans="1:7" x14ac:dyDescent="0.3">
      <c r="A382" s="269" t="s">
        <v>2265</v>
      </c>
      <c r="B382" s="274"/>
      <c r="C382" s="275"/>
      <c r="D382" s="274"/>
      <c r="E382" s="272"/>
      <c r="F382" s="272"/>
      <c r="G382" s="272"/>
    </row>
    <row r="383" spans="1:7" x14ac:dyDescent="0.3">
      <c r="A383" s="285" t="s">
        <v>2266</v>
      </c>
      <c r="B383" s="236"/>
      <c r="C383" s="251"/>
      <c r="D383" s="236"/>
      <c r="E383" s="234"/>
      <c r="F383" s="234"/>
      <c r="G383" s="234"/>
    </row>
    <row r="384" spans="1:7" s="268" customFormat="1" x14ac:dyDescent="0.3">
      <c r="A384" s="285" t="s">
        <v>2452</v>
      </c>
    </row>
    <row r="385" spans="1:7" x14ac:dyDescent="0.3">
      <c r="A385" s="285" t="s">
        <v>2453</v>
      </c>
    </row>
    <row r="386" spans="1:7" x14ac:dyDescent="0.3">
      <c r="A386" s="285" t="s">
        <v>2454</v>
      </c>
    </row>
    <row r="387" spans="1:7" x14ac:dyDescent="0.3">
      <c r="A387" s="285" t="s">
        <v>2455</v>
      </c>
    </row>
    <row r="388" spans="1:7" x14ac:dyDescent="0.3">
      <c r="A388" s="285" t="s">
        <v>2456</v>
      </c>
    </row>
    <row r="389" spans="1:7" x14ac:dyDescent="0.3">
      <c r="A389" s="285" t="s">
        <v>2457</v>
      </c>
    </row>
    <row r="390" spans="1:7" x14ac:dyDescent="0.3">
      <c r="A390" s="285" t="s">
        <v>2458</v>
      </c>
    </row>
    <row r="391" spans="1:7" x14ac:dyDescent="0.3">
      <c r="A391" s="285" t="s">
        <v>2459</v>
      </c>
      <c r="B391" s="236"/>
      <c r="C391" s="251"/>
      <c r="D391" s="236"/>
      <c r="E391" s="234"/>
      <c r="F391" s="234"/>
      <c r="G391" s="234"/>
    </row>
    <row r="392" spans="1:7" x14ac:dyDescent="0.3">
      <c r="A392" s="285" t="s">
        <v>2460</v>
      </c>
      <c r="B392" s="236"/>
      <c r="C392" s="251"/>
      <c r="D392" s="236"/>
      <c r="E392" s="234"/>
      <c r="F392" s="234"/>
      <c r="G392" s="234"/>
    </row>
    <row r="393" spans="1:7" x14ac:dyDescent="0.3">
      <c r="A393" s="285" t="s">
        <v>2461</v>
      </c>
      <c r="B393" s="236"/>
      <c r="C393" s="251"/>
      <c r="D393" s="236"/>
      <c r="E393" s="234"/>
      <c r="F393" s="234"/>
      <c r="G393" s="234"/>
    </row>
    <row r="394" spans="1:7" x14ac:dyDescent="0.3">
      <c r="A394" s="285" t="s">
        <v>2462</v>
      </c>
      <c r="B394" s="236"/>
      <c r="C394" s="251"/>
      <c r="D394" s="236"/>
      <c r="E394" s="234"/>
      <c r="F394" s="234"/>
      <c r="G394" s="234"/>
    </row>
    <row r="395" spans="1:7" x14ac:dyDescent="0.3">
      <c r="A395" s="285" t="s">
        <v>2463</v>
      </c>
      <c r="B395" s="236"/>
      <c r="C395" s="251"/>
      <c r="D395" s="236"/>
      <c r="E395" s="234"/>
      <c r="F395" s="234"/>
      <c r="G395" s="234"/>
    </row>
    <row r="396" spans="1:7" x14ac:dyDescent="0.3">
      <c r="A396" s="285" t="s">
        <v>2464</v>
      </c>
      <c r="B396" s="236"/>
      <c r="C396" s="251"/>
      <c r="D396" s="236"/>
      <c r="E396" s="234"/>
      <c r="F396" s="234"/>
      <c r="G396" s="234"/>
    </row>
    <row r="397" spans="1:7" x14ac:dyDescent="0.3">
      <c r="A397" s="285" t="s">
        <v>2465</v>
      </c>
      <c r="B397" s="236"/>
      <c r="C397" s="251"/>
      <c r="D397" s="236"/>
      <c r="E397" s="234"/>
      <c r="F397" s="234"/>
      <c r="G397" s="234"/>
    </row>
    <row r="398" spans="1:7" x14ac:dyDescent="0.3">
      <c r="A398" s="285" t="s">
        <v>2466</v>
      </c>
      <c r="B398" s="236"/>
      <c r="C398" s="251"/>
      <c r="D398" s="236"/>
      <c r="E398" s="234"/>
      <c r="F398" s="234"/>
      <c r="G398" s="234"/>
    </row>
    <row r="399" spans="1:7" x14ac:dyDescent="0.3">
      <c r="A399" s="285" t="s">
        <v>2467</v>
      </c>
      <c r="B399" s="236"/>
      <c r="C399" s="251"/>
      <c r="D399" s="236"/>
      <c r="E399" s="234"/>
      <c r="F399" s="234"/>
      <c r="G399" s="234"/>
    </row>
    <row r="400" spans="1:7" x14ac:dyDescent="0.3">
      <c r="A400" s="285" t="s">
        <v>2468</v>
      </c>
      <c r="B400" s="236"/>
      <c r="C400" s="251"/>
      <c r="D400" s="236"/>
      <c r="E400" s="234"/>
      <c r="F400" s="234"/>
      <c r="G400" s="234"/>
    </row>
    <row r="401" spans="1:7" x14ac:dyDescent="0.3">
      <c r="A401" s="285" t="s">
        <v>2469</v>
      </c>
      <c r="B401" s="236"/>
      <c r="C401" s="251"/>
      <c r="D401" s="236"/>
      <c r="E401" s="234"/>
      <c r="F401" s="234"/>
      <c r="G401" s="234"/>
    </row>
    <row r="402" spans="1:7" x14ac:dyDescent="0.3">
      <c r="A402" s="285" t="s">
        <v>2470</v>
      </c>
      <c r="B402" s="236"/>
      <c r="C402" s="251"/>
      <c r="D402" s="236"/>
      <c r="E402" s="234"/>
      <c r="F402" s="234"/>
      <c r="G402" s="234"/>
    </row>
    <row r="403" spans="1:7" x14ac:dyDescent="0.3">
      <c r="A403" s="285" t="s">
        <v>2471</v>
      </c>
      <c r="B403" s="236"/>
      <c r="C403" s="251"/>
      <c r="D403" s="236"/>
      <c r="E403" s="234"/>
      <c r="F403" s="234"/>
      <c r="G403" s="234"/>
    </row>
    <row r="404" spans="1:7" x14ac:dyDescent="0.3">
      <c r="A404" s="285" t="s">
        <v>2472</v>
      </c>
      <c r="B404" s="236"/>
      <c r="C404" s="251"/>
      <c r="D404" s="236"/>
      <c r="E404" s="234"/>
      <c r="F404" s="234"/>
      <c r="G404" s="234"/>
    </row>
    <row r="405" spans="1:7" x14ac:dyDescent="0.3">
      <c r="A405" s="285" t="s">
        <v>2473</v>
      </c>
      <c r="B405" s="236"/>
      <c r="C405" s="251"/>
      <c r="D405" s="236"/>
      <c r="E405" s="234"/>
      <c r="F405" s="234"/>
      <c r="G405" s="234"/>
    </row>
    <row r="406" spans="1:7" x14ac:dyDescent="0.3">
      <c r="A406" s="285" t="s">
        <v>2474</v>
      </c>
      <c r="B406" s="236"/>
      <c r="C406" s="251"/>
      <c r="D406" s="236"/>
      <c r="E406" s="234"/>
      <c r="F406" s="234"/>
      <c r="G406" s="234"/>
    </row>
    <row r="407" spans="1:7" x14ac:dyDescent="0.3">
      <c r="A407" s="285" t="s">
        <v>2475</v>
      </c>
      <c r="B407" s="236"/>
      <c r="C407" s="251"/>
      <c r="D407" s="236"/>
      <c r="E407" s="234"/>
      <c r="F407" s="234"/>
      <c r="G407" s="234"/>
    </row>
    <row r="408" spans="1:7" x14ac:dyDescent="0.3">
      <c r="A408" s="285" t="s">
        <v>2476</v>
      </c>
      <c r="B408" s="236"/>
      <c r="C408" s="251"/>
      <c r="D408" s="236"/>
      <c r="E408" s="234"/>
      <c r="F408" s="234"/>
      <c r="G408" s="234"/>
    </row>
    <row r="409" spans="1:7" x14ac:dyDescent="0.3">
      <c r="A409" s="285" t="s">
        <v>2477</v>
      </c>
      <c r="B409" s="236"/>
      <c r="C409" s="251"/>
      <c r="D409" s="236"/>
      <c r="E409" s="234"/>
      <c r="F409" s="234"/>
      <c r="G409" s="234"/>
    </row>
    <row r="410" spans="1:7" x14ac:dyDescent="0.3">
      <c r="A410" s="285" t="s">
        <v>2478</v>
      </c>
      <c r="B410" s="236"/>
      <c r="C410" s="251"/>
      <c r="D410" s="236"/>
      <c r="E410" s="234"/>
      <c r="F410" s="234"/>
      <c r="G410" s="234"/>
    </row>
    <row r="411" spans="1:7" x14ac:dyDescent="0.3">
      <c r="A411" s="285" t="s">
        <v>2479</v>
      </c>
      <c r="B411" s="236"/>
      <c r="C411" s="251"/>
      <c r="D411" s="236"/>
      <c r="E411" s="234"/>
      <c r="F411" s="234"/>
      <c r="G411" s="234"/>
    </row>
    <row r="412" spans="1:7" x14ac:dyDescent="0.3">
      <c r="A412" s="285" t="s">
        <v>2480</v>
      </c>
      <c r="B412" s="236"/>
      <c r="C412" s="251"/>
      <c r="D412" s="236"/>
      <c r="E412" s="234"/>
      <c r="F412" s="234"/>
      <c r="G412" s="234"/>
    </row>
    <row r="413" spans="1:7" x14ac:dyDescent="0.3">
      <c r="A413" s="285" t="s">
        <v>2481</v>
      </c>
      <c r="B413" s="236"/>
      <c r="C413" s="251"/>
      <c r="D413" s="236"/>
      <c r="E413" s="234"/>
      <c r="F413" s="234"/>
      <c r="G413" s="234"/>
    </row>
    <row r="414" spans="1:7" x14ac:dyDescent="0.3">
      <c r="A414" s="285" t="s">
        <v>2482</v>
      </c>
      <c r="B414" s="236"/>
      <c r="C414" s="251"/>
      <c r="D414" s="236"/>
      <c r="E414" s="234"/>
      <c r="F414" s="234"/>
      <c r="G414" s="234"/>
    </row>
    <row r="415" spans="1:7" x14ac:dyDescent="0.3">
      <c r="A415" s="285" t="s">
        <v>2483</v>
      </c>
      <c r="B415" s="236"/>
      <c r="C415" s="251"/>
      <c r="D415" s="236"/>
      <c r="E415" s="234"/>
      <c r="F415" s="234"/>
      <c r="G415" s="234"/>
    </row>
    <row r="416" spans="1:7" x14ac:dyDescent="0.3">
      <c r="A416" s="285" t="s">
        <v>2484</v>
      </c>
      <c r="B416" s="236"/>
      <c r="C416" s="251"/>
      <c r="D416" s="236"/>
      <c r="E416" s="234"/>
      <c r="F416" s="234"/>
      <c r="G416" s="234"/>
    </row>
    <row r="417" spans="1:7" x14ac:dyDescent="0.3">
      <c r="A417" s="285" t="s">
        <v>2485</v>
      </c>
      <c r="B417" s="236"/>
      <c r="C417" s="251"/>
      <c r="D417" s="236"/>
      <c r="E417" s="234"/>
      <c r="F417" s="234"/>
      <c r="G417" s="234"/>
    </row>
    <row r="418" spans="1:7" x14ac:dyDescent="0.3">
      <c r="A418" s="285" t="s">
        <v>2486</v>
      </c>
      <c r="B418" s="236"/>
      <c r="C418" s="251"/>
      <c r="D418" s="236"/>
      <c r="E418" s="234"/>
      <c r="F418" s="234"/>
      <c r="G418" s="234"/>
    </row>
    <row r="419" spans="1:7" x14ac:dyDescent="0.3">
      <c r="A419" s="285" t="s">
        <v>2487</v>
      </c>
      <c r="B419" s="236"/>
      <c r="C419" s="251"/>
      <c r="D419" s="236"/>
      <c r="E419" s="234"/>
      <c r="F419" s="234"/>
      <c r="G419" s="234"/>
    </row>
    <row r="420" spans="1:7" x14ac:dyDescent="0.3">
      <c r="A420" s="285" t="s">
        <v>2488</v>
      </c>
      <c r="B420" s="236"/>
      <c r="C420" s="251"/>
      <c r="D420" s="236"/>
      <c r="E420" s="234"/>
      <c r="F420" s="234"/>
      <c r="G420" s="234"/>
    </row>
    <row r="421" spans="1:7" x14ac:dyDescent="0.3">
      <c r="A421" s="285" t="s">
        <v>2489</v>
      </c>
      <c r="B421" s="236"/>
      <c r="C421" s="251"/>
      <c r="D421" s="236"/>
      <c r="E421" s="234"/>
      <c r="F421" s="234"/>
      <c r="G421" s="234"/>
    </row>
    <row r="422" spans="1:7" x14ac:dyDescent="0.3">
      <c r="A422" s="285" t="s">
        <v>2490</v>
      </c>
      <c r="B422" s="236"/>
      <c r="C422" s="251"/>
      <c r="D422" s="236"/>
      <c r="E422" s="234"/>
      <c r="F422" s="234"/>
      <c r="G422" s="234"/>
    </row>
    <row r="423" spans="1:7" x14ac:dyDescent="0.3">
      <c r="A423" s="285" t="s">
        <v>2491</v>
      </c>
      <c r="B423" s="236"/>
      <c r="C423" s="251"/>
      <c r="D423" s="236"/>
      <c r="E423" s="234"/>
      <c r="F423" s="234"/>
      <c r="G423" s="234"/>
    </row>
    <row r="424" spans="1:7" x14ac:dyDescent="0.3">
      <c r="A424" s="285" t="s">
        <v>2492</v>
      </c>
      <c r="B424" s="236"/>
      <c r="C424" s="251"/>
      <c r="D424" s="236"/>
      <c r="E424" s="234"/>
      <c r="F424" s="234"/>
      <c r="G424" s="234"/>
    </row>
    <row r="425" spans="1:7" x14ac:dyDescent="0.3">
      <c r="A425" s="285" t="s">
        <v>2493</v>
      </c>
      <c r="B425" s="236"/>
      <c r="C425" s="251"/>
      <c r="D425" s="236"/>
      <c r="E425" s="234"/>
      <c r="F425" s="234"/>
      <c r="G425" s="234"/>
    </row>
    <row r="426" spans="1:7" x14ac:dyDescent="0.3">
      <c r="A426" s="285" t="s">
        <v>2494</v>
      </c>
      <c r="B426" s="236"/>
      <c r="C426" s="251"/>
      <c r="D426" s="236"/>
      <c r="E426" s="234"/>
      <c r="F426" s="234"/>
      <c r="G426" s="234"/>
    </row>
    <row r="427" spans="1:7" x14ac:dyDescent="0.3">
      <c r="A427" s="285" t="s">
        <v>2495</v>
      </c>
      <c r="B427" s="236"/>
      <c r="C427" s="251"/>
      <c r="D427" s="236"/>
      <c r="E427" s="234"/>
      <c r="F427" s="234"/>
      <c r="G427" s="234"/>
    </row>
    <row r="428" spans="1:7" x14ac:dyDescent="0.3">
      <c r="A428" s="285" t="s">
        <v>2496</v>
      </c>
      <c r="B428" s="236"/>
      <c r="C428" s="251"/>
      <c r="D428" s="236"/>
      <c r="E428" s="234"/>
      <c r="F428" s="234"/>
      <c r="G428" s="234"/>
    </row>
    <row r="429" spans="1:7" x14ac:dyDescent="0.3">
      <c r="A429" s="285" t="s">
        <v>2497</v>
      </c>
      <c r="B429" s="236"/>
      <c r="C429" s="251"/>
      <c r="D429" s="236"/>
      <c r="E429" s="234"/>
      <c r="F429" s="234"/>
      <c r="G429" s="234"/>
    </row>
    <row r="430" spans="1:7" x14ac:dyDescent="0.3">
      <c r="A430" s="285" t="s">
        <v>2498</v>
      </c>
      <c r="B430" s="236"/>
      <c r="C430" s="251"/>
      <c r="D430" s="236"/>
      <c r="E430" s="234"/>
      <c r="F430" s="234"/>
      <c r="G430" s="234"/>
    </row>
    <row r="431" spans="1:7" x14ac:dyDescent="0.3">
      <c r="A431" s="285" t="s">
        <v>2499</v>
      </c>
      <c r="B431" s="236"/>
      <c r="C431" s="251"/>
      <c r="D431" s="236"/>
      <c r="E431" s="234"/>
      <c r="F431" s="234"/>
      <c r="G431" s="234"/>
    </row>
    <row r="432" spans="1:7" ht="18" x14ac:dyDescent="0.3">
      <c r="A432" s="174"/>
      <c r="B432" s="265" t="s">
        <v>2002</v>
      </c>
      <c r="C432" s="174"/>
      <c r="D432" s="174"/>
      <c r="E432" s="174"/>
      <c r="F432" s="174"/>
      <c r="G432" s="174"/>
    </row>
    <row r="433" spans="1:7" x14ac:dyDescent="0.3">
      <c r="A433" s="85"/>
      <c r="B433" s="85" t="s">
        <v>2361</v>
      </c>
      <c r="C433" s="85" t="s">
        <v>685</v>
      </c>
      <c r="D433" s="85" t="s">
        <v>686</v>
      </c>
      <c r="E433" s="85"/>
      <c r="F433" s="85" t="s">
        <v>515</v>
      </c>
      <c r="G433" s="85" t="s">
        <v>687</v>
      </c>
    </row>
    <row r="434" spans="1:7" x14ac:dyDescent="0.3">
      <c r="A434" s="226" t="s">
        <v>2003</v>
      </c>
      <c r="B434" s="236" t="s">
        <v>689</v>
      </c>
      <c r="C434" s="345" t="s">
        <v>83</v>
      </c>
      <c r="D434" s="246"/>
      <c r="E434" s="246"/>
      <c r="F434" s="247"/>
      <c r="G434" s="247"/>
    </row>
    <row r="435" spans="1:7" x14ac:dyDescent="0.3">
      <c r="A435" s="246"/>
      <c r="B435" s="236"/>
      <c r="C435" s="236"/>
      <c r="D435" s="246"/>
      <c r="E435" s="246"/>
      <c r="F435" s="247"/>
      <c r="G435" s="247"/>
    </row>
    <row r="436" spans="1:7" x14ac:dyDescent="0.3">
      <c r="A436" s="236"/>
      <c r="B436" s="236" t="s">
        <v>690</v>
      </c>
      <c r="C436" s="236"/>
      <c r="D436" s="246"/>
      <c r="E436" s="246"/>
      <c r="F436" s="247"/>
      <c r="G436" s="247"/>
    </row>
    <row r="437" spans="1:7" x14ac:dyDescent="0.3">
      <c r="A437" s="236" t="s">
        <v>2004</v>
      </c>
      <c r="B437" s="243" t="s">
        <v>607</v>
      </c>
      <c r="C437" s="345" t="s">
        <v>83</v>
      </c>
      <c r="D437" s="345" t="s">
        <v>83</v>
      </c>
      <c r="E437" s="246"/>
      <c r="F437" s="253" t="str">
        <f>IF($C$461=0,"",IF(C437="[for completion]","",IF(C437="","",C437/$C$461)))</f>
        <v/>
      </c>
      <c r="G437" s="253" t="str">
        <f>IF($D$461=0,"",IF(D437="[for completion]","",IF(D437="","",D437/$D$461)))</f>
        <v/>
      </c>
    </row>
    <row r="438" spans="1:7" x14ac:dyDescent="0.3">
      <c r="A438" s="274" t="s">
        <v>2005</v>
      </c>
      <c r="B438" s="243" t="s">
        <v>607</v>
      </c>
      <c r="C438" s="345" t="s">
        <v>83</v>
      </c>
      <c r="D438" s="345" t="s">
        <v>83</v>
      </c>
      <c r="E438" s="246"/>
      <c r="F438" s="253" t="str">
        <f t="shared" ref="F438:F460" si="20">IF($C$461=0,"",IF(C438="[for completion]","",IF(C438="","",C438/$C$461)))</f>
        <v/>
      </c>
      <c r="G438" s="253" t="str">
        <f t="shared" ref="G438:G460" si="21">IF($D$461=0,"",IF(D438="[for completion]","",IF(D438="","",D438/$D$461)))</f>
        <v/>
      </c>
    </row>
    <row r="439" spans="1:7" x14ac:dyDescent="0.3">
      <c r="A439" s="274" t="s">
        <v>2006</v>
      </c>
      <c r="B439" s="243" t="s">
        <v>607</v>
      </c>
      <c r="C439" s="345" t="s">
        <v>83</v>
      </c>
      <c r="D439" s="345" t="s">
        <v>83</v>
      </c>
      <c r="E439" s="246"/>
      <c r="F439" s="253" t="str">
        <f t="shared" si="20"/>
        <v/>
      </c>
      <c r="G439" s="253" t="str">
        <f t="shared" si="21"/>
        <v/>
      </c>
    </row>
    <row r="440" spans="1:7" x14ac:dyDescent="0.3">
      <c r="A440" s="274" t="s">
        <v>2007</v>
      </c>
      <c r="B440" s="243" t="s">
        <v>607</v>
      </c>
      <c r="C440" s="345" t="s">
        <v>83</v>
      </c>
      <c r="D440" s="345" t="s">
        <v>83</v>
      </c>
      <c r="E440" s="246"/>
      <c r="F440" s="253" t="str">
        <f t="shared" si="20"/>
        <v/>
      </c>
      <c r="G440" s="253" t="str">
        <f t="shared" si="21"/>
        <v/>
      </c>
    </row>
    <row r="441" spans="1:7" x14ac:dyDescent="0.3">
      <c r="A441" s="274" t="s">
        <v>2008</v>
      </c>
      <c r="B441" s="243" t="s">
        <v>607</v>
      </c>
      <c r="C441" s="345" t="s">
        <v>83</v>
      </c>
      <c r="D441" s="345" t="s">
        <v>83</v>
      </c>
      <c r="E441" s="246"/>
      <c r="F441" s="253" t="str">
        <f t="shared" si="20"/>
        <v/>
      </c>
      <c r="G441" s="253" t="str">
        <f t="shared" si="21"/>
        <v/>
      </c>
    </row>
    <row r="442" spans="1:7" x14ac:dyDescent="0.3">
      <c r="A442" s="274" t="s">
        <v>2009</v>
      </c>
      <c r="B442" s="243" t="s">
        <v>607</v>
      </c>
      <c r="C442" s="345" t="s">
        <v>83</v>
      </c>
      <c r="D442" s="345" t="s">
        <v>83</v>
      </c>
      <c r="E442" s="246"/>
      <c r="F442" s="253" t="str">
        <f t="shared" si="20"/>
        <v/>
      </c>
      <c r="G442" s="253" t="str">
        <f t="shared" si="21"/>
        <v/>
      </c>
    </row>
    <row r="443" spans="1:7" x14ac:dyDescent="0.3">
      <c r="A443" s="274" t="s">
        <v>2010</v>
      </c>
      <c r="B443" s="243" t="s">
        <v>607</v>
      </c>
      <c r="C443" s="345" t="s">
        <v>83</v>
      </c>
      <c r="D443" s="345" t="s">
        <v>83</v>
      </c>
      <c r="E443" s="246"/>
      <c r="F443" s="253" t="str">
        <f t="shared" si="20"/>
        <v/>
      </c>
      <c r="G443" s="253" t="str">
        <f t="shared" si="21"/>
        <v/>
      </c>
    </row>
    <row r="444" spans="1:7" x14ac:dyDescent="0.3">
      <c r="A444" s="274" t="s">
        <v>2011</v>
      </c>
      <c r="B444" s="243" t="s">
        <v>607</v>
      </c>
      <c r="C444" s="345" t="s">
        <v>83</v>
      </c>
      <c r="D444" s="352" t="s">
        <v>83</v>
      </c>
      <c r="E444" s="246"/>
      <c r="F444" s="253" t="str">
        <f t="shared" si="20"/>
        <v/>
      </c>
      <c r="G444" s="253" t="str">
        <f t="shared" si="21"/>
        <v/>
      </c>
    </row>
    <row r="445" spans="1:7" x14ac:dyDescent="0.3">
      <c r="A445" s="274" t="s">
        <v>2012</v>
      </c>
      <c r="B445" s="243" t="s">
        <v>607</v>
      </c>
      <c r="C445" s="345" t="s">
        <v>83</v>
      </c>
      <c r="D445" s="352" t="s">
        <v>83</v>
      </c>
      <c r="E445" s="246"/>
      <c r="F445" s="253" t="str">
        <f t="shared" si="20"/>
        <v/>
      </c>
      <c r="G445" s="253" t="str">
        <f t="shared" si="21"/>
        <v/>
      </c>
    </row>
    <row r="446" spans="1:7" x14ac:dyDescent="0.3">
      <c r="A446" s="274" t="s">
        <v>2500</v>
      </c>
      <c r="B446" s="243" t="s">
        <v>607</v>
      </c>
      <c r="C446" s="345" t="s">
        <v>83</v>
      </c>
      <c r="D446" s="352" t="s">
        <v>83</v>
      </c>
      <c r="E446" s="243"/>
      <c r="F446" s="253" t="str">
        <f t="shared" si="20"/>
        <v/>
      </c>
      <c r="G446" s="253" t="str">
        <f t="shared" si="21"/>
        <v/>
      </c>
    </row>
    <row r="447" spans="1:7" x14ac:dyDescent="0.3">
      <c r="A447" s="274" t="s">
        <v>2501</v>
      </c>
      <c r="B447" s="243" t="s">
        <v>607</v>
      </c>
      <c r="C447" s="345" t="s">
        <v>83</v>
      </c>
      <c r="D447" s="352" t="s">
        <v>83</v>
      </c>
      <c r="E447" s="243"/>
      <c r="F447" s="253" t="str">
        <f t="shared" si="20"/>
        <v/>
      </c>
      <c r="G447" s="253" t="str">
        <f t="shared" si="21"/>
        <v/>
      </c>
    </row>
    <row r="448" spans="1:7" x14ac:dyDescent="0.3">
      <c r="A448" s="274" t="s">
        <v>2502</v>
      </c>
      <c r="B448" s="243" t="s">
        <v>607</v>
      </c>
      <c r="C448" s="345" t="s">
        <v>83</v>
      </c>
      <c r="D448" s="352" t="s">
        <v>83</v>
      </c>
      <c r="E448" s="243"/>
      <c r="F448" s="253" t="str">
        <f t="shared" si="20"/>
        <v/>
      </c>
      <c r="G448" s="253" t="str">
        <f t="shared" si="21"/>
        <v/>
      </c>
    </row>
    <row r="449" spans="1:7" x14ac:dyDescent="0.3">
      <c r="A449" s="274" t="s">
        <v>2503</v>
      </c>
      <c r="B449" s="243" t="s">
        <v>607</v>
      </c>
      <c r="C449" s="345" t="s">
        <v>83</v>
      </c>
      <c r="D449" s="352" t="s">
        <v>83</v>
      </c>
      <c r="E449" s="243"/>
      <c r="F449" s="253" t="str">
        <f t="shared" si="20"/>
        <v/>
      </c>
      <c r="G449" s="253" t="str">
        <f t="shared" si="21"/>
        <v/>
      </c>
    </row>
    <row r="450" spans="1:7" x14ac:dyDescent="0.3">
      <c r="A450" s="274" t="s">
        <v>2504</v>
      </c>
      <c r="B450" s="243" t="s">
        <v>607</v>
      </c>
      <c r="C450" s="345" t="s">
        <v>83</v>
      </c>
      <c r="D450" s="352" t="s">
        <v>83</v>
      </c>
      <c r="E450" s="243"/>
      <c r="F450" s="253" t="str">
        <f t="shared" si="20"/>
        <v/>
      </c>
      <c r="G450" s="253" t="str">
        <f t="shared" si="21"/>
        <v/>
      </c>
    </row>
    <row r="451" spans="1:7" x14ac:dyDescent="0.3">
      <c r="A451" s="274" t="s">
        <v>2505</v>
      </c>
      <c r="B451" s="243" t="s">
        <v>607</v>
      </c>
      <c r="C451" s="345" t="s">
        <v>83</v>
      </c>
      <c r="D451" s="352" t="s">
        <v>83</v>
      </c>
      <c r="E451" s="243"/>
      <c r="F451" s="253" t="str">
        <f t="shared" si="20"/>
        <v/>
      </c>
      <c r="G451" s="253" t="str">
        <f t="shared" si="21"/>
        <v/>
      </c>
    </row>
    <row r="452" spans="1:7" x14ac:dyDescent="0.3">
      <c r="A452" s="274" t="s">
        <v>2506</v>
      </c>
      <c r="B452" s="243" t="s">
        <v>607</v>
      </c>
      <c r="C452" s="345" t="s">
        <v>83</v>
      </c>
      <c r="D452" s="352" t="s">
        <v>83</v>
      </c>
      <c r="E452" s="236"/>
      <c r="F452" s="253" t="str">
        <f t="shared" si="20"/>
        <v/>
      </c>
      <c r="G452" s="253" t="str">
        <f t="shared" si="21"/>
        <v/>
      </c>
    </row>
    <row r="453" spans="1:7" x14ac:dyDescent="0.3">
      <c r="A453" s="274" t="s">
        <v>2507</v>
      </c>
      <c r="B453" s="243" t="s">
        <v>607</v>
      </c>
      <c r="C453" s="345" t="s">
        <v>83</v>
      </c>
      <c r="D453" s="352" t="s">
        <v>83</v>
      </c>
      <c r="E453" s="239"/>
      <c r="F453" s="253" t="str">
        <f t="shared" si="20"/>
        <v/>
      </c>
      <c r="G453" s="253" t="str">
        <f t="shared" si="21"/>
        <v/>
      </c>
    </row>
    <row r="454" spans="1:7" x14ac:dyDescent="0.3">
      <c r="A454" s="274" t="s">
        <v>2508</v>
      </c>
      <c r="B454" s="243" t="s">
        <v>607</v>
      </c>
      <c r="C454" s="345" t="s">
        <v>83</v>
      </c>
      <c r="D454" s="352" t="s">
        <v>83</v>
      </c>
      <c r="E454" s="239"/>
      <c r="F454" s="253" t="str">
        <f t="shared" si="20"/>
        <v/>
      </c>
      <c r="G454" s="253" t="str">
        <f t="shared" si="21"/>
        <v/>
      </c>
    </row>
    <row r="455" spans="1:7" x14ac:dyDescent="0.3">
      <c r="A455" s="274" t="s">
        <v>2509</v>
      </c>
      <c r="B455" s="243" t="s">
        <v>607</v>
      </c>
      <c r="C455" s="345" t="s">
        <v>83</v>
      </c>
      <c r="D455" s="352" t="s">
        <v>83</v>
      </c>
      <c r="E455" s="239"/>
      <c r="F455" s="253" t="str">
        <f t="shared" si="20"/>
        <v/>
      </c>
      <c r="G455" s="253" t="str">
        <f t="shared" si="21"/>
        <v/>
      </c>
    </row>
    <row r="456" spans="1:7" x14ac:dyDescent="0.3">
      <c r="A456" s="274" t="s">
        <v>2510</v>
      </c>
      <c r="B456" s="243" t="s">
        <v>607</v>
      </c>
      <c r="C456" s="345" t="s">
        <v>83</v>
      </c>
      <c r="D456" s="352" t="s">
        <v>83</v>
      </c>
      <c r="E456" s="239"/>
      <c r="F456" s="253" t="str">
        <f t="shared" si="20"/>
        <v/>
      </c>
      <c r="G456" s="253" t="str">
        <f t="shared" si="21"/>
        <v/>
      </c>
    </row>
    <row r="457" spans="1:7" x14ac:dyDescent="0.3">
      <c r="A457" s="274" t="s">
        <v>2511</v>
      </c>
      <c r="B457" s="243" t="s">
        <v>607</v>
      </c>
      <c r="C457" s="345" t="s">
        <v>83</v>
      </c>
      <c r="D457" s="352" t="s">
        <v>83</v>
      </c>
      <c r="E457" s="239"/>
      <c r="F457" s="253" t="str">
        <f t="shared" si="20"/>
        <v/>
      </c>
      <c r="G457" s="253" t="str">
        <f t="shared" si="21"/>
        <v/>
      </c>
    </row>
    <row r="458" spans="1:7" x14ac:dyDescent="0.3">
      <c r="A458" s="274" t="s">
        <v>2512</v>
      </c>
      <c r="B458" s="243" t="s">
        <v>607</v>
      </c>
      <c r="C458" s="345" t="s">
        <v>83</v>
      </c>
      <c r="D458" s="352" t="s">
        <v>83</v>
      </c>
      <c r="E458" s="239"/>
      <c r="F458" s="253" t="str">
        <f t="shared" si="20"/>
        <v/>
      </c>
      <c r="G458" s="253" t="str">
        <f t="shared" si="21"/>
        <v/>
      </c>
    </row>
    <row r="459" spans="1:7" x14ac:dyDescent="0.3">
      <c r="A459" s="274" t="s">
        <v>2513</v>
      </c>
      <c r="B459" s="243" t="s">
        <v>607</v>
      </c>
      <c r="C459" s="345" t="s">
        <v>83</v>
      </c>
      <c r="D459" s="352" t="s">
        <v>83</v>
      </c>
      <c r="E459" s="239"/>
      <c r="F459" s="253" t="str">
        <f t="shared" si="20"/>
        <v/>
      </c>
      <c r="G459" s="253" t="str">
        <f t="shared" si="21"/>
        <v/>
      </c>
    </row>
    <row r="460" spans="1:7" x14ac:dyDescent="0.3">
      <c r="A460" s="274" t="s">
        <v>2514</v>
      </c>
      <c r="B460" s="243" t="s">
        <v>607</v>
      </c>
      <c r="C460" s="345" t="s">
        <v>83</v>
      </c>
      <c r="D460" s="352" t="s">
        <v>83</v>
      </c>
      <c r="E460" s="239"/>
      <c r="F460" s="253" t="str">
        <f t="shared" si="20"/>
        <v/>
      </c>
      <c r="G460" s="253" t="str">
        <f t="shared" si="21"/>
        <v/>
      </c>
    </row>
    <row r="461" spans="1:7" x14ac:dyDescent="0.3">
      <c r="A461" s="274" t="s">
        <v>2515</v>
      </c>
      <c r="B461" s="243" t="s">
        <v>148</v>
      </c>
      <c r="C461" s="259">
        <v>0</v>
      </c>
      <c r="D461" s="257">
        <v>0</v>
      </c>
      <c r="E461" s="239"/>
      <c r="F461" s="258">
        <f>SUM(F437:F460)</f>
        <v>0</v>
      </c>
      <c r="G461" s="258">
        <f>SUM(G437:G460)</f>
        <v>0</v>
      </c>
    </row>
    <row r="462" spans="1:7" x14ac:dyDescent="0.3">
      <c r="A462" s="85"/>
      <c r="B462" s="85" t="s">
        <v>2378</v>
      </c>
      <c r="C462" s="85" t="s">
        <v>685</v>
      </c>
      <c r="D462" s="85" t="s">
        <v>686</v>
      </c>
      <c r="E462" s="85"/>
      <c r="F462" s="85" t="s">
        <v>515</v>
      </c>
      <c r="G462" s="85" t="s">
        <v>687</v>
      </c>
    </row>
    <row r="463" spans="1:7" x14ac:dyDescent="0.3">
      <c r="A463" s="236" t="s">
        <v>2014</v>
      </c>
      <c r="B463" s="236" t="s">
        <v>718</v>
      </c>
      <c r="C463" s="351" t="s">
        <v>83</v>
      </c>
      <c r="D463" s="236"/>
      <c r="E463" s="236"/>
      <c r="F463" s="236"/>
      <c r="G463" s="236"/>
    </row>
    <row r="464" spans="1:7" x14ac:dyDescent="0.3">
      <c r="A464" s="236"/>
      <c r="B464" s="236"/>
      <c r="C464" s="236"/>
      <c r="D464" s="236"/>
      <c r="E464" s="236"/>
      <c r="F464" s="236"/>
      <c r="G464" s="236"/>
    </row>
    <row r="465" spans="1:7" x14ac:dyDescent="0.3">
      <c r="A465" s="236"/>
      <c r="B465" s="243" t="s">
        <v>719</v>
      </c>
      <c r="C465" s="236"/>
      <c r="D465" s="236"/>
      <c r="E465" s="236"/>
      <c r="F465" s="236"/>
      <c r="G465" s="236"/>
    </row>
    <row r="466" spans="1:7" x14ac:dyDescent="0.3">
      <c r="A466" s="236" t="s">
        <v>2015</v>
      </c>
      <c r="B466" s="236" t="s">
        <v>721</v>
      </c>
      <c r="C466" s="345" t="s">
        <v>83</v>
      </c>
      <c r="D466" s="352" t="s">
        <v>83</v>
      </c>
      <c r="E466" s="236"/>
      <c r="F466" s="253" t="str">
        <f>IF($C$474=0,"",IF(C466="[for completion]","",IF(C466="","",C466/$C$474)))</f>
        <v/>
      </c>
      <c r="G466" s="253" t="str">
        <f>IF($D$474=0,"",IF(D466="[for completion]","",IF(D466="","",D466/$D$474)))</f>
        <v/>
      </c>
    </row>
    <row r="467" spans="1:7" x14ac:dyDescent="0.3">
      <c r="A467" s="274" t="s">
        <v>2016</v>
      </c>
      <c r="B467" s="236" t="s">
        <v>723</v>
      </c>
      <c r="C467" s="345" t="s">
        <v>83</v>
      </c>
      <c r="D467" s="352" t="s">
        <v>83</v>
      </c>
      <c r="E467" s="236"/>
      <c r="F467" s="253" t="str">
        <f t="shared" ref="F467:F473" si="22">IF($C$474=0,"",IF(C467="[for completion]","",IF(C467="","",C467/$C$474)))</f>
        <v/>
      </c>
      <c r="G467" s="253" t="str">
        <f t="shared" ref="G467:G473" si="23">IF($D$474=0,"",IF(D467="[for completion]","",IF(D467="","",D467/$D$474)))</f>
        <v/>
      </c>
    </row>
    <row r="468" spans="1:7" x14ac:dyDescent="0.3">
      <c r="A468" s="274" t="s">
        <v>2017</v>
      </c>
      <c r="B468" s="236" t="s">
        <v>725</v>
      </c>
      <c r="C468" s="345" t="s">
        <v>83</v>
      </c>
      <c r="D468" s="352" t="s">
        <v>83</v>
      </c>
      <c r="E468" s="236"/>
      <c r="F468" s="253" t="str">
        <f t="shared" si="22"/>
        <v/>
      </c>
      <c r="G468" s="253" t="str">
        <f t="shared" si="23"/>
        <v/>
      </c>
    </row>
    <row r="469" spans="1:7" x14ac:dyDescent="0.3">
      <c r="A469" s="274" t="s">
        <v>2018</v>
      </c>
      <c r="B469" s="236" t="s">
        <v>727</v>
      </c>
      <c r="C469" s="345" t="s">
        <v>83</v>
      </c>
      <c r="D469" s="352" t="s">
        <v>83</v>
      </c>
      <c r="E469" s="236"/>
      <c r="F469" s="253" t="str">
        <f t="shared" si="22"/>
        <v/>
      </c>
      <c r="G469" s="253" t="str">
        <f t="shared" si="23"/>
        <v/>
      </c>
    </row>
    <row r="470" spans="1:7" x14ac:dyDescent="0.3">
      <c r="A470" s="274" t="s">
        <v>2019</v>
      </c>
      <c r="B470" s="236" t="s">
        <v>729</v>
      </c>
      <c r="C470" s="345" t="s">
        <v>83</v>
      </c>
      <c r="D470" s="352" t="s">
        <v>83</v>
      </c>
      <c r="E470" s="236"/>
      <c r="F470" s="253" t="str">
        <f t="shared" si="22"/>
        <v/>
      </c>
      <c r="G470" s="253" t="str">
        <f t="shared" si="23"/>
        <v/>
      </c>
    </row>
    <row r="471" spans="1:7" x14ac:dyDescent="0.3">
      <c r="A471" s="274" t="s">
        <v>2020</v>
      </c>
      <c r="B471" s="236" t="s">
        <v>731</v>
      </c>
      <c r="C471" s="345" t="s">
        <v>83</v>
      </c>
      <c r="D471" s="352" t="s">
        <v>83</v>
      </c>
      <c r="E471" s="236"/>
      <c r="F471" s="253" t="str">
        <f t="shared" si="22"/>
        <v/>
      </c>
      <c r="G471" s="253" t="str">
        <f t="shared" si="23"/>
        <v/>
      </c>
    </row>
    <row r="472" spans="1:7" x14ac:dyDescent="0.3">
      <c r="A472" s="274" t="s">
        <v>2021</v>
      </c>
      <c r="B472" s="236" t="s">
        <v>733</v>
      </c>
      <c r="C472" s="345" t="s">
        <v>83</v>
      </c>
      <c r="D472" s="352" t="s">
        <v>83</v>
      </c>
      <c r="E472" s="236"/>
      <c r="F472" s="253" t="str">
        <f t="shared" si="22"/>
        <v/>
      </c>
      <c r="G472" s="253" t="str">
        <f t="shared" si="23"/>
        <v/>
      </c>
    </row>
    <row r="473" spans="1:7" x14ac:dyDescent="0.3">
      <c r="A473" s="274" t="s">
        <v>2022</v>
      </c>
      <c r="B473" s="236" t="s">
        <v>735</v>
      </c>
      <c r="C473" s="345" t="s">
        <v>83</v>
      </c>
      <c r="D473" s="352" t="s">
        <v>83</v>
      </c>
      <c r="E473" s="236"/>
      <c r="F473" s="253" t="str">
        <f t="shared" si="22"/>
        <v/>
      </c>
      <c r="G473" s="253" t="str">
        <f t="shared" si="23"/>
        <v/>
      </c>
    </row>
    <row r="474" spans="1:7" x14ac:dyDescent="0.3">
      <c r="A474" s="274" t="s">
        <v>2023</v>
      </c>
      <c r="B474" s="249" t="s">
        <v>148</v>
      </c>
      <c r="C474" s="254">
        <v>0</v>
      </c>
      <c r="D474" s="257">
        <v>0</v>
      </c>
      <c r="E474" s="236"/>
      <c r="F474" s="251">
        <f>SUM(F466:F473)</f>
        <v>0</v>
      </c>
      <c r="G474" s="275">
        <f>SUM(G466:G473)</f>
        <v>0</v>
      </c>
    </row>
    <row r="475" spans="1:7" x14ac:dyDescent="0.3">
      <c r="A475" s="236" t="s">
        <v>2024</v>
      </c>
      <c r="B475" s="240" t="s">
        <v>738</v>
      </c>
      <c r="C475" s="345"/>
      <c r="D475" s="352"/>
      <c r="E475" s="236"/>
      <c r="F475" s="253" t="s">
        <v>1715</v>
      </c>
      <c r="G475" s="253" t="s">
        <v>1715</v>
      </c>
    </row>
    <row r="476" spans="1:7" x14ac:dyDescent="0.3">
      <c r="A476" s="274" t="s">
        <v>2025</v>
      </c>
      <c r="B476" s="240" t="s">
        <v>740</v>
      </c>
      <c r="C476" s="345"/>
      <c r="D476" s="352"/>
      <c r="E476" s="236"/>
      <c r="F476" s="253" t="s">
        <v>1715</v>
      </c>
      <c r="G476" s="253" t="s">
        <v>1715</v>
      </c>
    </row>
    <row r="477" spans="1:7" x14ac:dyDescent="0.3">
      <c r="A477" s="274" t="s">
        <v>2026</v>
      </c>
      <c r="B477" s="240" t="s">
        <v>742</v>
      </c>
      <c r="C477" s="345"/>
      <c r="D477" s="352"/>
      <c r="E477" s="236"/>
      <c r="F477" s="253" t="s">
        <v>1715</v>
      </c>
      <c r="G477" s="253" t="s">
        <v>1715</v>
      </c>
    </row>
    <row r="478" spans="1:7" x14ac:dyDescent="0.3">
      <c r="A478" s="274" t="s">
        <v>2027</v>
      </c>
      <c r="B478" s="240" t="s">
        <v>744</v>
      </c>
      <c r="C478" s="345"/>
      <c r="D478" s="352"/>
      <c r="E478" s="236"/>
      <c r="F478" s="253" t="s">
        <v>1715</v>
      </c>
      <c r="G478" s="253" t="s">
        <v>1715</v>
      </c>
    </row>
    <row r="479" spans="1:7" x14ac:dyDescent="0.3">
      <c r="A479" s="274" t="s">
        <v>2028</v>
      </c>
      <c r="B479" s="240" t="s">
        <v>746</v>
      </c>
      <c r="C479" s="345"/>
      <c r="D479" s="352"/>
      <c r="E479" s="236"/>
      <c r="F479" s="253" t="s">
        <v>1715</v>
      </c>
      <c r="G479" s="253" t="s">
        <v>1715</v>
      </c>
    </row>
    <row r="480" spans="1:7" x14ac:dyDescent="0.3">
      <c r="A480" s="274" t="s">
        <v>2029</v>
      </c>
      <c r="B480" s="240" t="s">
        <v>748</v>
      </c>
      <c r="C480" s="345"/>
      <c r="D480" s="352"/>
      <c r="E480" s="236"/>
      <c r="F480" s="253" t="s">
        <v>1715</v>
      </c>
      <c r="G480" s="253" t="s">
        <v>1715</v>
      </c>
    </row>
    <row r="481" spans="1:7" x14ac:dyDescent="0.3">
      <c r="A481" s="274" t="s">
        <v>2030</v>
      </c>
      <c r="B481" s="240"/>
      <c r="C481" s="236"/>
      <c r="D481" s="236"/>
      <c r="E481" s="236"/>
      <c r="F481" s="237"/>
      <c r="G481" s="237"/>
    </row>
    <row r="482" spans="1:7" x14ac:dyDescent="0.3">
      <c r="A482" s="274" t="s">
        <v>2031</v>
      </c>
      <c r="B482" s="240"/>
      <c r="C482" s="236"/>
      <c r="D482" s="236"/>
      <c r="E482" s="236"/>
      <c r="F482" s="237"/>
      <c r="G482" s="237"/>
    </row>
    <row r="483" spans="1:7" x14ac:dyDescent="0.3">
      <c r="A483" s="274" t="s">
        <v>2032</v>
      </c>
      <c r="B483" s="240"/>
      <c r="C483" s="236"/>
      <c r="D483" s="236"/>
      <c r="E483" s="236"/>
      <c r="F483" s="239"/>
      <c r="G483" s="239"/>
    </row>
    <row r="484" spans="1:7" x14ac:dyDescent="0.3">
      <c r="A484" s="85"/>
      <c r="B484" s="85" t="s">
        <v>2516</v>
      </c>
      <c r="C484" s="85" t="s">
        <v>685</v>
      </c>
      <c r="D484" s="85" t="s">
        <v>686</v>
      </c>
      <c r="E484" s="85"/>
      <c r="F484" s="85" t="s">
        <v>515</v>
      </c>
      <c r="G484" s="85" t="s">
        <v>687</v>
      </c>
    </row>
    <row r="485" spans="1:7" x14ac:dyDescent="0.3">
      <c r="A485" s="236" t="s">
        <v>2034</v>
      </c>
      <c r="B485" s="236" t="s">
        <v>718</v>
      </c>
      <c r="C485" s="351" t="s">
        <v>118</v>
      </c>
      <c r="D485" s="236"/>
      <c r="E485" s="236"/>
      <c r="F485" s="236"/>
      <c r="G485" s="236"/>
    </row>
    <row r="486" spans="1:7" x14ac:dyDescent="0.3">
      <c r="A486" s="236"/>
      <c r="B486" s="236"/>
      <c r="C486" s="236"/>
      <c r="D486" s="236"/>
      <c r="E486" s="236"/>
      <c r="F486" s="236"/>
      <c r="G486" s="236"/>
    </row>
    <row r="487" spans="1:7" x14ac:dyDescent="0.3">
      <c r="A487" s="236"/>
      <c r="B487" s="243" t="s">
        <v>719</v>
      </c>
      <c r="C487" s="236"/>
      <c r="D487" s="236"/>
      <c r="E487" s="236"/>
      <c r="F487" s="236"/>
      <c r="G487" s="236"/>
    </row>
    <row r="488" spans="1:7" x14ac:dyDescent="0.3">
      <c r="A488" s="236" t="s">
        <v>2035</v>
      </c>
      <c r="B488" s="236" t="s">
        <v>721</v>
      </c>
      <c r="C488" s="345" t="s">
        <v>118</v>
      </c>
      <c r="D488" s="352" t="s">
        <v>118</v>
      </c>
      <c r="E488" s="236"/>
      <c r="F488" s="253" t="str">
        <f>IF($C$496=0,"",IF(C488="[for completion]","",IF(C488="","",C488/$C$496)))</f>
        <v/>
      </c>
      <c r="G488" s="253" t="str">
        <f>IF($D$496=0,"",IF(D488="[for completion]","",IF(D488="","",D488/$D$496)))</f>
        <v/>
      </c>
    </row>
    <row r="489" spans="1:7" x14ac:dyDescent="0.3">
      <c r="A489" s="274" t="s">
        <v>2036</v>
      </c>
      <c r="B489" s="236" t="s">
        <v>723</v>
      </c>
      <c r="C489" s="345" t="s">
        <v>118</v>
      </c>
      <c r="D489" s="352" t="s">
        <v>118</v>
      </c>
      <c r="E489" s="236"/>
      <c r="F489" s="253" t="str">
        <f t="shared" ref="F489:F495" si="24">IF($C$496=0,"",IF(C489="[for completion]","",IF(C489="","",C489/$C$496)))</f>
        <v/>
      </c>
      <c r="G489" s="253" t="str">
        <f t="shared" ref="G489:G495" si="25">IF($D$496=0,"",IF(D489="[for completion]","",IF(D489="","",D489/$D$496)))</f>
        <v/>
      </c>
    </row>
    <row r="490" spans="1:7" x14ac:dyDescent="0.3">
      <c r="A490" s="274" t="s">
        <v>2037</v>
      </c>
      <c r="B490" s="236" t="s">
        <v>725</v>
      </c>
      <c r="C490" s="345" t="s">
        <v>118</v>
      </c>
      <c r="D490" s="352" t="s">
        <v>118</v>
      </c>
      <c r="E490" s="236"/>
      <c r="F490" s="253" t="str">
        <f t="shared" si="24"/>
        <v/>
      </c>
      <c r="G490" s="253" t="str">
        <f t="shared" si="25"/>
        <v/>
      </c>
    </row>
    <row r="491" spans="1:7" x14ac:dyDescent="0.3">
      <c r="A491" s="274" t="s">
        <v>2038</v>
      </c>
      <c r="B491" s="236" t="s">
        <v>727</v>
      </c>
      <c r="C491" s="345" t="s">
        <v>118</v>
      </c>
      <c r="D491" s="352" t="s">
        <v>118</v>
      </c>
      <c r="E491" s="236"/>
      <c r="F491" s="253" t="str">
        <f t="shared" si="24"/>
        <v/>
      </c>
      <c r="G491" s="253" t="str">
        <f t="shared" si="25"/>
        <v/>
      </c>
    </row>
    <row r="492" spans="1:7" x14ac:dyDescent="0.3">
      <c r="A492" s="274" t="s">
        <v>2039</v>
      </c>
      <c r="B492" s="236" t="s">
        <v>729</v>
      </c>
      <c r="C492" s="345" t="s">
        <v>118</v>
      </c>
      <c r="D492" s="352" t="s">
        <v>118</v>
      </c>
      <c r="E492" s="236"/>
      <c r="F492" s="253" t="str">
        <f t="shared" si="24"/>
        <v/>
      </c>
      <c r="G492" s="253" t="str">
        <f t="shared" si="25"/>
        <v/>
      </c>
    </row>
    <row r="493" spans="1:7" x14ac:dyDescent="0.3">
      <c r="A493" s="274" t="s">
        <v>2040</v>
      </c>
      <c r="B493" s="236" t="s">
        <v>731</v>
      </c>
      <c r="C493" s="345" t="s">
        <v>118</v>
      </c>
      <c r="D493" s="352" t="s">
        <v>118</v>
      </c>
      <c r="E493" s="236"/>
      <c r="F493" s="253" t="str">
        <f t="shared" si="24"/>
        <v/>
      </c>
      <c r="G493" s="253" t="str">
        <f t="shared" si="25"/>
        <v/>
      </c>
    </row>
    <row r="494" spans="1:7" x14ac:dyDescent="0.3">
      <c r="A494" s="274" t="s">
        <v>2041</v>
      </c>
      <c r="B494" s="236" t="s">
        <v>733</v>
      </c>
      <c r="C494" s="345" t="s">
        <v>118</v>
      </c>
      <c r="D494" s="352" t="s">
        <v>118</v>
      </c>
      <c r="E494" s="236"/>
      <c r="F494" s="253" t="str">
        <f t="shared" si="24"/>
        <v/>
      </c>
      <c r="G494" s="253" t="str">
        <f t="shared" si="25"/>
        <v/>
      </c>
    </row>
    <row r="495" spans="1:7" x14ac:dyDescent="0.3">
      <c r="A495" s="274" t="s">
        <v>2042</v>
      </c>
      <c r="B495" s="236" t="s">
        <v>735</v>
      </c>
      <c r="C495" s="345" t="s">
        <v>118</v>
      </c>
      <c r="D495" s="352" t="s">
        <v>118</v>
      </c>
      <c r="E495" s="236"/>
      <c r="F495" s="253" t="str">
        <f t="shared" si="24"/>
        <v/>
      </c>
      <c r="G495" s="253" t="str">
        <f t="shared" si="25"/>
        <v/>
      </c>
    </row>
    <row r="496" spans="1:7" x14ac:dyDescent="0.3">
      <c r="A496" s="274" t="s">
        <v>2043</v>
      </c>
      <c r="B496" s="249" t="s">
        <v>148</v>
      </c>
      <c r="C496" s="254">
        <v>0</v>
      </c>
      <c r="D496" s="256">
        <v>0</v>
      </c>
      <c r="E496" s="236"/>
      <c r="F496" s="275">
        <f>SUM(F488:F495)</f>
        <v>0</v>
      </c>
      <c r="G496" s="251">
        <f>SUM(G488:G495)</f>
        <v>0</v>
      </c>
    </row>
    <row r="497" spans="1:7" x14ac:dyDescent="0.3">
      <c r="A497" s="236" t="s">
        <v>2044</v>
      </c>
      <c r="B497" s="240" t="s">
        <v>738</v>
      </c>
      <c r="C497" s="254"/>
      <c r="D497" s="256"/>
      <c r="E497" s="236"/>
      <c r="F497" s="253" t="s">
        <v>1715</v>
      </c>
      <c r="G497" s="253" t="s">
        <v>1715</v>
      </c>
    </row>
    <row r="498" spans="1:7" x14ac:dyDescent="0.3">
      <c r="A498" s="274" t="s">
        <v>2045</v>
      </c>
      <c r="B498" s="240" t="s">
        <v>740</v>
      </c>
      <c r="C498" s="254"/>
      <c r="D498" s="256"/>
      <c r="E498" s="236"/>
      <c r="F498" s="253" t="s">
        <v>1715</v>
      </c>
      <c r="G498" s="253" t="s">
        <v>1715</v>
      </c>
    </row>
    <row r="499" spans="1:7" x14ac:dyDescent="0.3">
      <c r="A499" s="274" t="s">
        <v>2046</v>
      </c>
      <c r="B499" s="240" t="s">
        <v>742</v>
      </c>
      <c r="C499" s="254"/>
      <c r="D499" s="256"/>
      <c r="E499" s="236"/>
      <c r="F499" s="253" t="s">
        <v>1715</v>
      </c>
      <c r="G499" s="253" t="s">
        <v>1715</v>
      </c>
    </row>
    <row r="500" spans="1:7" x14ac:dyDescent="0.3">
      <c r="A500" s="274" t="s">
        <v>2121</v>
      </c>
      <c r="B500" s="240" t="s">
        <v>744</v>
      </c>
      <c r="C500" s="254"/>
      <c r="D500" s="256"/>
      <c r="E500" s="236"/>
      <c r="F500" s="253" t="s">
        <v>1715</v>
      </c>
      <c r="G500" s="253" t="s">
        <v>1715</v>
      </c>
    </row>
    <row r="501" spans="1:7" x14ac:dyDescent="0.3">
      <c r="A501" s="274" t="s">
        <v>2122</v>
      </c>
      <c r="B501" s="240" t="s">
        <v>746</v>
      </c>
      <c r="C501" s="254"/>
      <c r="D501" s="256"/>
      <c r="E501" s="236"/>
      <c r="F501" s="253" t="s">
        <v>1715</v>
      </c>
      <c r="G501" s="253" t="s">
        <v>1715</v>
      </c>
    </row>
    <row r="502" spans="1:7" x14ac:dyDescent="0.3">
      <c r="A502" s="274" t="s">
        <v>2123</v>
      </c>
      <c r="B502" s="240" t="s">
        <v>748</v>
      </c>
      <c r="C502" s="254"/>
      <c r="D502" s="256"/>
      <c r="E502" s="236"/>
      <c r="F502" s="253" t="s">
        <v>1715</v>
      </c>
      <c r="G502" s="253" t="s">
        <v>1715</v>
      </c>
    </row>
    <row r="503" spans="1:7" x14ac:dyDescent="0.3">
      <c r="A503" s="274" t="s">
        <v>2124</v>
      </c>
      <c r="B503" s="240"/>
      <c r="C503" s="236"/>
      <c r="D503" s="236"/>
      <c r="E503" s="236"/>
      <c r="F503" s="253"/>
      <c r="G503" s="253"/>
    </row>
    <row r="504" spans="1:7" x14ac:dyDescent="0.3">
      <c r="A504" s="274" t="s">
        <v>2125</v>
      </c>
      <c r="B504" s="240"/>
      <c r="C504" s="236"/>
      <c r="D504" s="236"/>
      <c r="E504" s="236"/>
      <c r="F504" s="253"/>
      <c r="G504" s="253"/>
    </row>
    <row r="505" spans="1:7" x14ac:dyDescent="0.3">
      <c r="A505" s="274" t="s">
        <v>2126</v>
      </c>
      <c r="B505" s="240"/>
      <c r="C505" s="236"/>
      <c r="D505" s="236"/>
      <c r="E505" s="236"/>
      <c r="F505" s="253"/>
      <c r="G505" s="251"/>
    </row>
    <row r="506" spans="1:7" x14ac:dyDescent="0.3">
      <c r="A506" s="85"/>
      <c r="B506" s="85" t="s">
        <v>2379</v>
      </c>
      <c r="C506" s="85" t="s">
        <v>805</v>
      </c>
      <c r="D506" s="85" t="s">
        <v>2013</v>
      </c>
      <c r="E506" s="85"/>
      <c r="F506" s="85"/>
      <c r="G506" s="85"/>
    </row>
    <row r="507" spans="1:7" x14ac:dyDescent="0.3">
      <c r="A507" s="236" t="s">
        <v>2047</v>
      </c>
      <c r="B507" s="243" t="s">
        <v>806</v>
      </c>
      <c r="C507" s="351" t="s">
        <v>83</v>
      </c>
      <c r="D507" s="351" t="s">
        <v>83</v>
      </c>
      <c r="E507" s="236"/>
      <c r="F507" s="236"/>
      <c r="G507" s="236"/>
    </row>
    <row r="508" spans="1:7" x14ac:dyDescent="0.3">
      <c r="A508" s="274" t="s">
        <v>2048</v>
      </c>
      <c r="B508" s="243" t="s">
        <v>807</v>
      </c>
      <c r="C508" s="351" t="s">
        <v>83</v>
      </c>
      <c r="D508" s="351" t="s">
        <v>83</v>
      </c>
      <c r="E508" s="236"/>
      <c r="F508" s="236"/>
      <c r="G508" s="236"/>
    </row>
    <row r="509" spans="1:7" x14ac:dyDescent="0.3">
      <c r="A509" s="274" t="s">
        <v>2049</v>
      </c>
      <c r="B509" s="243" t="s">
        <v>808</v>
      </c>
      <c r="C509" s="351" t="s">
        <v>83</v>
      </c>
      <c r="D509" s="351" t="s">
        <v>83</v>
      </c>
      <c r="E509" s="236"/>
      <c r="F509" s="236"/>
      <c r="G509" s="236"/>
    </row>
    <row r="510" spans="1:7" x14ac:dyDescent="0.3">
      <c r="A510" s="274" t="s">
        <v>2050</v>
      </c>
      <c r="B510" s="243" t="s">
        <v>809</v>
      </c>
      <c r="C510" s="351" t="s">
        <v>83</v>
      </c>
      <c r="D510" s="351" t="s">
        <v>83</v>
      </c>
      <c r="E510" s="236"/>
      <c r="F510" s="236"/>
      <c r="G510" s="236"/>
    </row>
    <row r="511" spans="1:7" x14ac:dyDescent="0.3">
      <c r="A511" s="274" t="s">
        <v>2051</v>
      </c>
      <c r="B511" s="243" t="s">
        <v>810</v>
      </c>
      <c r="C511" s="351" t="s">
        <v>83</v>
      </c>
      <c r="D511" s="351" t="s">
        <v>83</v>
      </c>
      <c r="E511" s="236"/>
      <c r="F511" s="236"/>
      <c r="G511" s="236"/>
    </row>
    <row r="512" spans="1:7" x14ac:dyDescent="0.3">
      <c r="A512" s="274" t="s">
        <v>2052</v>
      </c>
      <c r="B512" s="243" t="s">
        <v>811</v>
      </c>
      <c r="C512" s="351" t="s">
        <v>83</v>
      </c>
      <c r="D512" s="351" t="s">
        <v>83</v>
      </c>
      <c r="E512" s="236"/>
      <c r="F512" s="236"/>
      <c r="G512" s="236"/>
    </row>
    <row r="513" spans="1:7" x14ac:dyDescent="0.3">
      <c r="A513" s="274" t="s">
        <v>2053</v>
      </c>
      <c r="B513" s="243" t="s">
        <v>812</v>
      </c>
      <c r="C513" s="351" t="s">
        <v>83</v>
      </c>
      <c r="D513" s="351" t="s">
        <v>83</v>
      </c>
      <c r="E513" s="236"/>
      <c r="F513" s="236"/>
      <c r="G513" s="236"/>
    </row>
    <row r="514" spans="1:7" s="268" customFormat="1" x14ac:dyDescent="0.3">
      <c r="A514" s="274" t="s">
        <v>2054</v>
      </c>
      <c r="B514" s="243" t="s">
        <v>2530</v>
      </c>
      <c r="C514" s="351" t="s">
        <v>83</v>
      </c>
      <c r="D514" s="351" t="s">
        <v>83</v>
      </c>
      <c r="E514" s="274"/>
      <c r="F514" s="274"/>
      <c r="G514" s="274"/>
    </row>
    <row r="515" spans="1:7" s="268" customFormat="1" x14ac:dyDescent="0.3">
      <c r="A515" s="274" t="s">
        <v>2055</v>
      </c>
      <c r="B515" s="243" t="s">
        <v>2531</v>
      </c>
      <c r="C515" s="351" t="s">
        <v>83</v>
      </c>
      <c r="D515" s="351" t="s">
        <v>83</v>
      </c>
      <c r="E515" s="274"/>
      <c r="F515" s="274"/>
      <c r="G515" s="274"/>
    </row>
    <row r="516" spans="1:7" s="268" customFormat="1" x14ac:dyDescent="0.3">
      <c r="A516" s="274" t="s">
        <v>2056</v>
      </c>
      <c r="B516" s="243" t="s">
        <v>2532</v>
      </c>
      <c r="C516" s="351" t="s">
        <v>83</v>
      </c>
      <c r="D516" s="351" t="s">
        <v>83</v>
      </c>
      <c r="E516" s="274"/>
      <c r="F516" s="274"/>
      <c r="G516" s="274"/>
    </row>
    <row r="517" spans="1:7" x14ac:dyDescent="0.3">
      <c r="A517" s="274" t="s">
        <v>2127</v>
      </c>
      <c r="B517" s="243" t="s">
        <v>813</v>
      </c>
      <c r="C517" s="351" t="s">
        <v>83</v>
      </c>
      <c r="D517" s="351" t="s">
        <v>83</v>
      </c>
      <c r="E517" s="236"/>
      <c r="F517" s="236"/>
      <c r="G517" s="236"/>
    </row>
    <row r="518" spans="1:7" x14ac:dyDescent="0.3">
      <c r="A518" s="274" t="s">
        <v>2128</v>
      </c>
      <c r="B518" s="243" t="s">
        <v>814</v>
      </c>
      <c r="C518" s="351" t="s">
        <v>83</v>
      </c>
      <c r="D518" s="351" t="s">
        <v>83</v>
      </c>
      <c r="E518" s="236"/>
      <c r="F518" s="236"/>
      <c r="G518" s="236"/>
    </row>
    <row r="519" spans="1:7" x14ac:dyDescent="0.3">
      <c r="A519" s="274" t="s">
        <v>2129</v>
      </c>
      <c r="B519" s="243" t="s">
        <v>146</v>
      </c>
      <c r="C519" s="351" t="s">
        <v>83</v>
      </c>
      <c r="D519" s="351" t="s">
        <v>83</v>
      </c>
      <c r="E519" s="236"/>
      <c r="F519" s="236"/>
      <c r="G519" s="236"/>
    </row>
    <row r="520" spans="1:7" x14ac:dyDescent="0.3">
      <c r="A520" s="274" t="s">
        <v>2130</v>
      </c>
      <c r="B520" s="240" t="s">
        <v>2536</v>
      </c>
      <c r="C520" s="351"/>
      <c r="D520" s="350"/>
      <c r="E520" s="236"/>
      <c r="F520" s="236"/>
      <c r="G520" s="236"/>
    </row>
    <row r="521" spans="1:7" x14ac:dyDescent="0.3">
      <c r="A521" s="274" t="s">
        <v>2131</v>
      </c>
      <c r="B521" s="240" t="s">
        <v>150</v>
      </c>
      <c r="C521" s="351"/>
      <c r="D521" s="350"/>
      <c r="E521" s="236"/>
      <c r="F521" s="236"/>
      <c r="G521" s="236"/>
    </row>
    <row r="522" spans="1:7" x14ac:dyDescent="0.3">
      <c r="A522" s="274" t="s">
        <v>2132</v>
      </c>
      <c r="B522" s="240" t="s">
        <v>150</v>
      </c>
      <c r="C522" s="351"/>
      <c r="D522" s="350"/>
      <c r="E522" s="236"/>
      <c r="F522" s="236"/>
      <c r="G522" s="236"/>
    </row>
    <row r="523" spans="1:7" x14ac:dyDescent="0.3">
      <c r="A523" s="274" t="s">
        <v>2552</v>
      </c>
      <c r="B523" s="240" t="s">
        <v>150</v>
      </c>
      <c r="C523" s="351"/>
      <c r="D523" s="350"/>
      <c r="E523" s="236"/>
      <c r="F523" s="236"/>
      <c r="G523" s="236"/>
    </row>
    <row r="524" spans="1:7" x14ac:dyDescent="0.3">
      <c r="A524" s="274" t="s">
        <v>2553</v>
      </c>
      <c r="B524" s="240" t="s">
        <v>150</v>
      </c>
      <c r="C524" s="351"/>
      <c r="D524" s="350"/>
      <c r="E524" s="236"/>
      <c r="F524" s="236"/>
      <c r="G524" s="236"/>
    </row>
    <row r="525" spans="1:7" x14ac:dyDescent="0.3">
      <c r="A525" s="274" t="s">
        <v>2554</v>
      </c>
      <c r="B525" s="240" t="s">
        <v>150</v>
      </c>
      <c r="C525" s="351"/>
      <c r="D525" s="350"/>
      <c r="E525" s="236"/>
      <c r="F525" s="236"/>
      <c r="G525" s="236"/>
    </row>
    <row r="526" spans="1:7" x14ac:dyDescent="0.3">
      <c r="A526" s="274" t="s">
        <v>2555</v>
      </c>
      <c r="B526" s="240" t="s">
        <v>150</v>
      </c>
      <c r="C526" s="351"/>
      <c r="D526" s="350"/>
      <c r="E526" s="236"/>
      <c r="F526" s="236"/>
      <c r="G526" s="236"/>
    </row>
    <row r="527" spans="1:7" x14ac:dyDescent="0.3">
      <c r="A527" s="274" t="s">
        <v>2556</v>
      </c>
      <c r="B527" s="240" t="s">
        <v>150</v>
      </c>
      <c r="C527" s="351"/>
      <c r="D527" s="350"/>
      <c r="E527" s="236"/>
      <c r="F527" s="236"/>
      <c r="G527" s="236"/>
    </row>
    <row r="528" spans="1:7" x14ac:dyDescent="0.3">
      <c r="A528" s="274" t="s">
        <v>2557</v>
      </c>
      <c r="B528" s="240" t="s">
        <v>150</v>
      </c>
      <c r="C528" s="351"/>
      <c r="D528" s="350"/>
      <c r="E528" s="236"/>
      <c r="F528" s="236"/>
      <c r="G528" s="236"/>
    </row>
    <row r="529" spans="1:7" x14ac:dyDescent="0.3">
      <c r="A529" s="274" t="s">
        <v>2558</v>
      </c>
      <c r="B529" s="240" t="s">
        <v>150</v>
      </c>
      <c r="C529" s="351"/>
      <c r="D529" s="350"/>
      <c r="E529" s="236"/>
      <c r="F529" s="236"/>
      <c r="G529" s="236"/>
    </row>
    <row r="530" spans="1:7" x14ac:dyDescent="0.3">
      <c r="A530" s="274" t="s">
        <v>2559</v>
      </c>
      <c r="B530" s="240" t="s">
        <v>150</v>
      </c>
      <c r="C530" s="351"/>
      <c r="D530" s="350"/>
      <c r="E530" s="236"/>
      <c r="F530" s="236"/>
      <c r="G530" s="236"/>
    </row>
    <row r="531" spans="1:7" x14ac:dyDescent="0.3">
      <c r="A531" s="274" t="s">
        <v>2560</v>
      </c>
      <c r="B531" s="240" t="s">
        <v>150</v>
      </c>
      <c r="C531" s="351"/>
      <c r="D531" s="350"/>
      <c r="E531" s="236"/>
      <c r="F531" s="236"/>
      <c r="G531" s="234"/>
    </row>
    <row r="532" spans="1:7" x14ac:dyDescent="0.3">
      <c r="A532" s="274" t="s">
        <v>2561</v>
      </c>
      <c r="B532" s="240" t="s">
        <v>150</v>
      </c>
      <c r="C532" s="351"/>
      <c r="D532" s="350"/>
      <c r="E532" s="236"/>
      <c r="F532" s="236"/>
      <c r="G532" s="234"/>
    </row>
    <row r="533" spans="1:7" x14ac:dyDescent="0.3">
      <c r="A533" s="274" t="s">
        <v>2562</v>
      </c>
      <c r="B533" s="240" t="s">
        <v>150</v>
      </c>
      <c r="C533" s="351"/>
      <c r="D533" s="350"/>
      <c r="E533" s="236"/>
      <c r="F533" s="236"/>
      <c r="G533" s="234"/>
    </row>
    <row r="534" spans="1:7" x14ac:dyDescent="0.3">
      <c r="A534" s="85"/>
      <c r="B534" s="85" t="s">
        <v>2404</v>
      </c>
      <c r="C534" s="85" t="s">
        <v>113</v>
      </c>
      <c r="D534" s="85" t="s">
        <v>1704</v>
      </c>
      <c r="E534" s="85"/>
      <c r="F534" s="85" t="s">
        <v>515</v>
      </c>
      <c r="G534" s="85" t="s">
        <v>2033</v>
      </c>
    </row>
    <row r="535" spans="1:7" x14ac:dyDescent="0.3">
      <c r="A535" s="226" t="s">
        <v>2133</v>
      </c>
      <c r="B535" s="243" t="s">
        <v>607</v>
      </c>
      <c r="C535" s="350" t="s">
        <v>83</v>
      </c>
      <c r="D535" s="350" t="s">
        <v>83</v>
      </c>
      <c r="E535" s="231"/>
      <c r="F535" s="253" t="str">
        <f>IF($C$553=0,"",IF(C535="[for completion]","",IF(C535="","",C535/$C$553)))</f>
        <v/>
      </c>
      <c r="G535" s="253" t="str">
        <f>IF($D$553=0,"",IF(D535="[for completion]","",IF(D535="","",D535/$D$553)))</f>
        <v/>
      </c>
    </row>
    <row r="536" spans="1:7" x14ac:dyDescent="0.3">
      <c r="A536" s="285" t="s">
        <v>2134</v>
      </c>
      <c r="B536" s="243" t="s">
        <v>607</v>
      </c>
      <c r="C536" s="350" t="s">
        <v>83</v>
      </c>
      <c r="D536" s="350" t="s">
        <v>83</v>
      </c>
      <c r="E536" s="231"/>
      <c r="F536" s="253" t="str">
        <f t="shared" ref="F536:F552" si="26">IF($C$553=0,"",IF(C536="[for completion]","",IF(C536="","",C536/$C$553)))</f>
        <v/>
      </c>
      <c r="G536" s="253" t="str">
        <f t="shared" ref="G536:G552" si="27">IF($D$553=0,"",IF(D536="[for completion]","",IF(D536="","",D536/$D$553)))</f>
        <v/>
      </c>
    </row>
    <row r="537" spans="1:7" x14ac:dyDescent="0.3">
      <c r="A537" s="285" t="s">
        <v>2135</v>
      </c>
      <c r="B537" s="243" t="s">
        <v>607</v>
      </c>
      <c r="C537" s="350" t="s">
        <v>83</v>
      </c>
      <c r="D537" s="350" t="s">
        <v>83</v>
      </c>
      <c r="E537" s="231"/>
      <c r="F537" s="253" t="str">
        <f t="shared" si="26"/>
        <v/>
      </c>
      <c r="G537" s="253" t="str">
        <f t="shared" si="27"/>
        <v/>
      </c>
    </row>
    <row r="538" spans="1:7" x14ac:dyDescent="0.3">
      <c r="A538" s="285" t="s">
        <v>2136</v>
      </c>
      <c r="B538" s="243" t="s">
        <v>607</v>
      </c>
      <c r="C538" s="350" t="s">
        <v>83</v>
      </c>
      <c r="D538" s="350" t="s">
        <v>83</v>
      </c>
      <c r="E538" s="231"/>
      <c r="F538" s="253" t="str">
        <f t="shared" si="26"/>
        <v/>
      </c>
      <c r="G538" s="253" t="str">
        <f t="shared" si="27"/>
        <v/>
      </c>
    </row>
    <row r="539" spans="1:7" x14ac:dyDescent="0.3">
      <c r="A539" s="285" t="s">
        <v>2137</v>
      </c>
      <c r="B539" s="243" t="s">
        <v>607</v>
      </c>
      <c r="C539" s="350" t="s">
        <v>83</v>
      </c>
      <c r="D539" s="350" t="s">
        <v>83</v>
      </c>
      <c r="E539" s="231"/>
      <c r="F539" s="253" t="str">
        <f t="shared" si="26"/>
        <v/>
      </c>
      <c r="G539" s="253" t="str">
        <f t="shared" si="27"/>
        <v/>
      </c>
    </row>
    <row r="540" spans="1:7" x14ac:dyDescent="0.3">
      <c r="A540" s="285" t="s">
        <v>2138</v>
      </c>
      <c r="B540" s="243" t="s">
        <v>607</v>
      </c>
      <c r="C540" s="350" t="s">
        <v>83</v>
      </c>
      <c r="D540" s="350" t="s">
        <v>83</v>
      </c>
      <c r="E540" s="231"/>
      <c r="F540" s="253" t="str">
        <f t="shared" si="26"/>
        <v/>
      </c>
      <c r="G540" s="253" t="str">
        <f t="shared" si="27"/>
        <v/>
      </c>
    </row>
    <row r="541" spans="1:7" x14ac:dyDescent="0.3">
      <c r="A541" s="285" t="s">
        <v>2139</v>
      </c>
      <c r="B541" s="243" t="s">
        <v>607</v>
      </c>
      <c r="C541" s="350" t="s">
        <v>83</v>
      </c>
      <c r="D541" s="350" t="s">
        <v>83</v>
      </c>
      <c r="E541" s="231"/>
      <c r="F541" s="253" t="str">
        <f t="shared" si="26"/>
        <v/>
      </c>
      <c r="G541" s="253" t="str">
        <f t="shared" si="27"/>
        <v/>
      </c>
    </row>
    <row r="542" spans="1:7" x14ac:dyDescent="0.3">
      <c r="A542" s="285" t="s">
        <v>2140</v>
      </c>
      <c r="B542" s="243" t="s">
        <v>607</v>
      </c>
      <c r="C542" s="350" t="s">
        <v>83</v>
      </c>
      <c r="D542" s="350" t="s">
        <v>83</v>
      </c>
      <c r="E542" s="231"/>
      <c r="F542" s="253" t="str">
        <f t="shared" si="26"/>
        <v/>
      </c>
      <c r="G542" s="253" t="str">
        <f t="shared" si="27"/>
        <v/>
      </c>
    </row>
    <row r="543" spans="1:7" x14ac:dyDescent="0.3">
      <c r="A543" s="285" t="s">
        <v>2141</v>
      </c>
      <c r="B543" s="243" t="s">
        <v>607</v>
      </c>
      <c r="C543" s="350" t="s">
        <v>83</v>
      </c>
      <c r="D543" s="350" t="s">
        <v>83</v>
      </c>
      <c r="E543" s="231"/>
      <c r="F543" s="253" t="str">
        <f t="shared" si="26"/>
        <v/>
      </c>
      <c r="G543" s="253" t="str">
        <f t="shared" si="27"/>
        <v/>
      </c>
    </row>
    <row r="544" spans="1:7" x14ac:dyDescent="0.3">
      <c r="A544" s="285" t="s">
        <v>2142</v>
      </c>
      <c r="B544" s="243" t="s">
        <v>607</v>
      </c>
      <c r="C544" s="350" t="s">
        <v>83</v>
      </c>
      <c r="D544" s="350" t="s">
        <v>83</v>
      </c>
      <c r="E544" s="231"/>
      <c r="F544" s="253" t="str">
        <f t="shared" si="26"/>
        <v/>
      </c>
      <c r="G544" s="253" t="str">
        <f t="shared" si="27"/>
        <v/>
      </c>
    </row>
    <row r="545" spans="1:7" x14ac:dyDescent="0.3">
      <c r="A545" s="285" t="s">
        <v>2243</v>
      </c>
      <c r="B545" s="243" t="s">
        <v>607</v>
      </c>
      <c r="C545" s="350" t="s">
        <v>83</v>
      </c>
      <c r="D545" s="350" t="s">
        <v>83</v>
      </c>
      <c r="E545" s="231"/>
      <c r="F545" s="253" t="str">
        <f t="shared" si="26"/>
        <v/>
      </c>
      <c r="G545" s="253" t="str">
        <f t="shared" si="27"/>
        <v/>
      </c>
    </row>
    <row r="546" spans="1:7" x14ac:dyDescent="0.3">
      <c r="A546" s="285" t="s">
        <v>2563</v>
      </c>
      <c r="B546" s="243" t="s">
        <v>607</v>
      </c>
      <c r="C546" s="350" t="s">
        <v>83</v>
      </c>
      <c r="D546" s="350" t="s">
        <v>83</v>
      </c>
      <c r="E546" s="231"/>
      <c r="F546" s="253" t="str">
        <f t="shared" si="26"/>
        <v/>
      </c>
      <c r="G546" s="253" t="str">
        <f t="shared" si="27"/>
        <v/>
      </c>
    </row>
    <row r="547" spans="1:7" x14ac:dyDescent="0.3">
      <c r="A547" s="285" t="s">
        <v>2564</v>
      </c>
      <c r="B547" s="243" t="s">
        <v>607</v>
      </c>
      <c r="C547" s="350" t="s">
        <v>83</v>
      </c>
      <c r="D547" s="350" t="s">
        <v>83</v>
      </c>
      <c r="E547" s="231"/>
      <c r="F547" s="253" t="str">
        <f t="shared" si="26"/>
        <v/>
      </c>
      <c r="G547" s="253" t="str">
        <f t="shared" si="27"/>
        <v/>
      </c>
    </row>
    <row r="548" spans="1:7" x14ac:dyDescent="0.3">
      <c r="A548" s="285" t="s">
        <v>2565</v>
      </c>
      <c r="B548" s="243" t="s">
        <v>607</v>
      </c>
      <c r="C548" s="350" t="s">
        <v>83</v>
      </c>
      <c r="D548" s="350" t="s">
        <v>83</v>
      </c>
      <c r="E548" s="231"/>
      <c r="F548" s="253" t="str">
        <f t="shared" si="26"/>
        <v/>
      </c>
      <c r="G548" s="253" t="str">
        <f t="shared" si="27"/>
        <v/>
      </c>
    </row>
    <row r="549" spans="1:7" x14ac:dyDescent="0.3">
      <c r="A549" s="285" t="s">
        <v>2566</v>
      </c>
      <c r="B549" s="243" t="s">
        <v>607</v>
      </c>
      <c r="C549" s="350" t="s">
        <v>83</v>
      </c>
      <c r="D549" s="350" t="s">
        <v>83</v>
      </c>
      <c r="E549" s="231"/>
      <c r="F549" s="253" t="str">
        <f t="shared" si="26"/>
        <v/>
      </c>
      <c r="G549" s="253" t="str">
        <f t="shared" si="27"/>
        <v/>
      </c>
    </row>
    <row r="550" spans="1:7" x14ac:dyDescent="0.3">
      <c r="A550" s="285" t="s">
        <v>2567</v>
      </c>
      <c r="B550" s="243" t="s">
        <v>607</v>
      </c>
      <c r="C550" s="350" t="s">
        <v>83</v>
      </c>
      <c r="D550" s="350" t="s">
        <v>83</v>
      </c>
      <c r="E550" s="231"/>
      <c r="F550" s="253" t="str">
        <f t="shared" si="26"/>
        <v/>
      </c>
      <c r="G550" s="253" t="str">
        <f t="shared" si="27"/>
        <v/>
      </c>
    </row>
    <row r="551" spans="1:7" x14ac:dyDescent="0.3">
      <c r="A551" s="285" t="s">
        <v>2568</v>
      </c>
      <c r="B551" s="243" t="s">
        <v>607</v>
      </c>
      <c r="C551" s="350" t="s">
        <v>83</v>
      </c>
      <c r="D551" s="350" t="s">
        <v>83</v>
      </c>
      <c r="E551" s="231"/>
      <c r="F551" s="253" t="str">
        <f t="shared" si="26"/>
        <v/>
      </c>
      <c r="G551" s="253" t="str">
        <f t="shared" si="27"/>
        <v/>
      </c>
    </row>
    <row r="552" spans="1:7" x14ac:dyDescent="0.3">
      <c r="A552" s="285" t="s">
        <v>2569</v>
      </c>
      <c r="B552" s="243" t="s">
        <v>2118</v>
      </c>
      <c r="C552" s="350" t="s">
        <v>83</v>
      </c>
      <c r="D552" s="350" t="s">
        <v>83</v>
      </c>
      <c r="E552" s="231"/>
      <c r="F552" s="253" t="str">
        <f t="shared" si="26"/>
        <v/>
      </c>
      <c r="G552" s="253" t="str">
        <f t="shared" si="27"/>
        <v/>
      </c>
    </row>
    <row r="553" spans="1:7" x14ac:dyDescent="0.3">
      <c r="A553" s="285" t="s">
        <v>2570</v>
      </c>
      <c r="B553" s="233" t="s">
        <v>148</v>
      </c>
      <c r="C553" s="192">
        <v>0</v>
      </c>
      <c r="D553" s="193">
        <v>0</v>
      </c>
      <c r="E553" s="231"/>
      <c r="F553" s="275">
        <f>SUM(F535:F552)</f>
        <v>0</v>
      </c>
      <c r="G553" s="275">
        <f>SUM(G535:G552)</f>
        <v>0</v>
      </c>
    </row>
    <row r="554" spans="1:7" x14ac:dyDescent="0.3">
      <c r="A554" s="226" t="s">
        <v>2571</v>
      </c>
      <c r="B554" s="233"/>
      <c r="C554" s="226"/>
      <c r="D554" s="226"/>
      <c r="E554" s="231"/>
      <c r="F554" s="231"/>
      <c r="G554" s="231"/>
    </row>
    <row r="555" spans="1:7" x14ac:dyDescent="0.3">
      <c r="A555" s="285" t="s">
        <v>2572</v>
      </c>
      <c r="B555" s="233"/>
      <c r="C555" s="226"/>
      <c r="D555" s="226"/>
      <c r="E555" s="231"/>
      <c r="F555" s="231"/>
      <c r="G555" s="231"/>
    </row>
    <row r="556" spans="1:7" x14ac:dyDescent="0.3">
      <c r="A556" s="285" t="s">
        <v>2573</v>
      </c>
      <c r="B556" s="233"/>
      <c r="C556" s="226"/>
      <c r="D556" s="226"/>
      <c r="E556" s="231"/>
      <c r="F556" s="231"/>
      <c r="G556" s="231"/>
    </row>
    <row r="557" spans="1:7" s="268" customFormat="1" x14ac:dyDescent="0.3">
      <c r="A557" s="85"/>
      <c r="B557" s="85" t="s">
        <v>2415</v>
      </c>
      <c r="C557" s="85" t="s">
        <v>113</v>
      </c>
      <c r="D557" s="85" t="s">
        <v>1702</v>
      </c>
      <c r="E557" s="85"/>
      <c r="F557" s="85" t="s">
        <v>515</v>
      </c>
      <c r="G557" s="85" t="s">
        <v>2634</v>
      </c>
    </row>
    <row r="558" spans="1:7" s="268" customFormat="1" x14ac:dyDescent="0.3">
      <c r="A558" s="285" t="s">
        <v>2244</v>
      </c>
      <c r="B558" s="243" t="s">
        <v>607</v>
      </c>
      <c r="C558" s="345" t="s">
        <v>83</v>
      </c>
      <c r="D558" s="352" t="s">
        <v>83</v>
      </c>
      <c r="E558" s="270"/>
      <c r="F558" s="253" t="str">
        <f>IF($C$576=0,"",IF(C558="[for completion]","",IF(C558="","",C558/$C$576)))</f>
        <v/>
      </c>
      <c r="G558" s="253" t="str">
        <f>IF($D$576=0,"",IF(D558="[for completion]","",IF(D558="","",D558/$D$576)))</f>
        <v/>
      </c>
    </row>
    <row r="559" spans="1:7" s="268" customFormat="1" x14ac:dyDescent="0.3">
      <c r="A559" s="285" t="s">
        <v>2245</v>
      </c>
      <c r="B559" s="243" t="s">
        <v>607</v>
      </c>
      <c r="C559" s="345" t="s">
        <v>83</v>
      </c>
      <c r="D559" s="352" t="s">
        <v>83</v>
      </c>
      <c r="E559" s="270"/>
      <c r="F559" s="253" t="str">
        <f t="shared" ref="F559:F575" si="28">IF($C$576=0,"",IF(C559="[for completion]","",IF(C559="","",C559/$C$576)))</f>
        <v/>
      </c>
      <c r="G559" s="253" t="str">
        <f t="shared" ref="G559:G575" si="29">IF($D$576=0,"",IF(D559="[for completion]","",IF(D559="","",D559/$D$576)))</f>
        <v/>
      </c>
    </row>
    <row r="560" spans="1:7" s="268" customFormat="1" x14ac:dyDescent="0.3">
      <c r="A560" s="285" t="s">
        <v>2246</v>
      </c>
      <c r="B560" s="243" t="s">
        <v>607</v>
      </c>
      <c r="C560" s="345" t="s">
        <v>83</v>
      </c>
      <c r="D560" s="352" t="s">
        <v>83</v>
      </c>
      <c r="E560" s="270"/>
      <c r="F560" s="253" t="str">
        <f t="shared" si="28"/>
        <v/>
      </c>
      <c r="G560" s="253" t="str">
        <f t="shared" si="29"/>
        <v/>
      </c>
    </row>
    <row r="561" spans="1:7" s="268" customFormat="1" x14ac:dyDescent="0.3">
      <c r="A561" s="285" t="s">
        <v>2247</v>
      </c>
      <c r="B561" s="243" t="s">
        <v>607</v>
      </c>
      <c r="C561" s="345" t="s">
        <v>83</v>
      </c>
      <c r="D561" s="352" t="s">
        <v>83</v>
      </c>
      <c r="E561" s="270"/>
      <c r="F561" s="253" t="str">
        <f t="shared" si="28"/>
        <v/>
      </c>
      <c r="G561" s="253" t="str">
        <f t="shared" si="29"/>
        <v/>
      </c>
    </row>
    <row r="562" spans="1:7" s="268" customFormat="1" x14ac:dyDescent="0.3">
      <c r="A562" s="285" t="s">
        <v>2248</v>
      </c>
      <c r="B562" s="243" t="s">
        <v>607</v>
      </c>
      <c r="C562" s="345" t="s">
        <v>83</v>
      </c>
      <c r="D562" s="352" t="s">
        <v>83</v>
      </c>
      <c r="E562" s="270"/>
      <c r="F562" s="253" t="str">
        <f t="shared" si="28"/>
        <v/>
      </c>
      <c r="G562" s="253" t="str">
        <f t="shared" si="29"/>
        <v/>
      </c>
    </row>
    <row r="563" spans="1:7" s="268" customFormat="1" x14ac:dyDescent="0.3">
      <c r="A563" s="285" t="s">
        <v>2574</v>
      </c>
      <c r="B563" s="243" t="s">
        <v>607</v>
      </c>
      <c r="C563" s="345" t="s">
        <v>83</v>
      </c>
      <c r="D563" s="352" t="s">
        <v>83</v>
      </c>
      <c r="E563" s="270"/>
      <c r="F563" s="253" t="str">
        <f t="shared" si="28"/>
        <v/>
      </c>
      <c r="G563" s="253" t="str">
        <f t="shared" si="29"/>
        <v/>
      </c>
    </row>
    <row r="564" spans="1:7" s="268" customFormat="1" x14ac:dyDescent="0.3">
      <c r="A564" s="285" t="s">
        <v>2575</v>
      </c>
      <c r="B564" s="243" t="s">
        <v>607</v>
      </c>
      <c r="C564" s="345" t="s">
        <v>83</v>
      </c>
      <c r="D564" s="352" t="s">
        <v>83</v>
      </c>
      <c r="E564" s="270"/>
      <c r="F564" s="253" t="str">
        <f t="shared" si="28"/>
        <v/>
      </c>
      <c r="G564" s="253" t="str">
        <f t="shared" si="29"/>
        <v/>
      </c>
    </row>
    <row r="565" spans="1:7" s="268" customFormat="1" x14ac:dyDescent="0.3">
      <c r="A565" s="285" t="s">
        <v>2576</v>
      </c>
      <c r="B565" s="243" t="s">
        <v>607</v>
      </c>
      <c r="C565" s="345" t="s">
        <v>83</v>
      </c>
      <c r="D565" s="352" t="s">
        <v>83</v>
      </c>
      <c r="E565" s="270"/>
      <c r="F565" s="253" t="str">
        <f t="shared" si="28"/>
        <v/>
      </c>
      <c r="G565" s="253" t="str">
        <f t="shared" si="29"/>
        <v/>
      </c>
    </row>
    <row r="566" spans="1:7" s="268" customFormat="1" x14ac:dyDescent="0.3">
      <c r="A566" s="285" t="s">
        <v>2577</v>
      </c>
      <c r="B566" s="243" t="s">
        <v>607</v>
      </c>
      <c r="C566" s="345" t="s">
        <v>83</v>
      </c>
      <c r="D566" s="352" t="s">
        <v>83</v>
      </c>
      <c r="E566" s="270"/>
      <c r="F566" s="253" t="str">
        <f t="shared" si="28"/>
        <v/>
      </c>
      <c r="G566" s="253" t="str">
        <f t="shared" si="29"/>
        <v/>
      </c>
    </row>
    <row r="567" spans="1:7" s="268" customFormat="1" x14ac:dyDescent="0.3">
      <c r="A567" s="285" t="s">
        <v>2578</v>
      </c>
      <c r="B567" s="243" t="s">
        <v>607</v>
      </c>
      <c r="C567" s="345" t="s">
        <v>83</v>
      </c>
      <c r="D567" s="352" t="s">
        <v>83</v>
      </c>
      <c r="E567" s="270"/>
      <c r="F567" s="253" t="str">
        <f t="shared" si="28"/>
        <v/>
      </c>
      <c r="G567" s="253" t="str">
        <f t="shared" si="29"/>
        <v/>
      </c>
    </row>
    <row r="568" spans="1:7" s="268" customFormat="1" x14ac:dyDescent="0.3">
      <c r="A568" s="285" t="s">
        <v>2579</v>
      </c>
      <c r="B568" s="243" t="s">
        <v>607</v>
      </c>
      <c r="C568" s="345" t="s">
        <v>83</v>
      </c>
      <c r="D568" s="352" t="s">
        <v>83</v>
      </c>
      <c r="E568" s="270"/>
      <c r="F568" s="253" t="str">
        <f t="shared" si="28"/>
        <v/>
      </c>
      <c r="G568" s="253" t="str">
        <f t="shared" si="29"/>
        <v/>
      </c>
    </row>
    <row r="569" spans="1:7" s="268" customFormat="1" x14ac:dyDescent="0.3">
      <c r="A569" s="285" t="s">
        <v>2580</v>
      </c>
      <c r="B569" s="243" t="s">
        <v>607</v>
      </c>
      <c r="C569" s="345" t="s">
        <v>83</v>
      </c>
      <c r="D569" s="352" t="s">
        <v>83</v>
      </c>
      <c r="E569" s="270"/>
      <c r="F569" s="253" t="str">
        <f t="shared" si="28"/>
        <v/>
      </c>
      <c r="G569" s="253" t="str">
        <f t="shared" si="29"/>
        <v/>
      </c>
    </row>
    <row r="570" spans="1:7" s="268" customFormat="1" x14ac:dyDescent="0.3">
      <c r="A570" s="285" t="s">
        <v>2581</v>
      </c>
      <c r="B570" s="243" t="s">
        <v>607</v>
      </c>
      <c r="C570" s="345" t="s">
        <v>83</v>
      </c>
      <c r="D570" s="352" t="s">
        <v>83</v>
      </c>
      <c r="E570" s="270"/>
      <c r="F570" s="253" t="str">
        <f t="shared" si="28"/>
        <v/>
      </c>
      <c r="G570" s="253" t="str">
        <f t="shared" si="29"/>
        <v/>
      </c>
    </row>
    <row r="571" spans="1:7" s="268" customFormat="1" x14ac:dyDescent="0.3">
      <c r="A571" s="285" t="s">
        <v>2582</v>
      </c>
      <c r="B571" s="243" t="s">
        <v>607</v>
      </c>
      <c r="C571" s="345" t="s">
        <v>83</v>
      </c>
      <c r="D571" s="352" t="s">
        <v>83</v>
      </c>
      <c r="E571" s="270"/>
      <c r="F571" s="253" t="str">
        <f t="shared" si="28"/>
        <v/>
      </c>
      <c r="G571" s="253" t="str">
        <f t="shared" si="29"/>
        <v/>
      </c>
    </row>
    <row r="572" spans="1:7" s="268" customFormat="1" x14ac:dyDescent="0.3">
      <c r="A572" s="285" t="s">
        <v>2583</v>
      </c>
      <c r="B572" s="243" t="s">
        <v>607</v>
      </c>
      <c r="C572" s="345" t="s">
        <v>83</v>
      </c>
      <c r="D572" s="352" t="s">
        <v>83</v>
      </c>
      <c r="E572" s="270"/>
      <c r="F572" s="253" t="str">
        <f t="shared" si="28"/>
        <v/>
      </c>
      <c r="G572" s="253" t="str">
        <f t="shared" si="29"/>
        <v/>
      </c>
    </row>
    <row r="573" spans="1:7" s="268" customFormat="1" x14ac:dyDescent="0.3">
      <c r="A573" s="285" t="s">
        <v>2584</v>
      </c>
      <c r="B573" s="243" t="s">
        <v>607</v>
      </c>
      <c r="C573" s="345" t="s">
        <v>83</v>
      </c>
      <c r="D573" s="352" t="s">
        <v>83</v>
      </c>
      <c r="E573" s="270"/>
      <c r="F573" s="253" t="str">
        <f t="shared" si="28"/>
        <v/>
      </c>
      <c r="G573" s="253" t="str">
        <f t="shared" si="29"/>
        <v/>
      </c>
    </row>
    <row r="574" spans="1:7" s="268" customFormat="1" x14ac:dyDescent="0.3">
      <c r="A574" s="285" t="s">
        <v>2585</v>
      </c>
      <c r="B574" s="243" t="s">
        <v>607</v>
      </c>
      <c r="C574" s="345" t="s">
        <v>83</v>
      </c>
      <c r="D574" s="352" t="s">
        <v>83</v>
      </c>
      <c r="E574" s="270"/>
      <c r="F574" s="253" t="str">
        <f t="shared" si="28"/>
        <v/>
      </c>
      <c r="G574" s="253" t="str">
        <f t="shared" si="29"/>
        <v/>
      </c>
    </row>
    <row r="575" spans="1:7" s="268" customFormat="1" x14ac:dyDescent="0.3">
      <c r="A575" s="285" t="s">
        <v>2586</v>
      </c>
      <c r="B575" s="243" t="s">
        <v>2118</v>
      </c>
      <c r="C575" s="345" t="s">
        <v>83</v>
      </c>
      <c r="D575" s="352" t="s">
        <v>83</v>
      </c>
      <c r="E575" s="270"/>
      <c r="F575" s="253" t="str">
        <f t="shared" si="28"/>
        <v/>
      </c>
      <c r="G575" s="253" t="str">
        <f t="shared" si="29"/>
        <v/>
      </c>
    </row>
    <row r="576" spans="1:7" s="268" customFormat="1" x14ac:dyDescent="0.3">
      <c r="A576" s="285" t="s">
        <v>2587</v>
      </c>
      <c r="B576" s="271" t="s">
        <v>148</v>
      </c>
      <c r="C576" s="192">
        <f>SUM(C558:C575)</f>
        <v>0</v>
      </c>
      <c r="D576" s="193">
        <f>SUM(D558:D575)</f>
        <v>0</v>
      </c>
      <c r="E576" s="270"/>
      <c r="F576" s="275">
        <f>SUM(F558:F575)</f>
        <v>0</v>
      </c>
      <c r="G576" s="275">
        <f>SUM(G558:G575)</f>
        <v>0</v>
      </c>
    </row>
    <row r="577" spans="1:7" x14ac:dyDescent="0.3">
      <c r="A577" s="85"/>
      <c r="B577" s="85" t="s">
        <v>2433</v>
      </c>
      <c r="C577" s="85" t="s">
        <v>113</v>
      </c>
      <c r="D577" s="85" t="s">
        <v>1704</v>
      </c>
      <c r="E577" s="85"/>
      <c r="F577" s="85" t="s">
        <v>515</v>
      </c>
      <c r="G577" s="85" t="s">
        <v>2033</v>
      </c>
    </row>
    <row r="578" spans="1:7" x14ac:dyDescent="0.3">
      <c r="A578" s="226" t="s">
        <v>2588</v>
      </c>
      <c r="B578" s="233" t="s">
        <v>1693</v>
      </c>
      <c r="C578" s="350" t="s">
        <v>83</v>
      </c>
      <c r="D578" s="350" t="s">
        <v>83</v>
      </c>
      <c r="E578" s="231"/>
      <c r="F578" s="253" t="str">
        <f>IF($C$588=0,"",IF(C578="[for completion]","",IF(C578="","",C578/$C$588)))</f>
        <v/>
      </c>
      <c r="G578" s="253" t="str">
        <f>IF($D$588=0,"",IF(D578="[for completion]","",IF(D578="","",D578/$D$588)))</f>
        <v/>
      </c>
    </row>
    <row r="579" spans="1:7" x14ac:dyDescent="0.3">
      <c r="A579" s="285" t="s">
        <v>2589</v>
      </c>
      <c r="B579" s="233" t="s">
        <v>1694</v>
      </c>
      <c r="C579" s="350" t="s">
        <v>83</v>
      </c>
      <c r="D579" s="350" t="s">
        <v>83</v>
      </c>
      <c r="E579" s="231"/>
      <c r="F579" s="253" t="str">
        <f t="shared" ref="F579:F587" si="30">IF($C$588=0,"",IF(C579="[for completion]","",IF(C579="","",C579/$C$588)))</f>
        <v/>
      </c>
      <c r="G579" s="253" t="str">
        <f t="shared" ref="G579:G587" si="31">IF($D$588=0,"",IF(D579="[for completion]","",IF(D579="","",D579/$D$588)))</f>
        <v/>
      </c>
    </row>
    <row r="580" spans="1:7" x14ac:dyDescent="0.3">
      <c r="A580" s="285" t="s">
        <v>2590</v>
      </c>
      <c r="B580" s="233" t="s">
        <v>1695</v>
      </c>
      <c r="C580" s="350" t="s">
        <v>83</v>
      </c>
      <c r="D580" s="350" t="s">
        <v>83</v>
      </c>
      <c r="E580" s="231"/>
      <c r="F580" s="253" t="str">
        <f t="shared" si="30"/>
        <v/>
      </c>
      <c r="G580" s="253" t="str">
        <f t="shared" si="31"/>
        <v/>
      </c>
    </row>
    <row r="581" spans="1:7" x14ac:dyDescent="0.3">
      <c r="A581" s="285" t="s">
        <v>2591</v>
      </c>
      <c r="B581" s="233" t="s">
        <v>1696</v>
      </c>
      <c r="C581" s="350" t="s">
        <v>83</v>
      </c>
      <c r="D581" s="350" t="s">
        <v>83</v>
      </c>
      <c r="E581" s="231"/>
      <c r="F581" s="253" t="str">
        <f t="shared" si="30"/>
        <v/>
      </c>
      <c r="G581" s="253" t="str">
        <f t="shared" si="31"/>
        <v/>
      </c>
    </row>
    <row r="582" spans="1:7" x14ac:dyDescent="0.3">
      <c r="A582" s="285" t="s">
        <v>2592</v>
      </c>
      <c r="B582" s="233" t="s">
        <v>1697</v>
      </c>
      <c r="C582" s="350" t="s">
        <v>83</v>
      </c>
      <c r="D582" s="350" t="s">
        <v>83</v>
      </c>
      <c r="E582" s="231"/>
      <c r="F582" s="253" t="str">
        <f t="shared" si="30"/>
        <v/>
      </c>
      <c r="G582" s="253" t="str">
        <f t="shared" si="31"/>
        <v/>
      </c>
    </row>
    <row r="583" spans="1:7" x14ac:dyDescent="0.3">
      <c r="A583" s="285" t="s">
        <v>2593</v>
      </c>
      <c r="B583" s="233" t="s">
        <v>1698</v>
      </c>
      <c r="C583" s="350" t="s">
        <v>83</v>
      </c>
      <c r="D583" s="350" t="s">
        <v>83</v>
      </c>
      <c r="E583" s="231"/>
      <c r="F583" s="253" t="str">
        <f t="shared" si="30"/>
        <v/>
      </c>
      <c r="G583" s="253" t="str">
        <f t="shared" si="31"/>
        <v/>
      </c>
    </row>
    <row r="584" spans="1:7" x14ac:dyDescent="0.3">
      <c r="A584" s="285" t="s">
        <v>2594</v>
      </c>
      <c r="B584" s="233" t="s">
        <v>1699</v>
      </c>
      <c r="C584" s="350" t="s">
        <v>83</v>
      </c>
      <c r="D584" s="350" t="s">
        <v>83</v>
      </c>
      <c r="E584" s="231"/>
      <c r="F584" s="253" t="str">
        <f t="shared" si="30"/>
        <v/>
      </c>
      <c r="G584" s="253" t="str">
        <f t="shared" si="31"/>
        <v/>
      </c>
    </row>
    <row r="585" spans="1:7" x14ac:dyDescent="0.3">
      <c r="A585" s="285" t="s">
        <v>2595</v>
      </c>
      <c r="B585" s="233" t="s">
        <v>1700</v>
      </c>
      <c r="C585" s="350" t="s">
        <v>83</v>
      </c>
      <c r="D585" s="350" t="s">
        <v>83</v>
      </c>
      <c r="E585" s="231"/>
      <c r="F585" s="253" t="str">
        <f t="shared" si="30"/>
        <v/>
      </c>
      <c r="G585" s="253" t="str">
        <f t="shared" si="31"/>
        <v/>
      </c>
    </row>
    <row r="586" spans="1:7" x14ac:dyDescent="0.3">
      <c r="A586" s="285" t="s">
        <v>2596</v>
      </c>
      <c r="B586" s="233" t="s">
        <v>1701</v>
      </c>
      <c r="C586" s="350" t="s">
        <v>83</v>
      </c>
      <c r="D586" s="350" t="s">
        <v>83</v>
      </c>
      <c r="E586" s="231"/>
      <c r="F586" s="253" t="str">
        <f t="shared" si="30"/>
        <v/>
      </c>
      <c r="G586" s="253" t="str">
        <f t="shared" si="31"/>
        <v/>
      </c>
    </row>
    <row r="587" spans="1:7" s="268" customFormat="1" x14ac:dyDescent="0.3">
      <c r="A587" s="285" t="s">
        <v>2597</v>
      </c>
      <c r="B587" s="271" t="s">
        <v>2118</v>
      </c>
      <c r="C587" s="350" t="s">
        <v>83</v>
      </c>
      <c r="D587" s="350" t="s">
        <v>83</v>
      </c>
      <c r="E587" s="270"/>
      <c r="F587" s="253" t="str">
        <f t="shared" si="30"/>
        <v/>
      </c>
      <c r="G587" s="253" t="str">
        <f t="shared" si="31"/>
        <v/>
      </c>
    </row>
    <row r="588" spans="1:7" x14ac:dyDescent="0.3">
      <c r="A588" s="285" t="s">
        <v>2598</v>
      </c>
      <c r="B588" s="233" t="s">
        <v>148</v>
      </c>
      <c r="C588" s="192">
        <f>SUM(C578:C587)</f>
        <v>0</v>
      </c>
      <c r="D588" s="193">
        <f>SUM(D578:D587)</f>
        <v>0</v>
      </c>
      <c r="E588" s="231"/>
      <c r="F588" s="275">
        <f>SUM(F578:F587)</f>
        <v>0</v>
      </c>
      <c r="G588" s="275">
        <f>SUM(G578:G587)</f>
        <v>0</v>
      </c>
    </row>
    <row r="590" spans="1:7" x14ac:dyDescent="0.3">
      <c r="A590" s="161"/>
      <c r="B590" s="161" t="s">
        <v>2543</v>
      </c>
      <c r="C590" s="161" t="s">
        <v>113</v>
      </c>
      <c r="D590" s="161" t="s">
        <v>1702</v>
      </c>
      <c r="E590" s="161"/>
      <c r="F590" s="161" t="s">
        <v>515</v>
      </c>
      <c r="G590" s="161" t="s">
        <v>2033</v>
      </c>
    </row>
    <row r="591" spans="1:7" x14ac:dyDescent="0.3">
      <c r="A591" s="269" t="s">
        <v>2599</v>
      </c>
      <c r="B591" s="280" t="s">
        <v>2606</v>
      </c>
      <c r="C591" s="350" t="s">
        <v>83</v>
      </c>
      <c r="D591" s="350" t="s">
        <v>83</v>
      </c>
      <c r="E591" s="281"/>
      <c r="F591" s="253" t="str">
        <f>IF($C$595=0,"",IF(C591="[for completion]","",IF(C591="","",C591/$C$595)))</f>
        <v/>
      </c>
      <c r="G591" s="253" t="str">
        <f>IF($D$595=0,"",IF(D591="[for completion]","",IF(D591="","",D591/$D$595)))</f>
        <v/>
      </c>
    </row>
    <row r="592" spans="1:7" x14ac:dyDescent="0.3">
      <c r="A592" s="285" t="s">
        <v>2600</v>
      </c>
      <c r="B592" s="276" t="s">
        <v>2605</v>
      </c>
      <c r="C592" s="350" t="s">
        <v>83</v>
      </c>
      <c r="D592" s="350" t="s">
        <v>83</v>
      </c>
      <c r="E592" s="281"/>
      <c r="F592" s="281"/>
      <c r="G592" s="253" t="str">
        <f t="shared" ref="G592:G594" si="32">IF($D$595=0,"",IF(D592="[for completion]","",IF(D592="","",D592/$D$595)))</f>
        <v/>
      </c>
    </row>
    <row r="593" spans="1:7" x14ac:dyDescent="0.3">
      <c r="A593" s="285" t="s">
        <v>2601</v>
      </c>
      <c r="B593" s="280" t="s">
        <v>1703</v>
      </c>
      <c r="C593" s="350" t="s">
        <v>83</v>
      </c>
      <c r="D593" s="350" t="s">
        <v>83</v>
      </c>
      <c r="E593" s="281"/>
      <c r="F593" s="281"/>
      <c r="G593" s="253" t="str">
        <f t="shared" si="32"/>
        <v/>
      </c>
    </row>
    <row r="594" spans="1:7" x14ac:dyDescent="0.3">
      <c r="A594" s="285" t="s">
        <v>2602</v>
      </c>
      <c r="B594" s="278" t="s">
        <v>2118</v>
      </c>
      <c r="C594" s="350" t="s">
        <v>83</v>
      </c>
      <c r="D594" s="350" t="s">
        <v>83</v>
      </c>
      <c r="E594" s="281"/>
      <c r="F594" s="281"/>
      <c r="G594" s="253" t="str">
        <f t="shared" si="32"/>
        <v/>
      </c>
    </row>
    <row r="595" spans="1:7" x14ac:dyDescent="0.3">
      <c r="A595" s="285" t="s">
        <v>2603</v>
      </c>
      <c r="B595" s="280" t="s">
        <v>148</v>
      </c>
      <c r="C595" s="192">
        <f>SUM(C591:C594)</f>
        <v>0</v>
      </c>
      <c r="D595" s="193">
        <f>SUM(D591:D594)</f>
        <v>0</v>
      </c>
      <c r="E595" s="281"/>
      <c r="F595" s="275">
        <f>SUM(F591:F594)</f>
        <v>0</v>
      </c>
      <c r="G595" s="275">
        <f>SUM(G591:G594)</f>
        <v>0</v>
      </c>
    </row>
    <row r="596" spans="1:7" x14ac:dyDescent="0.3">
      <c r="A596" s="269"/>
    </row>
  </sheetData>
  <sheetProtection formatColumns="0" formatRows="0" insertHyperlinks="0" sort="0" autoFilter="0" pivotTables="0"/>
  <protectedRanges>
    <protectedRange sqref="B520" name="Mortgage Assets III_1"/>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headerFooter>
    <oddFooter>&amp;C&amp;1#&amp;"Calibri"&amp;10&amp;K000000Confidential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Normal="100" workbookViewId="0">
      <selection activeCell="A36" sqref="A36"/>
    </sheetView>
  </sheetViews>
  <sheetFormatPr defaultColWidth="9.109375" defaultRowHeight="14.4" x14ac:dyDescent="0.3"/>
  <cols>
    <col min="1" max="1" width="13.33203125" style="268" customWidth="1"/>
    <col min="2" max="2" width="59" style="268" customWidth="1"/>
    <col min="3" max="7" width="36.6640625" style="268" customWidth="1"/>
    <col min="8" max="16384" width="9.109375" style="268"/>
  </cols>
  <sheetData>
    <row r="1" spans="1:9" ht="45" customHeight="1" x14ac:dyDescent="0.3">
      <c r="A1" s="715" t="s">
        <v>1568</v>
      </c>
      <c r="B1" s="715"/>
    </row>
    <row r="2" spans="1:9" ht="31.2" x14ac:dyDescent="0.3">
      <c r="A2" s="286" t="s">
        <v>2239</v>
      </c>
      <c r="B2" s="286"/>
      <c r="C2" s="277"/>
      <c r="D2" s="277"/>
      <c r="E2" s="277"/>
      <c r="F2" s="287" t="s">
        <v>2094</v>
      </c>
      <c r="G2" s="288"/>
    </row>
    <row r="3" spans="1:9" x14ac:dyDescent="0.3">
      <c r="A3" s="277"/>
      <c r="B3" s="277"/>
      <c r="C3" s="277"/>
      <c r="D3" s="277"/>
      <c r="E3" s="277"/>
      <c r="F3" s="277"/>
      <c r="G3" s="277"/>
    </row>
    <row r="4" spans="1:9" ht="15.75" customHeight="1" thickBot="1" x14ac:dyDescent="0.35">
      <c r="A4" s="277"/>
      <c r="B4" s="277"/>
      <c r="C4" s="289"/>
      <c r="D4" s="277"/>
      <c r="E4" s="277"/>
      <c r="F4" s="277"/>
      <c r="G4" s="277"/>
    </row>
    <row r="5" spans="1:9" ht="60.75" customHeight="1" thickBot="1" x14ac:dyDescent="0.35">
      <c r="A5" s="290"/>
      <c r="B5" s="291" t="s">
        <v>71</v>
      </c>
      <c r="C5" s="292" t="s">
        <v>72</v>
      </c>
      <c r="D5" s="290"/>
      <c r="E5" s="716" t="s">
        <v>2219</v>
      </c>
      <c r="F5" s="717"/>
      <c r="G5" s="293" t="s">
        <v>2218</v>
      </c>
      <c r="H5" s="283"/>
    </row>
    <row r="6" spans="1:9" x14ac:dyDescent="0.3">
      <c r="A6" s="278"/>
      <c r="B6" s="278"/>
      <c r="C6" s="278"/>
      <c r="D6" s="278"/>
      <c r="F6" s="294"/>
      <c r="G6" s="294"/>
    </row>
    <row r="7" spans="1:9" ht="18.75" customHeight="1" x14ac:dyDescent="0.3">
      <c r="A7" s="295"/>
      <c r="B7" s="701" t="s">
        <v>2249</v>
      </c>
      <c r="C7" s="702"/>
      <c r="D7" s="296"/>
      <c r="E7" s="701" t="s">
        <v>2236</v>
      </c>
      <c r="F7" s="718"/>
      <c r="G7" s="718"/>
      <c r="H7" s="702"/>
    </row>
    <row r="8" spans="1:9" ht="18.75" customHeight="1" x14ac:dyDescent="0.3">
      <c r="A8" s="278"/>
      <c r="B8" s="719" t="s">
        <v>2212</v>
      </c>
      <c r="C8" s="720"/>
      <c r="D8" s="296"/>
      <c r="E8" s="721" t="s">
        <v>83</v>
      </c>
      <c r="F8" s="722"/>
      <c r="G8" s="722"/>
      <c r="H8" s="723"/>
    </row>
    <row r="9" spans="1:9" ht="18.75" customHeight="1" x14ac:dyDescent="0.3">
      <c r="A9" s="278"/>
      <c r="B9" s="719" t="s">
        <v>2216</v>
      </c>
      <c r="C9" s="720"/>
      <c r="D9" s="297"/>
      <c r="E9" s="721"/>
      <c r="F9" s="722"/>
      <c r="G9" s="722"/>
      <c r="H9" s="723"/>
      <c r="I9" s="283"/>
    </row>
    <row r="10" spans="1:9" x14ac:dyDescent="0.3">
      <c r="A10" s="298"/>
      <c r="B10" s="724"/>
      <c r="C10" s="724"/>
      <c r="D10" s="296"/>
      <c r="E10" s="721"/>
      <c r="F10" s="722"/>
      <c r="G10" s="722"/>
      <c r="H10" s="723"/>
      <c r="I10" s="283"/>
    </row>
    <row r="11" spans="1:9" ht="15" thickBot="1" x14ac:dyDescent="0.35">
      <c r="A11" s="298"/>
      <c r="B11" s="725"/>
      <c r="C11" s="726"/>
      <c r="D11" s="297"/>
      <c r="E11" s="721"/>
      <c r="F11" s="722"/>
      <c r="G11" s="722"/>
      <c r="H11" s="723"/>
      <c r="I11" s="283"/>
    </row>
    <row r="12" spans="1:9" x14ac:dyDescent="0.3">
      <c r="A12" s="278"/>
      <c r="B12" s="299"/>
      <c r="C12" s="278"/>
      <c r="D12" s="278"/>
      <c r="E12" s="721"/>
      <c r="F12" s="722"/>
      <c r="G12" s="722"/>
      <c r="H12" s="723"/>
      <c r="I12" s="283"/>
    </row>
    <row r="13" spans="1:9" ht="15.75" customHeight="1" thickBot="1" x14ac:dyDescent="0.35">
      <c r="A13" s="278"/>
      <c r="B13" s="299"/>
      <c r="C13" s="278"/>
      <c r="D13" s="278"/>
      <c r="E13" s="710" t="s">
        <v>2250</v>
      </c>
      <c r="F13" s="711"/>
      <c r="G13" s="712" t="s">
        <v>2251</v>
      </c>
      <c r="H13" s="713"/>
      <c r="I13" s="283"/>
    </row>
    <row r="14" spans="1:9" x14ac:dyDescent="0.3">
      <c r="A14" s="278"/>
      <c r="B14" s="299"/>
      <c r="C14" s="278"/>
      <c r="D14" s="278"/>
      <c r="E14" s="300"/>
      <c r="F14" s="300"/>
      <c r="G14" s="278"/>
      <c r="H14" s="284"/>
    </row>
    <row r="15" spans="1:9" ht="18.75" customHeight="1" x14ac:dyDescent="0.3">
      <c r="A15" s="301"/>
      <c r="B15" s="714" t="s">
        <v>2252</v>
      </c>
      <c r="C15" s="714"/>
      <c r="D15" s="714"/>
      <c r="E15" s="301"/>
      <c r="F15" s="301"/>
      <c r="G15" s="301"/>
      <c r="H15" s="301"/>
    </row>
    <row r="16" spans="1:9" x14ac:dyDescent="0.3">
      <c r="A16" s="302"/>
      <c r="B16" s="302" t="s">
        <v>2213</v>
      </c>
      <c r="C16" s="302" t="s">
        <v>113</v>
      </c>
      <c r="D16" s="302" t="s">
        <v>1710</v>
      </c>
      <c r="E16" s="302"/>
      <c r="F16" s="302" t="s">
        <v>2214</v>
      </c>
      <c r="G16" s="302" t="s">
        <v>2215</v>
      </c>
      <c r="H16" s="302"/>
    </row>
    <row r="17" spans="1:8" x14ac:dyDescent="0.3">
      <c r="A17" s="278" t="s">
        <v>2220</v>
      </c>
      <c r="B17" s="280" t="s">
        <v>2221</v>
      </c>
      <c r="C17" s="339" t="s">
        <v>83</v>
      </c>
      <c r="D17" s="339" t="s">
        <v>83</v>
      </c>
      <c r="F17" s="267" t="str">
        <f>IF(OR('B1. HTT Mortgage Assets'!$C$15=0,C17="[For completion]"),"",C17/'B1. HTT Mortgage Assets'!$C$15)</f>
        <v/>
      </c>
      <c r="G17" s="267" t="str">
        <f>IF(OR('B1. HTT Mortgage Assets'!$F$28=0,D17="[For completion]"),"",D17/'B1. HTT Mortgage Assets'!$F$28)</f>
        <v/>
      </c>
    </row>
    <row r="18" spans="1:8" x14ac:dyDescent="0.3">
      <c r="A18" s="280" t="s">
        <v>2253</v>
      </c>
      <c r="B18" s="304"/>
      <c r="C18" s="280"/>
      <c r="D18" s="280"/>
      <c r="F18" s="280"/>
      <c r="G18" s="280"/>
    </row>
    <row r="19" spans="1:8" x14ac:dyDescent="0.3">
      <c r="A19" s="280" t="s">
        <v>2254</v>
      </c>
      <c r="B19" s="280"/>
      <c r="C19" s="280"/>
      <c r="D19" s="280"/>
      <c r="F19" s="280"/>
      <c r="G19" s="280"/>
    </row>
    <row r="20" spans="1:8" ht="18.75" customHeight="1" x14ac:dyDescent="0.3">
      <c r="A20" s="301"/>
      <c r="B20" s="714" t="s">
        <v>2216</v>
      </c>
      <c r="C20" s="714"/>
      <c r="D20" s="714"/>
      <c r="E20" s="301"/>
      <c r="F20" s="301"/>
      <c r="G20" s="301"/>
      <c r="H20" s="301"/>
    </row>
    <row r="21" spans="1:8" x14ac:dyDescent="0.3">
      <c r="A21" s="302"/>
      <c r="B21" s="302" t="s">
        <v>2255</v>
      </c>
      <c r="C21" s="302" t="s">
        <v>2222</v>
      </c>
      <c r="D21" s="302" t="s">
        <v>2223</v>
      </c>
      <c r="E21" s="302" t="s">
        <v>2224</v>
      </c>
      <c r="F21" s="302" t="s">
        <v>2256</v>
      </c>
      <c r="G21" s="302" t="s">
        <v>2225</v>
      </c>
      <c r="H21" s="302" t="s">
        <v>2226</v>
      </c>
    </row>
    <row r="22" spans="1:8" ht="15" customHeight="1" x14ac:dyDescent="0.3">
      <c r="A22" s="279"/>
      <c r="B22" s="305" t="s">
        <v>2257</v>
      </c>
      <c r="C22" s="305"/>
      <c r="D22" s="279"/>
      <c r="E22" s="279"/>
      <c r="F22" s="279"/>
      <c r="G22" s="279"/>
      <c r="H22" s="279"/>
    </row>
    <row r="23" spans="1:8" x14ac:dyDescent="0.3">
      <c r="A23" s="278" t="s">
        <v>2227</v>
      </c>
      <c r="B23" s="278" t="s">
        <v>2238</v>
      </c>
      <c r="C23" s="306" t="s">
        <v>83</v>
      </c>
      <c r="D23" s="306" t="s">
        <v>83</v>
      </c>
      <c r="E23" s="306" t="s">
        <v>83</v>
      </c>
      <c r="F23" s="306" t="s">
        <v>83</v>
      </c>
      <c r="G23" s="306" t="s">
        <v>83</v>
      </c>
      <c r="H23" s="282">
        <f>SUM(C23:G23)</f>
        <v>0</v>
      </c>
    </row>
    <row r="24" spans="1:8" x14ac:dyDescent="0.3">
      <c r="A24" s="278" t="s">
        <v>2228</v>
      </c>
      <c r="B24" s="278" t="s">
        <v>2237</v>
      </c>
      <c r="C24" s="306" t="s">
        <v>83</v>
      </c>
      <c r="D24" s="306" t="s">
        <v>83</v>
      </c>
      <c r="E24" s="306" t="s">
        <v>83</v>
      </c>
      <c r="F24" s="306" t="s">
        <v>83</v>
      </c>
      <c r="G24" s="306" t="s">
        <v>83</v>
      </c>
      <c r="H24" s="282">
        <f t="shared" ref="H24:H25" si="0">SUM(C24:G24)</f>
        <v>0</v>
      </c>
    </row>
    <row r="25" spans="1:8" x14ac:dyDescent="0.3">
      <c r="A25" s="278" t="s">
        <v>2229</v>
      </c>
      <c r="B25" s="278" t="s">
        <v>1703</v>
      </c>
      <c r="C25" s="306" t="s">
        <v>83</v>
      </c>
      <c r="D25" s="306" t="s">
        <v>83</v>
      </c>
      <c r="E25" s="306" t="s">
        <v>83</v>
      </c>
      <c r="F25" s="306" t="s">
        <v>83</v>
      </c>
      <c r="G25" s="306" t="s">
        <v>83</v>
      </c>
      <c r="H25" s="282">
        <f t="shared" si="0"/>
        <v>0</v>
      </c>
    </row>
    <row r="26" spans="1:8" x14ac:dyDescent="0.3">
      <c r="A26" s="278" t="s">
        <v>2230</v>
      </c>
      <c r="B26" s="278" t="s">
        <v>2217</v>
      </c>
      <c r="C26" s="307">
        <f>SUM(C23:C25)</f>
        <v>0</v>
      </c>
      <c r="D26" s="307">
        <f>SUM(D23:D25)</f>
        <v>0</v>
      </c>
      <c r="E26" s="307">
        <f t="shared" ref="E26:H26" si="1">SUM(E23:E25)</f>
        <v>0</v>
      </c>
      <c r="F26" s="307">
        <f t="shared" si="1"/>
        <v>0</v>
      </c>
      <c r="G26" s="307">
        <f t="shared" si="1"/>
        <v>0</v>
      </c>
      <c r="H26" s="307">
        <f t="shared" si="1"/>
        <v>0</v>
      </c>
    </row>
    <row r="27" spans="1:8" x14ac:dyDescent="0.3">
      <c r="A27" s="278" t="s">
        <v>2232</v>
      </c>
      <c r="B27" s="308" t="s">
        <v>2231</v>
      </c>
      <c r="C27" s="306"/>
      <c r="D27" s="306"/>
      <c r="E27" s="306"/>
      <c r="F27" s="306"/>
      <c r="G27" s="306"/>
      <c r="H27" s="267">
        <f>IF(SUM(C27:G27)="","",SUM(C27:G27))</f>
        <v>0</v>
      </c>
    </row>
    <row r="28" spans="1:8" x14ac:dyDescent="0.3">
      <c r="A28" s="278" t="s">
        <v>2233</v>
      </c>
      <c r="B28" s="308" t="s">
        <v>2231</v>
      </c>
      <c r="C28" s="306"/>
      <c r="D28" s="306"/>
      <c r="E28" s="306"/>
      <c r="F28" s="306"/>
      <c r="G28" s="306"/>
      <c r="H28" s="282">
        <f t="shared" ref="H28:H30" si="2">IF(SUM(C28:G28)="","",SUM(C28:G28))</f>
        <v>0</v>
      </c>
    </row>
    <row r="29" spans="1:8" x14ac:dyDescent="0.3">
      <c r="A29" s="278" t="s">
        <v>2234</v>
      </c>
      <c r="B29" s="308" t="s">
        <v>2231</v>
      </c>
      <c r="C29" s="306"/>
      <c r="D29" s="306"/>
      <c r="E29" s="306"/>
      <c r="F29" s="306"/>
      <c r="G29" s="306"/>
      <c r="H29" s="282">
        <f t="shared" si="2"/>
        <v>0</v>
      </c>
    </row>
    <row r="30" spans="1:8" x14ac:dyDescent="0.3">
      <c r="A30" s="278" t="s">
        <v>2235</v>
      </c>
      <c r="B30" s="308" t="s">
        <v>2231</v>
      </c>
      <c r="C30" s="306"/>
      <c r="D30" s="306"/>
      <c r="E30" s="306"/>
      <c r="F30" s="306"/>
      <c r="G30" s="306"/>
      <c r="H30" s="282">
        <f t="shared" si="2"/>
        <v>0</v>
      </c>
    </row>
    <row r="31" spans="1:8" x14ac:dyDescent="0.3">
      <c r="A31" s="278"/>
      <c r="B31" s="308"/>
      <c r="C31" s="309"/>
      <c r="D31" s="303"/>
      <c r="E31" s="303"/>
      <c r="F31" s="310"/>
      <c r="G31" s="311"/>
    </row>
    <row r="32" spans="1:8" x14ac:dyDescent="0.3">
      <c r="A32" s="278"/>
      <c r="B32" s="308"/>
      <c r="C32" s="312"/>
      <c r="D32" s="278"/>
      <c r="E32" s="278"/>
      <c r="F32" s="267"/>
      <c r="G32" s="281"/>
    </row>
    <row r="33" spans="1:7" x14ac:dyDescent="0.3">
      <c r="A33" s="278"/>
      <c r="B33" s="308"/>
      <c r="C33" s="312"/>
      <c r="D33" s="278"/>
      <c r="E33" s="278"/>
      <c r="F33" s="267"/>
      <c r="G33" s="281"/>
    </row>
    <row r="34" spans="1:7" x14ac:dyDescent="0.3">
      <c r="A34" s="278"/>
      <c r="B34" s="308"/>
      <c r="C34" s="312"/>
      <c r="D34" s="278"/>
      <c r="E34" s="278"/>
      <c r="F34" s="267"/>
      <c r="G34" s="281"/>
    </row>
    <row r="35" spans="1:7" x14ac:dyDescent="0.3">
      <c r="A35" s="278"/>
      <c r="B35" s="308"/>
      <c r="C35" s="312"/>
      <c r="D35" s="278"/>
      <c r="F35" s="267"/>
      <c r="G35" s="281"/>
    </row>
    <row r="36" spans="1:7" x14ac:dyDescent="0.3">
      <c r="A36" s="278"/>
      <c r="B36" s="278"/>
      <c r="C36" s="266"/>
      <c r="D36" s="266"/>
      <c r="E36" s="266"/>
      <c r="F36" s="266"/>
      <c r="G36" s="280"/>
    </row>
    <row r="37" spans="1:7" x14ac:dyDescent="0.3">
      <c r="A37" s="278"/>
      <c r="B37" s="278"/>
      <c r="C37" s="266"/>
      <c r="D37" s="266"/>
      <c r="E37" s="266"/>
      <c r="F37" s="266"/>
      <c r="G37" s="280"/>
    </row>
    <row r="38" spans="1:7" x14ac:dyDescent="0.3">
      <c r="A38" s="278"/>
      <c r="B38" s="278"/>
      <c r="C38" s="266"/>
      <c r="D38" s="266"/>
      <c r="E38" s="266"/>
      <c r="F38" s="266"/>
      <c r="G38" s="280"/>
    </row>
    <row r="39" spans="1:7" x14ac:dyDescent="0.3">
      <c r="A39" s="278"/>
      <c r="B39" s="278"/>
      <c r="C39" s="266"/>
      <c r="D39" s="266"/>
      <c r="E39" s="266"/>
      <c r="F39" s="266"/>
      <c r="G39" s="280"/>
    </row>
    <row r="40" spans="1:7" x14ac:dyDescent="0.3">
      <c r="A40" s="278"/>
      <c r="B40" s="278"/>
      <c r="C40" s="266"/>
      <c r="D40" s="266"/>
      <c r="E40" s="266"/>
      <c r="F40" s="266"/>
      <c r="G40" s="280"/>
    </row>
    <row r="41" spans="1:7" x14ac:dyDescent="0.3">
      <c r="A41" s="278"/>
      <c r="B41" s="278"/>
      <c r="C41" s="266"/>
      <c r="D41" s="266"/>
      <c r="E41" s="266"/>
      <c r="F41" s="266"/>
      <c r="G41" s="280"/>
    </row>
    <row r="42" spans="1:7" x14ac:dyDescent="0.3">
      <c r="A42" s="278"/>
      <c r="B42" s="278"/>
      <c r="C42" s="266"/>
      <c r="D42" s="266"/>
      <c r="E42" s="266"/>
      <c r="F42" s="266"/>
      <c r="G42" s="280"/>
    </row>
    <row r="43" spans="1:7" x14ac:dyDescent="0.3">
      <c r="A43" s="278"/>
      <c r="B43" s="278"/>
      <c r="C43" s="266"/>
      <c r="D43" s="266"/>
      <c r="E43" s="266"/>
      <c r="F43" s="266"/>
      <c r="G43" s="280"/>
    </row>
    <row r="44" spans="1:7" x14ac:dyDescent="0.3">
      <c r="A44" s="278"/>
      <c r="B44" s="278"/>
      <c r="C44" s="266"/>
      <c r="D44" s="266"/>
      <c r="E44" s="266"/>
      <c r="F44" s="266"/>
      <c r="G44" s="280"/>
    </row>
    <row r="45" spans="1:7" x14ac:dyDescent="0.3">
      <c r="A45" s="278"/>
      <c r="B45" s="278"/>
      <c r="C45" s="266"/>
      <c r="D45" s="266"/>
      <c r="E45" s="266"/>
      <c r="F45" s="266"/>
      <c r="G45" s="280"/>
    </row>
    <row r="46" spans="1:7" x14ac:dyDescent="0.3">
      <c r="A46" s="278"/>
      <c r="B46" s="278"/>
      <c r="C46" s="266"/>
      <c r="D46" s="266"/>
      <c r="E46" s="266"/>
      <c r="F46" s="266"/>
      <c r="G46" s="280"/>
    </row>
    <row r="47" spans="1:7" x14ac:dyDescent="0.3">
      <c r="A47" s="278"/>
      <c r="B47" s="278"/>
      <c r="C47" s="266"/>
      <c r="D47" s="266"/>
      <c r="E47" s="266"/>
      <c r="F47" s="266"/>
      <c r="G47" s="280"/>
    </row>
    <row r="48" spans="1:7" x14ac:dyDescent="0.3">
      <c r="A48" s="278"/>
      <c r="B48" s="278"/>
      <c r="C48" s="266"/>
      <c r="D48" s="266"/>
      <c r="E48" s="266"/>
      <c r="F48" s="266"/>
      <c r="G48" s="280"/>
    </row>
    <row r="49" spans="1:7" x14ac:dyDescent="0.3">
      <c r="A49" s="278"/>
      <c r="B49" s="278"/>
      <c r="C49" s="266"/>
      <c r="D49" s="266"/>
      <c r="E49" s="266"/>
      <c r="F49" s="266"/>
      <c r="G49" s="280"/>
    </row>
    <row r="50" spans="1:7" x14ac:dyDescent="0.3">
      <c r="A50" s="278"/>
      <c r="B50" s="278"/>
      <c r="C50" s="266"/>
      <c r="D50" s="266"/>
      <c r="E50" s="266"/>
      <c r="F50" s="266"/>
      <c r="G50" s="280"/>
    </row>
    <row r="51" spans="1:7" x14ac:dyDescent="0.3">
      <c r="A51" s="278"/>
      <c r="B51" s="278"/>
      <c r="C51" s="266"/>
      <c r="D51" s="266"/>
      <c r="E51" s="266"/>
      <c r="F51" s="266"/>
      <c r="G51" s="280"/>
    </row>
    <row r="52" spans="1:7" x14ac:dyDescent="0.3">
      <c r="A52" s="278"/>
      <c r="B52" s="278"/>
      <c r="C52" s="266"/>
      <c r="D52" s="266"/>
      <c r="E52" s="266"/>
      <c r="F52" s="266"/>
      <c r="G52" s="280"/>
    </row>
    <row r="53" spans="1:7" x14ac:dyDescent="0.3">
      <c r="A53" s="278"/>
      <c r="B53" s="278"/>
      <c r="C53" s="266"/>
      <c r="D53" s="266"/>
      <c r="E53" s="266"/>
      <c r="F53" s="266"/>
      <c r="G53" s="280"/>
    </row>
    <row r="54" spans="1:7" x14ac:dyDescent="0.3">
      <c r="A54" s="278"/>
      <c r="B54" s="278"/>
      <c r="C54" s="266"/>
      <c r="D54" s="266"/>
      <c r="E54" s="266"/>
      <c r="F54" s="266"/>
      <c r="G54" s="280"/>
    </row>
    <row r="55" spans="1:7" x14ac:dyDescent="0.3">
      <c r="A55" s="278"/>
      <c r="B55" s="278"/>
      <c r="C55" s="266"/>
      <c r="D55" s="266"/>
      <c r="E55" s="266"/>
      <c r="F55" s="266"/>
      <c r="G55" s="280"/>
    </row>
    <row r="56" spans="1:7" x14ac:dyDescent="0.3">
      <c r="A56" s="278"/>
      <c r="B56" s="278"/>
      <c r="C56" s="266"/>
      <c r="D56" s="266"/>
      <c r="E56" s="266"/>
      <c r="F56" s="266"/>
      <c r="G56" s="280"/>
    </row>
    <row r="57" spans="1:7" x14ac:dyDescent="0.3">
      <c r="A57" s="278"/>
      <c r="B57" s="278"/>
      <c r="C57" s="266"/>
      <c r="D57" s="266"/>
      <c r="E57" s="266"/>
      <c r="F57" s="266"/>
      <c r="G57" s="280"/>
    </row>
    <row r="58" spans="1:7" x14ac:dyDescent="0.3">
      <c r="A58" s="278"/>
      <c r="B58" s="278"/>
      <c r="C58" s="266"/>
      <c r="D58" s="266"/>
      <c r="E58" s="266"/>
      <c r="F58" s="266"/>
      <c r="G58" s="280"/>
    </row>
    <row r="59" spans="1:7" x14ac:dyDescent="0.3">
      <c r="A59" s="278"/>
      <c r="B59" s="278"/>
      <c r="C59" s="266"/>
      <c r="D59" s="266"/>
      <c r="E59" s="266"/>
      <c r="F59" s="266"/>
      <c r="G59" s="280"/>
    </row>
    <row r="60" spans="1:7" x14ac:dyDescent="0.3">
      <c r="A60" s="278"/>
      <c r="B60" s="278"/>
      <c r="C60" s="266"/>
      <c r="D60" s="266"/>
      <c r="E60" s="266"/>
      <c r="F60" s="266"/>
      <c r="G60" s="280"/>
    </row>
    <row r="61" spans="1:7" x14ac:dyDescent="0.3">
      <c r="A61" s="278"/>
      <c r="B61" s="278"/>
      <c r="C61" s="266"/>
      <c r="D61" s="266"/>
      <c r="E61" s="266"/>
      <c r="F61" s="266"/>
      <c r="G61" s="280"/>
    </row>
    <row r="62" spans="1:7" x14ac:dyDescent="0.3">
      <c r="A62" s="278"/>
      <c r="B62" s="278"/>
      <c r="C62" s="266"/>
      <c r="D62" s="266"/>
      <c r="E62" s="266"/>
      <c r="F62" s="266"/>
      <c r="G62" s="280"/>
    </row>
    <row r="63" spans="1:7" x14ac:dyDescent="0.3">
      <c r="A63" s="278"/>
      <c r="B63" s="313"/>
      <c r="C63" s="314"/>
      <c r="D63" s="314"/>
      <c r="E63" s="266"/>
      <c r="F63" s="314"/>
      <c r="G63" s="280"/>
    </row>
    <row r="64" spans="1:7" x14ac:dyDescent="0.3">
      <c r="A64" s="278"/>
      <c r="B64" s="278"/>
      <c r="C64" s="266"/>
      <c r="D64" s="266"/>
      <c r="E64" s="266"/>
      <c r="F64" s="266"/>
      <c r="G64" s="280"/>
    </row>
    <row r="65" spans="1:7" x14ac:dyDescent="0.3">
      <c r="A65" s="278"/>
      <c r="B65" s="278"/>
      <c r="C65" s="266"/>
      <c r="D65" s="266"/>
      <c r="E65" s="266"/>
      <c r="F65" s="266"/>
      <c r="G65" s="280"/>
    </row>
    <row r="66" spans="1:7" x14ac:dyDescent="0.3">
      <c r="A66" s="278"/>
      <c r="B66" s="278"/>
      <c r="C66" s="266"/>
      <c r="D66" s="266"/>
      <c r="E66" s="266"/>
      <c r="F66" s="266"/>
      <c r="G66" s="280"/>
    </row>
    <row r="67" spans="1:7" x14ac:dyDescent="0.3">
      <c r="A67" s="278"/>
      <c r="B67" s="313"/>
      <c r="C67" s="314"/>
      <c r="D67" s="314"/>
      <c r="E67" s="266"/>
      <c r="F67" s="314"/>
      <c r="G67" s="280"/>
    </row>
    <row r="68" spans="1:7" x14ac:dyDescent="0.3">
      <c r="A68" s="278"/>
      <c r="B68" s="280"/>
      <c r="C68" s="266"/>
      <c r="D68" s="266"/>
      <c r="E68" s="266"/>
      <c r="F68" s="266"/>
      <c r="G68" s="280"/>
    </row>
    <row r="69" spans="1:7" x14ac:dyDescent="0.3">
      <c r="A69" s="278"/>
      <c r="B69" s="278"/>
      <c r="C69" s="266"/>
      <c r="D69" s="266"/>
      <c r="E69" s="266"/>
      <c r="F69" s="266"/>
      <c r="G69" s="280"/>
    </row>
    <row r="70" spans="1:7" x14ac:dyDescent="0.3">
      <c r="A70" s="278"/>
      <c r="B70" s="280"/>
      <c r="C70" s="266"/>
      <c r="D70" s="266"/>
      <c r="E70" s="266"/>
      <c r="F70" s="266"/>
      <c r="G70" s="280"/>
    </row>
    <row r="71" spans="1:7" x14ac:dyDescent="0.3">
      <c r="A71" s="278"/>
      <c r="B71" s="280"/>
      <c r="C71" s="266"/>
      <c r="D71" s="266"/>
      <c r="E71" s="266"/>
      <c r="F71" s="266"/>
      <c r="G71" s="280"/>
    </row>
    <row r="72" spans="1:7" x14ac:dyDescent="0.3">
      <c r="A72" s="278"/>
      <c r="B72" s="280"/>
      <c r="C72" s="266"/>
      <c r="D72" s="266"/>
      <c r="E72" s="266"/>
      <c r="F72" s="266"/>
      <c r="G72" s="280"/>
    </row>
    <row r="73" spans="1:7" x14ac:dyDescent="0.3">
      <c r="A73" s="278"/>
      <c r="B73" s="280"/>
      <c r="C73" s="266"/>
      <c r="D73" s="266"/>
      <c r="E73" s="266"/>
      <c r="F73" s="266"/>
      <c r="G73" s="280"/>
    </row>
    <row r="74" spans="1:7" x14ac:dyDescent="0.3">
      <c r="A74" s="278"/>
      <c r="B74" s="280"/>
      <c r="C74" s="266"/>
      <c r="D74" s="266"/>
      <c r="E74" s="266"/>
      <c r="F74" s="266"/>
      <c r="G74" s="280"/>
    </row>
    <row r="75" spans="1:7" x14ac:dyDescent="0.3">
      <c r="A75" s="278"/>
      <c r="B75" s="280"/>
      <c r="C75" s="266"/>
      <c r="D75" s="266"/>
      <c r="E75" s="266"/>
      <c r="F75" s="266"/>
      <c r="G75" s="280"/>
    </row>
    <row r="76" spans="1:7" x14ac:dyDescent="0.3">
      <c r="A76" s="278"/>
      <c r="B76" s="280"/>
      <c r="C76" s="266"/>
      <c r="D76" s="266"/>
      <c r="E76" s="266"/>
      <c r="F76" s="266"/>
      <c r="G76" s="280"/>
    </row>
    <row r="77" spans="1:7" x14ac:dyDescent="0.3">
      <c r="A77" s="278"/>
      <c r="B77" s="280"/>
      <c r="C77" s="266"/>
      <c r="D77" s="266"/>
      <c r="E77" s="266"/>
      <c r="F77" s="266"/>
      <c r="G77" s="280"/>
    </row>
    <row r="78" spans="1:7" x14ac:dyDescent="0.3">
      <c r="A78" s="278"/>
      <c r="B78" s="280"/>
      <c r="C78" s="266"/>
      <c r="D78" s="266"/>
      <c r="E78" s="266"/>
      <c r="F78" s="266"/>
      <c r="G78" s="280"/>
    </row>
    <row r="79" spans="1:7" x14ac:dyDescent="0.3">
      <c r="A79" s="278"/>
      <c r="B79" s="308"/>
      <c r="C79" s="266"/>
      <c r="D79" s="266"/>
      <c r="E79" s="266"/>
      <c r="F79" s="266"/>
      <c r="G79" s="280"/>
    </row>
    <row r="80" spans="1:7" x14ac:dyDescent="0.3">
      <c r="A80" s="278"/>
      <c r="B80" s="308"/>
      <c r="C80" s="266"/>
      <c r="D80" s="266"/>
      <c r="E80" s="266"/>
      <c r="F80" s="266"/>
      <c r="G80" s="280"/>
    </row>
    <row r="81" spans="1:7" x14ac:dyDescent="0.3">
      <c r="A81" s="278"/>
      <c r="B81" s="308"/>
      <c r="C81" s="266"/>
      <c r="D81" s="266"/>
      <c r="E81" s="266"/>
      <c r="F81" s="266"/>
      <c r="G81" s="280"/>
    </row>
    <row r="82" spans="1:7" x14ac:dyDescent="0.3">
      <c r="A82" s="278"/>
      <c r="B82" s="308"/>
      <c r="C82" s="266"/>
      <c r="D82" s="266"/>
      <c r="E82" s="266"/>
      <c r="F82" s="266"/>
      <c r="G82" s="280"/>
    </row>
    <row r="83" spans="1:7" x14ac:dyDescent="0.3">
      <c r="A83" s="278"/>
      <c r="B83" s="308"/>
      <c r="C83" s="266"/>
      <c r="D83" s="266"/>
      <c r="E83" s="266"/>
      <c r="F83" s="266"/>
      <c r="G83" s="280"/>
    </row>
    <row r="84" spans="1:7" x14ac:dyDescent="0.3">
      <c r="A84" s="278"/>
      <c r="B84" s="308"/>
      <c r="C84" s="266"/>
      <c r="D84" s="266"/>
      <c r="E84" s="266"/>
      <c r="F84" s="266"/>
      <c r="G84" s="280"/>
    </row>
    <row r="85" spans="1:7" x14ac:dyDescent="0.3">
      <c r="A85" s="278"/>
      <c r="B85" s="308"/>
      <c r="C85" s="266"/>
      <c r="D85" s="266"/>
      <c r="E85" s="266"/>
      <c r="F85" s="266"/>
      <c r="G85" s="280"/>
    </row>
    <row r="86" spans="1:7" x14ac:dyDescent="0.3">
      <c r="A86" s="278"/>
      <c r="B86" s="308"/>
      <c r="C86" s="266"/>
      <c r="D86" s="266"/>
      <c r="E86" s="266"/>
      <c r="F86" s="266"/>
      <c r="G86" s="280"/>
    </row>
    <row r="87" spans="1:7" x14ac:dyDescent="0.3">
      <c r="A87" s="278"/>
      <c r="B87" s="308"/>
      <c r="C87" s="266"/>
      <c r="D87" s="266"/>
      <c r="E87" s="266"/>
      <c r="F87" s="266"/>
      <c r="G87" s="280"/>
    </row>
    <row r="88" spans="1:7" x14ac:dyDescent="0.3">
      <c r="A88" s="278"/>
      <c r="B88" s="308"/>
      <c r="C88" s="266"/>
      <c r="D88" s="266"/>
      <c r="E88" s="266"/>
      <c r="F88" s="266"/>
      <c r="G88" s="280"/>
    </row>
    <row r="89" spans="1:7" x14ac:dyDescent="0.3">
      <c r="A89" s="302"/>
      <c r="B89" s="302"/>
      <c r="C89" s="302"/>
      <c r="D89" s="302"/>
      <c r="E89" s="302"/>
      <c r="F89" s="302"/>
      <c r="G89" s="302"/>
    </row>
    <row r="90" spans="1:7" x14ac:dyDescent="0.3">
      <c r="A90" s="278"/>
      <c r="B90" s="280"/>
      <c r="C90" s="266"/>
      <c r="D90" s="266"/>
      <c r="E90" s="266"/>
      <c r="F90" s="266"/>
      <c r="G90" s="280"/>
    </row>
    <row r="91" spans="1:7" x14ac:dyDescent="0.3">
      <c r="A91" s="278"/>
      <c r="B91" s="280"/>
      <c r="C91" s="266"/>
      <c r="D91" s="266"/>
      <c r="E91" s="266"/>
      <c r="F91" s="266"/>
      <c r="G91" s="280"/>
    </row>
    <row r="92" spans="1:7" x14ac:dyDescent="0.3">
      <c r="A92" s="278"/>
      <c r="B92" s="280"/>
      <c r="C92" s="266"/>
      <c r="D92" s="266"/>
      <c r="E92" s="266"/>
      <c r="F92" s="266"/>
      <c r="G92" s="280"/>
    </row>
    <row r="93" spans="1:7" x14ac:dyDescent="0.3">
      <c r="A93" s="278"/>
      <c r="B93" s="280"/>
      <c r="C93" s="266"/>
      <c r="D93" s="266"/>
      <c r="E93" s="266"/>
      <c r="F93" s="266"/>
      <c r="G93" s="280"/>
    </row>
    <row r="94" spans="1:7" x14ac:dyDescent="0.3">
      <c r="A94" s="278"/>
      <c r="B94" s="280"/>
      <c r="C94" s="266"/>
      <c r="D94" s="266"/>
      <c r="E94" s="266"/>
      <c r="F94" s="266"/>
      <c r="G94" s="280"/>
    </row>
    <row r="95" spans="1:7" x14ac:dyDescent="0.3">
      <c r="A95" s="278"/>
      <c r="B95" s="280"/>
      <c r="C95" s="266"/>
      <c r="D95" s="266"/>
      <c r="E95" s="266"/>
      <c r="F95" s="266"/>
      <c r="G95" s="280"/>
    </row>
    <row r="96" spans="1:7" x14ac:dyDescent="0.3">
      <c r="A96" s="278"/>
      <c r="B96" s="280"/>
      <c r="C96" s="266"/>
      <c r="D96" s="266"/>
      <c r="E96" s="266"/>
      <c r="F96" s="266"/>
      <c r="G96" s="280"/>
    </row>
    <row r="97" spans="1:7" x14ac:dyDescent="0.3">
      <c r="A97" s="278"/>
      <c r="B97" s="280"/>
      <c r="C97" s="266"/>
      <c r="D97" s="266"/>
      <c r="E97" s="266"/>
      <c r="F97" s="266"/>
      <c r="G97" s="280"/>
    </row>
    <row r="98" spans="1:7" x14ac:dyDescent="0.3">
      <c r="A98" s="278"/>
      <c r="B98" s="280"/>
      <c r="C98" s="266"/>
      <c r="D98" s="266"/>
      <c r="E98" s="266"/>
      <c r="F98" s="266"/>
      <c r="G98" s="280"/>
    </row>
    <row r="99" spans="1:7" x14ac:dyDescent="0.3">
      <c r="A99" s="278"/>
      <c r="B99" s="280"/>
      <c r="C99" s="266"/>
      <c r="D99" s="266"/>
      <c r="E99" s="266"/>
      <c r="F99" s="266"/>
      <c r="G99" s="280"/>
    </row>
    <row r="100" spans="1:7" x14ac:dyDescent="0.3">
      <c r="A100" s="278"/>
      <c r="B100" s="280"/>
      <c r="C100" s="266"/>
      <c r="D100" s="266"/>
      <c r="E100" s="266"/>
      <c r="F100" s="266"/>
      <c r="G100" s="280"/>
    </row>
    <row r="101" spans="1:7" x14ac:dyDescent="0.3">
      <c r="A101" s="278"/>
      <c r="B101" s="280"/>
      <c r="C101" s="266"/>
      <c r="D101" s="266"/>
      <c r="E101" s="266"/>
      <c r="F101" s="266"/>
      <c r="G101" s="280"/>
    </row>
    <row r="102" spans="1:7" x14ac:dyDescent="0.3">
      <c r="A102" s="278"/>
      <c r="B102" s="280"/>
      <c r="C102" s="266"/>
      <c r="D102" s="266"/>
      <c r="E102" s="266"/>
      <c r="F102" s="266"/>
      <c r="G102" s="280"/>
    </row>
    <row r="103" spans="1:7" x14ac:dyDescent="0.3">
      <c r="A103" s="278"/>
      <c r="B103" s="280"/>
      <c r="C103" s="266"/>
      <c r="D103" s="266"/>
      <c r="E103" s="266"/>
      <c r="F103" s="266"/>
      <c r="G103" s="280"/>
    </row>
    <row r="104" spans="1:7" x14ac:dyDescent="0.3">
      <c r="A104" s="278"/>
      <c r="B104" s="280"/>
      <c r="C104" s="266"/>
      <c r="D104" s="266"/>
      <c r="E104" s="266"/>
      <c r="F104" s="266"/>
      <c r="G104" s="280"/>
    </row>
    <row r="105" spans="1:7" x14ac:dyDescent="0.3">
      <c r="A105" s="278"/>
      <c r="B105" s="280"/>
      <c r="C105" s="266"/>
      <c r="D105" s="266"/>
      <c r="E105" s="266"/>
      <c r="F105" s="266"/>
      <c r="G105" s="280"/>
    </row>
    <row r="106" spans="1:7" x14ac:dyDescent="0.3">
      <c r="A106" s="278"/>
      <c r="B106" s="280"/>
      <c r="C106" s="266"/>
      <c r="D106" s="266"/>
      <c r="E106" s="266"/>
      <c r="F106" s="266"/>
      <c r="G106" s="280"/>
    </row>
    <row r="107" spans="1:7" x14ac:dyDescent="0.3">
      <c r="A107" s="278"/>
      <c r="B107" s="280"/>
      <c r="C107" s="266"/>
      <c r="D107" s="266"/>
      <c r="E107" s="266"/>
      <c r="F107" s="266"/>
      <c r="G107" s="280"/>
    </row>
    <row r="108" spans="1:7" x14ac:dyDescent="0.3">
      <c r="A108" s="278"/>
      <c r="B108" s="280"/>
      <c r="C108" s="266"/>
      <c r="D108" s="266"/>
      <c r="E108" s="266"/>
      <c r="F108" s="266"/>
      <c r="G108" s="280"/>
    </row>
    <row r="109" spans="1:7" x14ac:dyDescent="0.3">
      <c r="A109" s="278"/>
      <c r="B109" s="280"/>
      <c r="C109" s="266"/>
      <c r="D109" s="266"/>
      <c r="E109" s="266"/>
      <c r="F109" s="266"/>
      <c r="G109" s="280"/>
    </row>
    <row r="110" spans="1:7" x14ac:dyDescent="0.3">
      <c r="A110" s="278"/>
      <c r="B110" s="280"/>
      <c r="C110" s="266"/>
      <c r="D110" s="266"/>
      <c r="E110" s="266"/>
      <c r="F110" s="266"/>
      <c r="G110" s="280"/>
    </row>
    <row r="111" spans="1:7" x14ac:dyDescent="0.3">
      <c r="A111" s="278"/>
      <c r="B111" s="280"/>
      <c r="C111" s="266"/>
      <c r="D111" s="266"/>
      <c r="E111" s="266"/>
      <c r="F111" s="266"/>
      <c r="G111" s="280"/>
    </row>
    <row r="112" spans="1:7" x14ac:dyDescent="0.3">
      <c r="A112" s="278"/>
      <c r="B112" s="280"/>
      <c r="C112" s="266"/>
      <c r="D112" s="266"/>
      <c r="E112" s="266"/>
      <c r="F112" s="266"/>
      <c r="G112" s="280"/>
    </row>
    <row r="113" spans="1:7" x14ac:dyDescent="0.3">
      <c r="A113" s="278"/>
      <c r="B113" s="280"/>
      <c r="C113" s="266"/>
      <c r="D113" s="266"/>
      <c r="E113" s="266"/>
      <c r="F113" s="266"/>
      <c r="G113" s="280"/>
    </row>
    <row r="114" spans="1:7" x14ac:dyDescent="0.3">
      <c r="A114" s="278"/>
      <c r="B114" s="280"/>
      <c r="C114" s="266"/>
      <c r="D114" s="266"/>
      <c r="E114" s="266"/>
      <c r="F114" s="266"/>
      <c r="G114" s="280"/>
    </row>
    <row r="115" spans="1:7" x14ac:dyDescent="0.3">
      <c r="A115" s="278"/>
      <c r="B115" s="280"/>
      <c r="C115" s="266"/>
      <c r="D115" s="266"/>
      <c r="E115" s="266"/>
      <c r="F115" s="266"/>
      <c r="G115" s="280"/>
    </row>
    <row r="116" spans="1:7" x14ac:dyDescent="0.3">
      <c r="A116" s="278"/>
      <c r="B116" s="280"/>
      <c r="C116" s="266"/>
      <c r="D116" s="266"/>
      <c r="E116" s="266"/>
      <c r="F116" s="266"/>
      <c r="G116" s="280"/>
    </row>
    <row r="117" spans="1:7" x14ac:dyDescent="0.3">
      <c r="A117" s="278"/>
      <c r="B117" s="280"/>
      <c r="C117" s="266"/>
      <c r="D117" s="266"/>
      <c r="E117" s="266"/>
      <c r="F117" s="266"/>
      <c r="G117" s="280"/>
    </row>
    <row r="118" spans="1:7" x14ac:dyDescent="0.3">
      <c r="A118" s="278"/>
      <c r="B118" s="280"/>
      <c r="C118" s="266"/>
      <c r="D118" s="266"/>
      <c r="E118" s="266"/>
      <c r="F118" s="266"/>
      <c r="G118" s="280"/>
    </row>
    <row r="119" spans="1:7" x14ac:dyDescent="0.3">
      <c r="A119" s="278"/>
      <c r="B119" s="280"/>
      <c r="C119" s="266"/>
      <c r="D119" s="266"/>
      <c r="E119" s="266"/>
      <c r="F119" s="266"/>
      <c r="G119" s="280"/>
    </row>
    <row r="120" spans="1:7" x14ac:dyDescent="0.3">
      <c r="A120" s="278"/>
      <c r="B120" s="280"/>
      <c r="C120" s="266"/>
      <c r="D120" s="266"/>
      <c r="E120" s="266"/>
      <c r="F120" s="266"/>
      <c r="G120" s="280"/>
    </row>
    <row r="121" spans="1:7" x14ac:dyDescent="0.3">
      <c r="A121" s="278"/>
      <c r="B121" s="280"/>
      <c r="C121" s="266"/>
      <c r="D121" s="266"/>
      <c r="E121" s="266"/>
      <c r="F121" s="266"/>
      <c r="G121" s="280"/>
    </row>
    <row r="122" spans="1:7" x14ac:dyDescent="0.3">
      <c r="A122" s="278"/>
      <c r="B122" s="280"/>
      <c r="C122" s="266"/>
      <c r="D122" s="266"/>
      <c r="E122" s="266"/>
      <c r="F122" s="266"/>
      <c r="G122" s="280"/>
    </row>
    <row r="123" spans="1:7" x14ac:dyDescent="0.3">
      <c r="A123" s="278"/>
      <c r="B123" s="280"/>
      <c r="C123" s="266"/>
      <c r="D123" s="266"/>
      <c r="E123" s="266"/>
      <c r="F123" s="266"/>
      <c r="G123" s="280"/>
    </row>
    <row r="124" spans="1:7" x14ac:dyDescent="0.3">
      <c r="A124" s="278"/>
      <c r="B124" s="280"/>
      <c r="C124" s="266"/>
      <c r="D124" s="266"/>
      <c r="E124" s="266"/>
      <c r="F124" s="266"/>
      <c r="G124" s="280"/>
    </row>
    <row r="125" spans="1:7" x14ac:dyDescent="0.3">
      <c r="A125" s="278"/>
      <c r="B125" s="280"/>
      <c r="C125" s="266"/>
      <c r="D125" s="266"/>
      <c r="E125" s="266"/>
      <c r="F125" s="266"/>
      <c r="G125" s="280"/>
    </row>
    <row r="126" spans="1:7" x14ac:dyDescent="0.3">
      <c r="A126" s="278"/>
      <c r="B126" s="280"/>
      <c r="C126" s="266"/>
      <c r="D126" s="266"/>
      <c r="E126" s="266"/>
      <c r="F126" s="266"/>
      <c r="G126" s="280"/>
    </row>
    <row r="127" spans="1:7" x14ac:dyDescent="0.3">
      <c r="A127" s="278"/>
      <c r="B127" s="280"/>
      <c r="C127" s="266"/>
      <c r="D127" s="266"/>
      <c r="E127" s="266"/>
      <c r="F127" s="266"/>
      <c r="G127" s="280"/>
    </row>
    <row r="128" spans="1:7" x14ac:dyDescent="0.3">
      <c r="A128" s="278"/>
      <c r="B128" s="280"/>
      <c r="C128" s="266"/>
      <c r="D128" s="266"/>
      <c r="E128" s="266"/>
      <c r="F128" s="266"/>
      <c r="G128" s="280"/>
    </row>
    <row r="129" spans="1:7" x14ac:dyDescent="0.3">
      <c r="A129" s="278"/>
      <c r="B129" s="280"/>
      <c r="C129" s="266"/>
      <c r="D129" s="266"/>
      <c r="E129" s="266"/>
      <c r="F129" s="266"/>
      <c r="G129" s="280"/>
    </row>
    <row r="130" spans="1:7" x14ac:dyDescent="0.3">
      <c r="A130" s="278"/>
      <c r="B130" s="280"/>
      <c r="C130" s="266"/>
      <c r="D130" s="266"/>
      <c r="E130" s="266"/>
      <c r="F130" s="266"/>
      <c r="G130" s="280"/>
    </row>
    <row r="131" spans="1:7" x14ac:dyDescent="0.3">
      <c r="A131" s="278"/>
      <c r="B131" s="280"/>
      <c r="C131" s="266"/>
      <c r="D131" s="266"/>
      <c r="E131" s="266"/>
      <c r="F131" s="266"/>
      <c r="G131" s="280"/>
    </row>
    <row r="132" spans="1:7" x14ac:dyDescent="0.3">
      <c r="A132" s="278"/>
      <c r="B132" s="280"/>
      <c r="C132" s="266"/>
      <c r="D132" s="266"/>
      <c r="E132" s="266"/>
      <c r="F132" s="266"/>
      <c r="G132" s="280"/>
    </row>
    <row r="133" spans="1:7" x14ac:dyDescent="0.3">
      <c r="A133" s="278"/>
      <c r="B133" s="280"/>
      <c r="C133" s="266"/>
      <c r="D133" s="266"/>
      <c r="E133" s="266"/>
      <c r="F133" s="266"/>
      <c r="G133" s="280"/>
    </row>
    <row r="134" spans="1:7" x14ac:dyDescent="0.3">
      <c r="A134" s="278"/>
      <c r="B134" s="280"/>
      <c r="C134" s="266"/>
      <c r="D134" s="266"/>
      <c r="E134" s="266"/>
      <c r="F134" s="266"/>
      <c r="G134" s="280"/>
    </row>
    <row r="135" spans="1:7" x14ac:dyDescent="0.3">
      <c r="A135" s="278"/>
      <c r="B135" s="280"/>
      <c r="C135" s="266"/>
      <c r="D135" s="266"/>
      <c r="E135" s="266"/>
      <c r="F135" s="266"/>
      <c r="G135" s="280"/>
    </row>
    <row r="136" spans="1:7" x14ac:dyDescent="0.3">
      <c r="A136" s="278"/>
      <c r="B136" s="280"/>
      <c r="C136" s="266"/>
      <c r="D136" s="266"/>
      <c r="E136" s="266"/>
      <c r="F136" s="266"/>
      <c r="G136" s="280"/>
    </row>
    <row r="137" spans="1:7" x14ac:dyDescent="0.3">
      <c r="A137" s="278"/>
      <c r="B137" s="280"/>
      <c r="C137" s="266"/>
      <c r="D137" s="266"/>
      <c r="E137" s="266"/>
      <c r="F137" s="266"/>
      <c r="G137" s="280"/>
    </row>
    <row r="138" spans="1:7" x14ac:dyDescent="0.3">
      <c r="A138" s="278"/>
      <c r="B138" s="280"/>
      <c r="C138" s="266"/>
      <c r="D138" s="266"/>
      <c r="E138" s="266"/>
      <c r="F138" s="266"/>
      <c r="G138" s="280"/>
    </row>
    <row r="139" spans="1:7" x14ac:dyDescent="0.3">
      <c r="A139" s="278"/>
      <c r="B139" s="280"/>
      <c r="C139" s="266"/>
      <c r="D139" s="266"/>
      <c r="E139" s="266"/>
      <c r="F139" s="266"/>
      <c r="G139" s="280"/>
    </row>
    <row r="140" spans="1:7" x14ac:dyDescent="0.3">
      <c r="A140" s="302"/>
      <c r="B140" s="302"/>
      <c r="C140" s="302"/>
      <c r="D140" s="302"/>
      <c r="E140" s="302"/>
      <c r="F140" s="302"/>
      <c r="G140" s="302"/>
    </row>
    <row r="141" spans="1:7" x14ac:dyDescent="0.3">
      <c r="A141" s="278"/>
      <c r="B141" s="278"/>
      <c r="C141" s="266"/>
      <c r="D141" s="266"/>
      <c r="E141" s="315"/>
      <c r="F141" s="266"/>
      <c r="G141" s="280"/>
    </row>
    <row r="142" spans="1:7" x14ac:dyDescent="0.3">
      <c r="A142" s="278"/>
      <c r="B142" s="278"/>
      <c r="C142" s="266"/>
      <c r="D142" s="266"/>
      <c r="E142" s="315"/>
      <c r="F142" s="266"/>
      <c r="G142" s="280"/>
    </row>
    <row r="143" spans="1:7" x14ac:dyDescent="0.3">
      <c r="A143" s="278"/>
      <c r="B143" s="278"/>
      <c r="C143" s="266"/>
      <c r="D143" s="266"/>
      <c r="E143" s="315"/>
      <c r="F143" s="266"/>
      <c r="G143" s="280"/>
    </row>
    <row r="144" spans="1:7" x14ac:dyDescent="0.3">
      <c r="A144" s="278"/>
      <c r="B144" s="278"/>
      <c r="C144" s="266"/>
      <c r="D144" s="266"/>
      <c r="E144" s="315"/>
      <c r="F144" s="266"/>
      <c r="G144" s="280"/>
    </row>
    <row r="145" spans="1:7" x14ac:dyDescent="0.3">
      <c r="A145" s="278"/>
      <c r="B145" s="278"/>
      <c r="C145" s="266"/>
      <c r="D145" s="266"/>
      <c r="E145" s="315"/>
      <c r="F145" s="266"/>
      <c r="G145" s="280"/>
    </row>
    <row r="146" spans="1:7" x14ac:dyDescent="0.3">
      <c r="A146" s="278"/>
      <c r="B146" s="278"/>
      <c r="C146" s="266"/>
      <c r="D146" s="266"/>
      <c r="E146" s="315"/>
      <c r="F146" s="266"/>
      <c r="G146" s="280"/>
    </row>
    <row r="147" spans="1:7" x14ac:dyDescent="0.3">
      <c r="A147" s="278"/>
      <c r="B147" s="278"/>
      <c r="C147" s="266"/>
      <c r="D147" s="266"/>
      <c r="E147" s="315"/>
      <c r="F147" s="266"/>
      <c r="G147" s="280"/>
    </row>
    <row r="148" spans="1:7" x14ac:dyDescent="0.3">
      <c r="A148" s="278"/>
      <c r="B148" s="278"/>
      <c r="C148" s="266"/>
      <c r="D148" s="266"/>
      <c r="E148" s="315"/>
      <c r="F148" s="266"/>
      <c r="G148" s="280"/>
    </row>
    <row r="149" spans="1:7" x14ac:dyDescent="0.3">
      <c r="A149" s="278"/>
      <c r="B149" s="278"/>
      <c r="C149" s="266"/>
      <c r="D149" s="266"/>
      <c r="E149" s="315"/>
      <c r="F149" s="266"/>
      <c r="G149" s="280"/>
    </row>
    <row r="150" spans="1:7" x14ac:dyDescent="0.3">
      <c r="A150" s="302"/>
      <c r="B150" s="302"/>
      <c r="C150" s="302"/>
      <c r="D150" s="302"/>
      <c r="E150" s="302"/>
      <c r="F150" s="302"/>
      <c r="G150" s="302"/>
    </row>
    <row r="151" spans="1:7" x14ac:dyDescent="0.3">
      <c r="A151" s="278"/>
      <c r="B151" s="278"/>
      <c r="C151" s="266"/>
      <c r="D151" s="266"/>
      <c r="E151" s="315"/>
      <c r="F151" s="266"/>
      <c r="G151" s="280"/>
    </row>
    <row r="152" spans="1:7" x14ac:dyDescent="0.3">
      <c r="A152" s="278"/>
      <c r="B152" s="278"/>
      <c r="C152" s="266"/>
      <c r="D152" s="266"/>
      <c r="E152" s="315"/>
      <c r="F152" s="266"/>
      <c r="G152" s="280"/>
    </row>
    <row r="153" spans="1:7" x14ac:dyDescent="0.3">
      <c r="A153" s="278"/>
      <c r="B153" s="278"/>
      <c r="C153" s="266"/>
      <c r="D153" s="266"/>
      <c r="E153" s="315"/>
      <c r="F153" s="266"/>
      <c r="G153" s="280"/>
    </row>
    <row r="154" spans="1:7" x14ac:dyDescent="0.3">
      <c r="A154" s="278"/>
      <c r="B154" s="278"/>
      <c r="C154" s="278"/>
      <c r="D154" s="278"/>
      <c r="E154" s="277"/>
      <c r="F154" s="278"/>
      <c r="G154" s="280"/>
    </row>
    <row r="155" spans="1:7" x14ac:dyDescent="0.3">
      <c r="A155" s="278"/>
      <c r="B155" s="278"/>
      <c r="C155" s="278"/>
      <c r="D155" s="278"/>
      <c r="E155" s="277"/>
      <c r="F155" s="278"/>
      <c r="G155" s="280"/>
    </row>
    <row r="156" spans="1:7" x14ac:dyDescent="0.3">
      <c r="A156" s="278"/>
      <c r="B156" s="278"/>
      <c r="C156" s="278"/>
      <c r="D156" s="278"/>
      <c r="E156" s="277"/>
      <c r="F156" s="278"/>
      <c r="G156" s="280"/>
    </row>
    <row r="157" spans="1:7" x14ac:dyDescent="0.3">
      <c r="A157" s="278"/>
      <c r="B157" s="278"/>
      <c r="C157" s="278"/>
      <c r="D157" s="278"/>
      <c r="E157" s="277"/>
      <c r="F157" s="278"/>
      <c r="G157" s="280"/>
    </row>
    <row r="158" spans="1:7" x14ac:dyDescent="0.3">
      <c r="A158" s="278"/>
      <c r="B158" s="278"/>
      <c r="C158" s="278"/>
      <c r="D158" s="278"/>
      <c r="E158" s="277"/>
      <c r="F158" s="278"/>
      <c r="G158" s="280"/>
    </row>
    <row r="159" spans="1:7" x14ac:dyDescent="0.3">
      <c r="A159" s="278"/>
      <c r="B159" s="278"/>
      <c r="C159" s="278"/>
      <c r="D159" s="278"/>
      <c r="E159" s="277"/>
      <c r="F159" s="278"/>
      <c r="G159" s="280"/>
    </row>
    <row r="160" spans="1:7" x14ac:dyDescent="0.3">
      <c r="A160" s="302"/>
      <c r="B160" s="302"/>
      <c r="C160" s="302"/>
      <c r="D160" s="302"/>
      <c r="E160" s="302"/>
      <c r="F160" s="302"/>
      <c r="G160" s="302"/>
    </row>
    <row r="161" spans="1:7" x14ac:dyDescent="0.3">
      <c r="A161" s="278"/>
      <c r="B161" s="316"/>
      <c r="C161" s="266"/>
      <c r="D161" s="266"/>
      <c r="E161" s="315"/>
      <c r="F161" s="266"/>
      <c r="G161" s="280"/>
    </row>
    <row r="162" spans="1:7" x14ac:dyDescent="0.3">
      <c r="A162" s="278"/>
      <c r="B162" s="316"/>
      <c r="C162" s="266"/>
      <c r="D162" s="266"/>
      <c r="E162" s="315"/>
      <c r="F162" s="266"/>
      <c r="G162" s="280"/>
    </row>
    <row r="163" spans="1:7" x14ac:dyDescent="0.3">
      <c r="A163" s="278"/>
      <c r="B163" s="316"/>
      <c r="C163" s="266"/>
      <c r="D163" s="266"/>
      <c r="E163" s="266"/>
      <c r="F163" s="266"/>
      <c r="G163" s="280"/>
    </row>
    <row r="164" spans="1:7" x14ac:dyDescent="0.3">
      <c r="A164" s="278"/>
      <c r="B164" s="316"/>
      <c r="C164" s="266"/>
      <c r="D164" s="266"/>
      <c r="E164" s="266"/>
      <c r="F164" s="266"/>
      <c r="G164" s="280"/>
    </row>
    <row r="165" spans="1:7" x14ac:dyDescent="0.3">
      <c r="A165" s="278"/>
      <c r="B165" s="316"/>
      <c r="C165" s="266"/>
      <c r="D165" s="266"/>
      <c r="E165" s="266"/>
      <c r="F165" s="266"/>
      <c r="G165" s="280"/>
    </row>
    <row r="166" spans="1:7" x14ac:dyDescent="0.3">
      <c r="A166" s="278"/>
      <c r="B166" s="304"/>
      <c r="C166" s="266"/>
      <c r="D166" s="266"/>
      <c r="E166" s="266"/>
      <c r="F166" s="266"/>
      <c r="G166" s="280"/>
    </row>
    <row r="167" spans="1:7" x14ac:dyDescent="0.3">
      <c r="A167" s="278"/>
      <c r="B167" s="304"/>
      <c r="C167" s="266"/>
      <c r="D167" s="266"/>
      <c r="E167" s="266"/>
      <c r="F167" s="266"/>
      <c r="G167" s="280"/>
    </row>
    <row r="168" spans="1:7" x14ac:dyDescent="0.3">
      <c r="A168" s="278"/>
      <c r="B168" s="316"/>
      <c r="C168" s="266"/>
      <c r="D168" s="266"/>
      <c r="E168" s="266"/>
      <c r="F168" s="266"/>
      <c r="G168" s="280"/>
    </row>
    <row r="169" spans="1:7" x14ac:dyDescent="0.3">
      <c r="A169" s="278"/>
      <c r="B169" s="316"/>
      <c r="C169" s="266"/>
      <c r="D169" s="266"/>
      <c r="E169" s="266"/>
      <c r="F169" s="266"/>
      <c r="G169" s="280"/>
    </row>
    <row r="170" spans="1:7" x14ac:dyDescent="0.3">
      <c r="A170" s="302"/>
      <c r="B170" s="302"/>
      <c r="C170" s="302"/>
      <c r="D170" s="302"/>
      <c r="E170" s="302"/>
      <c r="F170" s="302"/>
      <c r="G170" s="302"/>
    </row>
    <row r="171" spans="1:7" x14ac:dyDescent="0.3">
      <c r="A171" s="278"/>
      <c r="B171" s="278"/>
      <c r="C171" s="266"/>
      <c r="D171" s="266"/>
      <c r="E171" s="315"/>
      <c r="F171" s="266"/>
      <c r="G171" s="280"/>
    </row>
    <row r="172" spans="1:7" x14ac:dyDescent="0.3">
      <c r="A172" s="278"/>
      <c r="B172" s="317"/>
      <c r="C172" s="266"/>
      <c r="D172" s="266"/>
      <c r="E172" s="315"/>
      <c r="F172" s="266"/>
      <c r="G172" s="280"/>
    </row>
    <row r="173" spans="1:7" x14ac:dyDescent="0.3">
      <c r="A173" s="278"/>
      <c r="B173" s="317"/>
      <c r="C173" s="266"/>
      <c r="D173" s="266"/>
      <c r="E173" s="315"/>
      <c r="F173" s="266"/>
      <c r="G173" s="280"/>
    </row>
    <row r="174" spans="1:7" x14ac:dyDescent="0.3">
      <c r="A174" s="278"/>
      <c r="B174" s="317"/>
      <c r="C174" s="266"/>
      <c r="D174" s="266"/>
      <c r="E174" s="315"/>
      <c r="F174" s="266"/>
      <c r="G174" s="280"/>
    </row>
    <row r="175" spans="1:7" x14ac:dyDescent="0.3">
      <c r="A175" s="278"/>
      <c r="B175" s="317"/>
      <c r="C175" s="266"/>
      <c r="D175" s="266"/>
      <c r="E175" s="315"/>
      <c r="F175" s="266"/>
      <c r="G175" s="280"/>
    </row>
    <row r="176" spans="1:7" x14ac:dyDescent="0.3">
      <c r="A176" s="278"/>
      <c r="B176" s="280"/>
      <c r="C176" s="280"/>
      <c r="D176" s="280"/>
      <c r="E176" s="280"/>
      <c r="F176" s="280"/>
      <c r="G176" s="280"/>
    </row>
    <row r="177" spans="1:7" x14ac:dyDescent="0.3">
      <c r="A177" s="278"/>
      <c r="B177" s="280"/>
      <c r="C177" s="280"/>
      <c r="D177" s="280"/>
      <c r="E177" s="280"/>
      <c r="F177" s="280"/>
      <c r="G177" s="280"/>
    </row>
    <row r="178" spans="1:7" x14ac:dyDescent="0.3">
      <c r="A178" s="278"/>
      <c r="B178" s="280"/>
      <c r="C178" s="280"/>
      <c r="D178" s="280"/>
      <c r="E178" s="280"/>
      <c r="F178" s="280"/>
      <c r="G178" s="280"/>
    </row>
    <row r="179" spans="1:7" ht="18" x14ac:dyDescent="0.3">
      <c r="A179" s="318"/>
      <c r="B179" s="319"/>
      <c r="C179" s="320"/>
      <c r="D179" s="320"/>
      <c r="E179" s="320"/>
      <c r="F179" s="320"/>
      <c r="G179" s="320"/>
    </row>
    <row r="180" spans="1:7" x14ac:dyDescent="0.3">
      <c r="A180" s="302"/>
      <c r="B180" s="302"/>
      <c r="C180" s="302"/>
      <c r="D180" s="302"/>
      <c r="E180" s="302"/>
      <c r="F180" s="302"/>
      <c r="G180" s="302"/>
    </row>
    <row r="181" spans="1:7" x14ac:dyDescent="0.3">
      <c r="A181" s="278"/>
      <c r="B181" s="280"/>
      <c r="C181" s="312"/>
      <c r="D181" s="278"/>
      <c r="E181" s="279"/>
      <c r="F181" s="288"/>
      <c r="G181" s="288"/>
    </row>
    <row r="182" spans="1:7" x14ac:dyDescent="0.3">
      <c r="A182" s="279"/>
      <c r="B182" s="321"/>
      <c r="C182" s="279"/>
      <c r="D182" s="279"/>
      <c r="E182" s="279"/>
      <c r="F182" s="288"/>
      <c r="G182" s="288"/>
    </row>
    <row r="183" spans="1:7" x14ac:dyDescent="0.3">
      <c r="A183" s="278"/>
      <c r="B183" s="280"/>
      <c r="C183" s="279"/>
      <c r="D183" s="279"/>
      <c r="E183" s="279"/>
      <c r="F183" s="288"/>
      <c r="G183" s="288"/>
    </row>
    <row r="184" spans="1:7" x14ac:dyDescent="0.3">
      <c r="A184" s="278"/>
      <c r="B184" s="280"/>
      <c r="C184" s="312"/>
      <c r="D184" s="322"/>
      <c r="E184" s="279"/>
      <c r="F184" s="267"/>
      <c r="G184" s="267"/>
    </row>
    <row r="185" spans="1:7" x14ac:dyDescent="0.3">
      <c r="A185" s="278"/>
      <c r="B185" s="280"/>
      <c r="C185" s="312"/>
      <c r="D185" s="322"/>
      <c r="E185" s="279"/>
      <c r="F185" s="267"/>
      <c r="G185" s="267"/>
    </row>
    <row r="186" spans="1:7" x14ac:dyDescent="0.3">
      <c r="A186" s="278"/>
      <c r="B186" s="280"/>
      <c r="C186" s="312"/>
      <c r="D186" s="322"/>
      <c r="E186" s="279"/>
      <c r="F186" s="267"/>
      <c r="G186" s="267"/>
    </row>
    <row r="187" spans="1:7" x14ac:dyDescent="0.3">
      <c r="A187" s="278"/>
      <c r="B187" s="280"/>
      <c r="C187" s="312"/>
      <c r="D187" s="322"/>
      <c r="E187" s="279"/>
      <c r="F187" s="267"/>
      <c r="G187" s="267"/>
    </row>
    <row r="188" spans="1:7" x14ac:dyDescent="0.3">
      <c r="A188" s="278"/>
      <c r="B188" s="280"/>
      <c r="C188" s="312"/>
      <c r="D188" s="322"/>
      <c r="E188" s="279"/>
      <c r="F188" s="267"/>
      <c r="G188" s="267"/>
    </row>
    <row r="189" spans="1:7" x14ac:dyDescent="0.3">
      <c r="A189" s="278"/>
      <c r="B189" s="280"/>
      <c r="C189" s="312"/>
      <c r="D189" s="322"/>
      <c r="E189" s="279"/>
      <c r="F189" s="267"/>
      <c r="G189" s="267"/>
    </row>
    <row r="190" spans="1:7" x14ac:dyDescent="0.3">
      <c r="A190" s="278"/>
      <c r="B190" s="280"/>
      <c r="C190" s="312"/>
      <c r="D190" s="322"/>
      <c r="E190" s="279"/>
      <c r="F190" s="267"/>
      <c r="G190" s="267"/>
    </row>
    <row r="191" spans="1:7" x14ac:dyDescent="0.3">
      <c r="A191" s="278"/>
      <c r="B191" s="280"/>
      <c r="C191" s="312"/>
      <c r="D191" s="322"/>
      <c r="E191" s="279"/>
      <c r="F191" s="267"/>
      <c r="G191" s="267"/>
    </row>
    <row r="192" spans="1:7" x14ac:dyDescent="0.3">
      <c r="A192" s="278"/>
      <c r="B192" s="280"/>
      <c r="C192" s="312"/>
      <c r="D192" s="322"/>
      <c r="E192" s="279"/>
      <c r="F192" s="267"/>
      <c r="G192" s="267"/>
    </row>
    <row r="193" spans="1:7" x14ac:dyDescent="0.3">
      <c r="A193" s="278"/>
      <c r="B193" s="280"/>
      <c r="C193" s="312"/>
      <c r="D193" s="322"/>
      <c r="E193" s="280"/>
      <c r="F193" s="267"/>
      <c r="G193" s="267"/>
    </row>
    <row r="194" spans="1:7" x14ac:dyDescent="0.3">
      <c r="A194" s="278"/>
      <c r="B194" s="280"/>
      <c r="C194" s="312"/>
      <c r="D194" s="322"/>
      <c r="E194" s="280"/>
      <c r="F194" s="267"/>
      <c r="G194" s="267"/>
    </row>
    <row r="195" spans="1:7" x14ac:dyDescent="0.3">
      <c r="A195" s="278"/>
      <c r="B195" s="280"/>
      <c r="C195" s="312"/>
      <c r="D195" s="322"/>
      <c r="E195" s="280"/>
      <c r="F195" s="267"/>
      <c r="G195" s="267"/>
    </row>
    <row r="196" spans="1:7" x14ac:dyDescent="0.3">
      <c r="A196" s="278"/>
      <c r="B196" s="280"/>
      <c r="C196" s="312"/>
      <c r="D196" s="322"/>
      <c r="E196" s="280"/>
      <c r="F196" s="267"/>
      <c r="G196" s="267"/>
    </row>
    <row r="197" spans="1:7" x14ac:dyDescent="0.3">
      <c r="A197" s="278"/>
      <c r="B197" s="280"/>
      <c r="C197" s="312"/>
      <c r="D197" s="322"/>
      <c r="E197" s="280"/>
      <c r="F197" s="267"/>
      <c r="G197" s="267"/>
    </row>
    <row r="198" spans="1:7" x14ac:dyDescent="0.3">
      <c r="A198" s="278"/>
      <c r="B198" s="280"/>
      <c r="C198" s="312"/>
      <c r="D198" s="322"/>
      <c r="E198" s="280"/>
      <c r="F198" s="267"/>
      <c r="G198" s="267"/>
    </row>
    <row r="199" spans="1:7" x14ac:dyDescent="0.3">
      <c r="A199" s="278"/>
      <c r="B199" s="280"/>
      <c r="C199" s="312"/>
      <c r="D199" s="322"/>
      <c r="E199" s="278"/>
      <c r="F199" s="267"/>
      <c r="G199" s="267"/>
    </row>
    <row r="200" spans="1:7" x14ac:dyDescent="0.3">
      <c r="A200" s="278"/>
      <c r="B200" s="280"/>
      <c r="C200" s="312"/>
      <c r="D200" s="322"/>
      <c r="E200" s="323"/>
      <c r="F200" s="267"/>
      <c r="G200" s="267"/>
    </row>
    <row r="201" spans="1:7" x14ac:dyDescent="0.3">
      <c r="A201" s="278"/>
      <c r="B201" s="280"/>
      <c r="C201" s="312"/>
      <c r="D201" s="322"/>
      <c r="E201" s="323"/>
      <c r="F201" s="267"/>
      <c r="G201" s="267"/>
    </row>
    <row r="202" spans="1:7" x14ac:dyDescent="0.3">
      <c r="A202" s="278"/>
      <c r="B202" s="280"/>
      <c r="C202" s="312"/>
      <c r="D202" s="322"/>
      <c r="E202" s="323"/>
      <c r="F202" s="267"/>
      <c r="G202" s="267"/>
    </row>
    <row r="203" spans="1:7" x14ac:dyDescent="0.3">
      <c r="A203" s="278"/>
      <c r="B203" s="280"/>
      <c r="C203" s="312"/>
      <c r="D203" s="322"/>
      <c r="E203" s="323"/>
      <c r="F203" s="267"/>
      <c r="G203" s="267"/>
    </row>
    <row r="204" spans="1:7" x14ac:dyDescent="0.3">
      <c r="A204" s="278"/>
      <c r="B204" s="280"/>
      <c r="C204" s="312"/>
      <c r="D204" s="322"/>
      <c r="E204" s="323"/>
      <c r="F204" s="267"/>
      <c r="G204" s="267"/>
    </row>
    <row r="205" spans="1:7" x14ac:dyDescent="0.3">
      <c r="A205" s="278"/>
      <c r="B205" s="280"/>
      <c r="C205" s="312"/>
      <c r="D205" s="322"/>
      <c r="E205" s="323"/>
      <c r="F205" s="267"/>
      <c r="G205" s="267"/>
    </row>
    <row r="206" spans="1:7" x14ac:dyDescent="0.3">
      <c r="A206" s="278"/>
      <c r="B206" s="280"/>
      <c r="C206" s="312"/>
      <c r="D206" s="322"/>
      <c r="E206" s="323"/>
      <c r="F206" s="267"/>
      <c r="G206" s="267"/>
    </row>
    <row r="207" spans="1:7" x14ac:dyDescent="0.3">
      <c r="A207" s="278"/>
      <c r="B207" s="280"/>
      <c r="C207" s="312"/>
      <c r="D207" s="322"/>
      <c r="E207" s="323"/>
      <c r="F207" s="267"/>
      <c r="G207" s="267"/>
    </row>
    <row r="208" spans="1:7" x14ac:dyDescent="0.3">
      <c r="A208" s="278"/>
      <c r="B208" s="324"/>
      <c r="C208" s="325"/>
      <c r="D208" s="326"/>
      <c r="E208" s="323"/>
      <c r="F208" s="327"/>
      <c r="G208" s="327"/>
    </row>
    <row r="209" spans="1:7" x14ac:dyDescent="0.3">
      <c r="A209" s="302"/>
      <c r="B209" s="302"/>
      <c r="C209" s="302"/>
      <c r="D209" s="302"/>
      <c r="E209" s="302"/>
      <c r="F209" s="302"/>
      <c r="G209" s="302"/>
    </row>
    <row r="210" spans="1:7" x14ac:dyDescent="0.3">
      <c r="A210" s="278"/>
      <c r="B210" s="278"/>
      <c r="C210" s="266"/>
      <c r="D210" s="278"/>
      <c r="E210" s="278"/>
      <c r="F210" s="307"/>
      <c r="G210" s="307"/>
    </row>
    <row r="211" spans="1:7" x14ac:dyDescent="0.3">
      <c r="A211" s="278"/>
      <c r="B211" s="278"/>
      <c r="C211" s="278"/>
      <c r="D211" s="278"/>
      <c r="E211" s="278"/>
      <c r="F211" s="307"/>
      <c r="G211" s="307"/>
    </row>
    <row r="212" spans="1:7" x14ac:dyDescent="0.3">
      <c r="A212" s="278"/>
      <c r="B212" s="280"/>
      <c r="C212" s="278"/>
      <c r="D212" s="278"/>
      <c r="E212" s="278"/>
      <c r="F212" s="307"/>
      <c r="G212" s="307"/>
    </row>
    <row r="213" spans="1:7" x14ac:dyDescent="0.3">
      <c r="A213" s="278"/>
      <c r="B213" s="278"/>
      <c r="C213" s="312"/>
      <c r="D213" s="322"/>
      <c r="E213" s="278"/>
      <c r="F213" s="267"/>
      <c r="G213" s="267"/>
    </row>
    <row r="214" spans="1:7" x14ac:dyDescent="0.3">
      <c r="A214" s="278"/>
      <c r="B214" s="278"/>
      <c r="C214" s="312"/>
      <c r="D214" s="322"/>
      <c r="E214" s="278"/>
      <c r="F214" s="267"/>
      <c r="G214" s="267"/>
    </row>
    <row r="215" spans="1:7" x14ac:dyDescent="0.3">
      <c r="A215" s="278"/>
      <c r="B215" s="278"/>
      <c r="C215" s="312"/>
      <c r="D215" s="322"/>
      <c r="E215" s="278"/>
      <c r="F215" s="267"/>
      <c r="G215" s="267"/>
    </row>
    <row r="216" spans="1:7" x14ac:dyDescent="0.3">
      <c r="A216" s="278"/>
      <c r="B216" s="278"/>
      <c r="C216" s="312"/>
      <c r="D216" s="322"/>
      <c r="E216" s="278"/>
      <c r="F216" s="267"/>
      <c r="G216" s="267"/>
    </row>
    <row r="217" spans="1:7" x14ac:dyDescent="0.3">
      <c r="A217" s="278"/>
      <c r="B217" s="278"/>
      <c r="C217" s="312"/>
      <c r="D217" s="322"/>
      <c r="E217" s="278"/>
      <c r="F217" s="267"/>
      <c r="G217" s="267"/>
    </row>
    <row r="218" spans="1:7" x14ac:dyDescent="0.3">
      <c r="A218" s="278"/>
      <c r="B218" s="278"/>
      <c r="C218" s="312"/>
      <c r="D218" s="322"/>
      <c r="E218" s="278"/>
      <c r="F218" s="267"/>
      <c r="G218" s="267"/>
    </row>
    <row r="219" spans="1:7" x14ac:dyDescent="0.3">
      <c r="A219" s="278"/>
      <c r="B219" s="278"/>
      <c r="C219" s="312"/>
      <c r="D219" s="322"/>
      <c r="E219" s="278"/>
      <c r="F219" s="267"/>
      <c r="G219" s="267"/>
    </row>
    <row r="220" spans="1:7" x14ac:dyDescent="0.3">
      <c r="A220" s="278"/>
      <c r="B220" s="278"/>
      <c r="C220" s="312"/>
      <c r="D220" s="322"/>
      <c r="E220" s="278"/>
      <c r="F220" s="267"/>
      <c r="G220" s="267"/>
    </row>
    <row r="221" spans="1:7" x14ac:dyDescent="0.3">
      <c r="A221" s="278"/>
      <c r="B221" s="324"/>
      <c r="C221" s="312"/>
      <c r="D221" s="322"/>
      <c r="E221" s="278"/>
      <c r="F221" s="267"/>
      <c r="G221" s="267"/>
    </row>
    <row r="222" spans="1:7" x14ac:dyDescent="0.3">
      <c r="A222" s="278"/>
      <c r="B222" s="308"/>
      <c r="C222" s="312"/>
      <c r="D222" s="322"/>
      <c r="E222" s="278"/>
      <c r="F222" s="267"/>
      <c r="G222" s="267"/>
    </row>
    <row r="223" spans="1:7" x14ac:dyDescent="0.3">
      <c r="A223" s="278"/>
      <c r="B223" s="308"/>
      <c r="C223" s="312"/>
      <c r="D223" s="322"/>
      <c r="E223" s="278"/>
      <c r="F223" s="267"/>
      <c r="G223" s="267"/>
    </row>
    <row r="224" spans="1:7" x14ac:dyDescent="0.3">
      <c r="A224" s="278"/>
      <c r="B224" s="308"/>
      <c r="C224" s="312"/>
      <c r="D224" s="322"/>
      <c r="E224" s="278"/>
      <c r="F224" s="267"/>
      <c r="G224" s="267"/>
    </row>
    <row r="225" spans="1:7" x14ac:dyDescent="0.3">
      <c r="A225" s="278"/>
      <c r="B225" s="308"/>
      <c r="C225" s="312"/>
      <c r="D225" s="322"/>
      <c r="E225" s="278"/>
      <c r="F225" s="267"/>
      <c r="G225" s="267"/>
    </row>
    <row r="226" spans="1:7" x14ac:dyDescent="0.3">
      <c r="A226" s="278"/>
      <c r="B226" s="308"/>
      <c r="C226" s="312"/>
      <c r="D226" s="322"/>
      <c r="E226" s="278"/>
      <c r="F226" s="267"/>
      <c r="G226" s="267"/>
    </row>
    <row r="227" spans="1:7" x14ac:dyDescent="0.3">
      <c r="A227" s="278"/>
      <c r="B227" s="308"/>
      <c r="C227" s="312"/>
      <c r="D227" s="322"/>
      <c r="E227" s="278"/>
      <c r="F227" s="267"/>
      <c r="G227" s="267"/>
    </row>
    <row r="228" spans="1:7" x14ac:dyDescent="0.3">
      <c r="A228" s="278"/>
      <c r="B228" s="308"/>
      <c r="C228" s="278"/>
      <c r="D228" s="278"/>
      <c r="E228" s="278"/>
      <c r="F228" s="267"/>
      <c r="G228" s="267"/>
    </row>
    <row r="229" spans="1:7" x14ac:dyDescent="0.3">
      <c r="A229" s="278"/>
      <c r="B229" s="308"/>
      <c r="C229" s="278"/>
      <c r="D229" s="278"/>
      <c r="E229" s="278"/>
      <c r="F229" s="267"/>
      <c r="G229" s="267"/>
    </row>
    <row r="230" spans="1:7" x14ac:dyDescent="0.3">
      <c r="A230" s="278"/>
      <c r="B230" s="308"/>
      <c r="C230" s="278"/>
      <c r="D230" s="278"/>
      <c r="E230" s="278"/>
      <c r="F230" s="267"/>
      <c r="G230" s="267"/>
    </row>
    <row r="231" spans="1:7" x14ac:dyDescent="0.3">
      <c r="A231" s="302"/>
      <c r="B231" s="302"/>
      <c r="C231" s="302"/>
      <c r="D231" s="302"/>
      <c r="E231" s="302"/>
      <c r="F231" s="302"/>
      <c r="G231" s="302"/>
    </row>
    <row r="232" spans="1:7" x14ac:dyDescent="0.3">
      <c r="A232" s="278"/>
      <c r="B232" s="278"/>
      <c r="C232" s="266"/>
      <c r="D232" s="278"/>
      <c r="E232" s="278"/>
      <c r="F232" s="307"/>
      <c r="G232" s="307"/>
    </row>
    <row r="233" spans="1:7" x14ac:dyDescent="0.3">
      <c r="A233" s="278"/>
      <c r="B233" s="278"/>
      <c r="C233" s="278"/>
      <c r="D233" s="278"/>
      <c r="E233" s="278"/>
      <c r="F233" s="307"/>
      <c r="G233" s="307"/>
    </row>
    <row r="234" spans="1:7" x14ac:dyDescent="0.3">
      <c r="A234" s="278"/>
      <c r="B234" s="280"/>
      <c r="C234" s="278"/>
      <c r="D234" s="278"/>
      <c r="E234" s="278"/>
      <c r="F234" s="307"/>
      <c r="G234" s="307"/>
    </row>
    <row r="235" spans="1:7" x14ac:dyDescent="0.3">
      <c r="A235" s="278"/>
      <c r="B235" s="278"/>
      <c r="C235" s="312"/>
      <c r="D235" s="322"/>
      <c r="E235" s="278"/>
      <c r="F235" s="267"/>
      <c r="G235" s="267"/>
    </row>
    <row r="236" spans="1:7" x14ac:dyDescent="0.3">
      <c r="A236" s="278"/>
      <c r="B236" s="278"/>
      <c r="C236" s="312"/>
      <c r="D236" s="322"/>
      <c r="E236" s="278"/>
      <c r="F236" s="267"/>
      <c r="G236" s="267"/>
    </row>
    <row r="237" spans="1:7" x14ac:dyDescent="0.3">
      <c r="A237" s="278"/>
      <c r="B237" s="278"/>
      <c r="C237" s="312"/>
      <c r="D237" s="322"/>
      <c r="E237" s="278"/>
      <c r="F237" s="267"/>
      <c r="G237" s="267"/>
    </row>
    <row r="238" spans="1:7" x14ac:dyDescent="0.3">
      <c r="A238" s="278"/>
      <c r="B238" s="278"/>
      <c r="C238" s="312"/>
      <c r="D238" s="322"/>
      <c r="E238" s="278"/>
      <c r="F238" s="267"/>
      <c r="G238" s="267"/>
    </row>
    <row r="239" spans="1:7" x14ac:dyDescent="0.3">
      <c r="A239" s="278"/>
      <c r="B239" s="278"/>
      <c r="C239" s="312"/>
      <c r="D239" s="322"/>
      <c r="E239" s="278"/>
      <c r="F239" s="267"/>
      <c r="G239" s="267"/>
    </row>
    <row r="240" spans="1:7" x14ac:dyDescent="0.3">
      <c r="A240" s="278"/>
      <c r="B240" s="278"/>
      <c r="C240" s="312"/>
      <c r="D240" s="322"/>
      <c r="E240" s="278"/>
      <c r="F240" s="267"/>
      <c r="G240" s="267"/>
    </row>
    <row r="241" spans="1:7" x14ac:dyDescent="0.3">
      <c r="A241" s="278"/>
      <c r="B241" s="278"/>
      <c r="C241" s="312"/>
      <c r="D241" s="322"/>
      <c r="E241" s="278"/>
      <c r="F241" s="267"/>
      <c r="G241" s="267"/>
    </row>
    <row r="242" spans="1:7" x14ac:dyDescent="0.3">
      <c r="A242" s="278"/>
      <c r="B242" s="278"/>
      <c r="C242" s="312"/>
      <c r="D242" s="322"/>
      <c r="E242" s="278"/>
      <c r="F242" s="267"/>
      <c r="G242" s="267"/>
    </row>
    <row r="243" spans="1:7" x14ac:dyDescent="0.3">
      <c r="A243" s="278"/>
      <c r="B243" s="324"/>
      <c r="C243" s="312"/>
      <c r="D243" s="322"/>
      <c r="E243" s="278"/>
      <c r="F243" s="267"/>
      <c r="G243" s="267"/>
    </row>
    <row r="244" spans="1:7" x14ac:dyDescent="0.3">
      <c r="A244" s="278"/>
      <c r="B244" s="308"/>
      <c r="C244" s="312"/>
      <c r="D244" s="322"/>
      <c r="E244" s="278"/>
      <c r="F244" s="267"/>
      <c r="G244" s="267"/>
    </row>
    <row r="245" spans="1:7" x14ac:dyDescent="0.3">
      <c r="A245" s="278"/>
      <c r="B245" s="308"/>
      <c r="C245" s="312"/>
      <c r="D245" s="322"/>
      <c r="E245" s="278"/>
      <c r="F245" s="267"/>
      <c r="G245" s="267"/>
    </row>
    <row r="246" spans="1:7" x14ac:dyDescent="0.3">
      <c r="A246" s="278"/>
      <c r="B246" s="308"/>
      <c r="C246" s="312"/>
      <c r="D246" s="322"/>
      <c r="E246" s="278"/>
      <c r="F246" s="267"/>
      <c r="G246" s="267"/>
    </row>
    <row r="247" spans="1:7" x14ac:dyDescent="0.3">
      <c r="A247" s="278"/>
      <c r="B247" s="308"/>
      <c r="C247" s="312"/>
      <c r="D247" s="322"/>
      <c r="E247" s="278"/>
      <c r="F247" s="267"/>
      <c r="G247" s="267"/>
    </row>
    <row r="248" spans="1:7" x14ac:dyDescent="0.3">
      <c r="A248" s="278"/>
      <c r="B248" s="308"/>
      <c r="C248" s="312"/>
      <c r="D248" s="322"/>
      <c r="E248" s="278"/>
      <c r="F248" s="267"/>
      <c r="G248" s="267"/>
    </row>
    <row r="249" spans="1:7" x14ac:dyDescent="0.3">
      <c r="A249" s="278"/>
      <c r="B249" s="308"/>
      <c r="C249" s="312"/>
      <c r="D249" s="322"/>
      <c r="E249" s="278"/>
      <c r="F249" s="267"/>
      <c r="G249" s="267"/>
    </row>
    <row r="250" spans="1:7" x14ac:dyDescent="0.3">
      <c r="A250" s="278"/>
      <c r="B250" s="308"/>
      <c r="C250" s="278"/>
      <c r="D250" s="278"/>
      <c r="E250" s="278"/>
      <c r="F250" s="328"/>
      <c r="G250" s="328"/>
    </row>
    <row r="251" spans="1:7" x14ac:dyDescent="0.3">
      <c r="A251" s="278"/>
      <c r="B251" s="308"/>
      <c r="C251" s="278"/>
      <c r="D251" s="278"/>
      <c r="E251" s="278"/>
      <c r="F251" s="328"/>
      <c r="G251" s="328"/>
    </row>
    <row r="252" spans="1:7" x14ac:dyDescent="0.3">
      <c r="A252" s="278"/>
      <c r="B252" s="308"/>
      <c r="C252" s="278"/>
      <c r="D252" s="278"/>
      <c r="E252" s="278"/>
      <c r="F252" s="328"/>
      <c r="G252" s="328"/>
    </row>
    <row r="253" spans="1:7" x14ac:dyDescent="0.3">
      <c r="A253" s="302"/>
      <c r="B253" s="302"/>
      <c r="C253" s="302"/>
      <c r="D253" s="302"/>
      <c r="E253" s="302"/>
      <c r="F253" s="302"/>
      <c r="G253" s="302"/>
    </row>
    <row r="254" spans="1:7" x14ac:dyDescent="0.3">
      <c r="A254" s="278"/>
      <c r="B254" s="278"/>
      <c r="C254" s="266"/>
      <c r="D254" s="278"/>
      <c r="E254" s="323"/>
      <c r="F254" s="323"/>
      <c r="G254" s="323"/>
    </row>
    <row r="255" spans="1:7" x14ac:dyDescent="0.3">
      <c r="A255" s="278"/>
      <c r="B255" s="278"/>
      <c r="C255" s="266"/>
      <c r="D255" s="278"/>
      <c r="E255" s="323"/>
      <c r="F255" s="323"/>
      <c r="G255" s="277"/>
    </row>
    <row r="256" spans="1:7" x14ac:dyDescent="0.3">
      <c r="A256" s="278"/>
      <c r="B256" s="278"/>
      <c r="C256" s="266"/>
      <c r="D256" s="278"/>
      <c r="E256" s="323"/>
      <c r="F256" s="323"/>
      <c r="G256" s="277"/>
    </row>
    <row r="257" spans="1:7" x14ac:dyDescent="0.3">
      <c r="A257" s="278"/>
      <c r="B257" s="280"/>
      <c r="C257" s="266"/>
      <c r="D257" s="279"/>
      <c r="E257" s="279"/>
      <c r="F257" s="288"/>
      <c r="G257" s="288"/>
    </row>
    <row r="258" spans="1:7" x14ac:dyDescent="0.3">
      <c r="A258" s="278"/>
      <c r="B258" s="278"/>
      <c r="C258" s="266"/>
      <c r="D258" s="278"/>
      <c r="E258" s="323"/>
      <c r="F258" s="323"/>
      <c r="G258" s="277"/>
    </row>
    <row r="259" spans="1:7" x14ac:dyDescent="0.3">
      <c r="A259" s="278"/>
      <c r="B259" s="308"/>
      <c r="C259" s="266"/>
      <c r="D259" s="278"/>
      <c r="E259" s="323"/>
      <c r="F259" s="323"/>
      <c r="G259" s="277"/>
    </row>
    <row r="260" spans="1:7" x14ac:dyDescent="0.3">
      <c r="A260" s="278"/>
      <c r="B260" s="308"/>
      <c r="C260" s="329"/>
      <c r="D260" s="278"/>
      <c r="E260" s="323"/>
      <c r="F260" s="323"/>
      <c r="G260" s="277"/>
    </row>
    <row r="261" spans="1:7" x14ac:dyDescent="0.3">
      <c r="A261" s="278"/>
      <c r="B261" s="308"/>
      <c r="C261" s="266"/>
      <c r="D261" s="278"/>
      <c r="E261" s="323"/>
      <c r="F261" s="323"/>
      <c r="G261" s="277"/>
    </row>
    <row r="262" spans="1:7" x14ac:dyDescent="0.3">
      <c r="A262" s="278"/>
      <c r="B262" s="308"/>
      <c r="C262" s="266"/>
      <c r="D262" s="278"/>
      <c r="E262" s="323"/>
      <c r="F262" s="323"/>
      <c r="G262" s="277"/>
    </row>
    <row r="263" spans="1:7" x14ac:dyDescent="0.3">
      <c r="A263" s="278"/>
      <c r="B263" s="308"/>
      <c r="C263" s="266"/>
      <c r="D263" s="278"/>
      <c r="E263" s="323"/>
      <c r="F263" s="323"/>
      <c r="G263" s="277"/>
    </row>
    <row r="264" spans="1:7" x14ac:dyDescent="0.3">
      <c r="A264" s="278"/>
      <c r="B264" s="308"/>
      <c r="C264" s="266"/>
      <c r="D264" s="278"/>
      <c r="E264" s="323"/>
      <c r="F264" s="323"/>
      <c r="G264" s="277"/>
    </row>
    <row r="265" spans="1:7" x14ac:dyDescent="0.3">
      <c r="A265" s="278"/>
      <c r="B265" s="308"/>
      <c r="C265" s="266"/>
      <c r="D265" s="278"/>
      <c r="E265" s="323"/>
      <c r="F265" s="323"/>
      <c r="G265" s="277"/>
    </row>
    <row r="266" spans="1:7" x14ac:dyDescent="0.3">
      <c r="A266" s="278"/>
      <c r="B266" s="308"/>
      <c r="C266" s="266"/>
      <c r="D266" s="278"/>
      <c r="E266" s="323"/>
      <c r="F266" s="323"/>
      <c r="G266" s="277"/>
    </row>
    <row r="267" spans="1:7" x14ac:dyDescent="0.3">
      <c r="A267" s="278"/>
      <c r="B267" s="308"/>
      <c r="C267" s="266"/>
      <c r="D267" s="278"/>
      <c r="E267" s="323"/>
      <c r="F267" s="323"/>
      <c r="G267" s="277"/>
    </row>
    <row r="268" spans="1:7" x14ac:dyDescent="0.3">
      <c r="A268" s="278"/>
      <c r="B268" s="308"/>
      <c r="C268" s="266"/>
      <c r="D268" s="278"/>
      <c r="E268" s="323"/>
      <c r="F268" s="323"/>
      <c r="G268" s="277"/>
    </row>
    <row r="269" spans="1:7" x14ac:dyDescent="0.3">
      <c r="A269" s="278"/>
      <c r="B269" s="308"/>
      <c r="C269" s="266"/>
      <c r="D269" s="278"/>
      <c r="E269" s="323"/>
      <c r="F269" s="323"/>
      <c r="G269" s="277"/>
    </row>
    <row r="270" spans="1:7" x14ac:dyDescent="0.3">
      <c r="A270" s="302"/>
      <c r="B270" s="302"/>
      <c r="C270" s="302"/>
      <c r="D270" s="302"/>
      <c r="E270" s="302"/>
      <c r="F270" s="302"/>
      <c r="G270" s="302"/>
    </row>
    <row r="271" spans="1:7" x14ac:dyDescent="0.3">
      <c r="A271" s="278"/>
      <c r="B271" s="278"/>
      <c r="C271" s="266"/>
      <c r="D271" s="278"/>
      <c r="E271" s="277"/>
      <c r="F271" s="277"/>
      <c r="G271" s="277"/>
    </row>
    <row r="272" spans="1:7" x14ac:dyDescent="0.3">
      <c r="A272" s="278"/>
      <c r="B272" s="278"/>
      <c r="C272" s="266"/>
      <c r="D272" s="278"/>
      <c r="E272" s="277"/>
      <c r="F272" s="277"/>
      <c r="G272" s="277"/>
    </row>
    <row r="273" spans="1:7" x14ac:dyDescent="0.3">
      <c r="A273" s="278"/>
      <c r="B273" s="278"/>
      <c r="C273" s="266"/>
      <c r="D273" s="278"/>
      <c r="E273" s="277"/>
      <c r="F273" s="277"/>
      <c r="G273" s="277"/>
    </row>
    <row r="274" spans="1:7" x14ac:dyDescent="0.3">
      <c r="A274" s="278"/>
      <c r="B274" s="278"/>
      <c r="C274" s="266"/>
      <c r="D274" s="278"/>
      <c r="E274" s="277"/>
      <c r="F274" s="277"/>
      <c r="G274" s="277"/>
    </row>
    <row r="275" spans="1:7" x14ac:dyDescent="0.3">
      <c r="A275" s="278"/>
      <c r="B275" s="278"/>
      <c r="C275" s="266"/>
      <c r="D275" s="278"/>
      <c r="E275" s="277"/>
      <c r="F275" s="277"/>
      <c r="G275" s="277"/>
    </row>
    <row r="276" spans="1:7" x14ac:dyDescent="0.3">
      <c r="A276" s="278"/>
      <c r="B276" s="278"/>
      <c r="C276" s="266"/>
      <c r="D276" s="278"/>
      <c r="E276" s="277"/>
      <c r="F276" s="277"/>
      <c r="G276" s="277"/>
    </row>
    <row r="277" spans="1:7" x14ac:dyDescent="0.3">
      <c r="A277" s="302"/>
      <c r="B277" s="302"/>
      <c r="C277" s="302"/>
      <c r="D277" s="302"/>
      <c r="E277" s="302"/>
      <c r="F277" s="302"/>
      <c r="G277" s="302"/>
    </row>
    <row r="278" spans="1:7" x14ac:dyDescent="0.3">
      <c r="A278" s="278"/>
      <c r="B278" s="280"/>
      <c r="C278" s="278"/>
      <c r="D278" s="278"/>
      <c r="E278" s="281"/>
      <c r="F278" s="281"/>
      <c r="G278" s="281"/>
    </row>
    <row r="279" spans="1:7" x14ac:dyDescent="0.3">
      <c r="A279" s="278"/>
      <c r="B279" s="280"/>
      <c r="C279" s="278"/>
      <c r="D279" s="278"/>
      <c r="E279" s="281"/>
      <c r="F279" s="281"/>
      <c r="G279" s="281"/>
    </row>
    <row r="280" spans="1:7" x14ac:dyDescent="0.3">
      <c r="A280" s="278"/>
      <c r="B280" s="280"/>
      <c r="C280" s="278"/>
      <c r="D280" s="278"/>
      <c r="E280" s="281"/>
      <c r="F280" s="281"/>
      <c r="G280" s="281"/>
    </row>
    <row r="281" spans="1:7" x14ac:dyDescent="0.3">
      <c r="A281" s="278"/>
      <c r="B281" s="280"/>
      <c r="C281" s="278"/>
      <c r="D281" s="278"/>
      <c r="E281" s="281"/>
      <c r="F281" s="281"/>
      <c r="G281" s="281"/>
    </row>
    <row r="282" spans="1:7" x14ac:dyDescent="0.3">
      <c r="A282" s="278"/>
      <c r="B282" s="280"/>
      <c r="C282" s="278"/>
      <c r="D282" s="278"/>
      <c r="E282" s="281"/>
      <c r="F282" s="281"/>
      <c r="G282" s="281"/>
    </row>
    <row r="283" spans="1:7" x14ac:dyDescent="0.3">
      <c r="A283" s="278"/>
      <c r="B283" s="280"/>
      <c r="C283" s="278"/>
      <c r="D283" s="278"/>
      <c r="E283" s="281"/>
      <c r="F283" s="281"/>
      <c r="G283" s="281"/>
    </row>
    <row r="284" spans="1:7" x14ac:dyDescent="0.3">
      <c r="A284" s="278"/>
      <c r="B284" s="280"/>
      <c r="C284" s="278"/>
      <c r="D284" s="278"/>
      <c r="E284" s="281"/>
      <c r="F284" s="281"/>
      <c r="G284" s="281"/>
    </row>
    <row r="285" spans="1:7" x14ac:dyDescent="0.3">
      <c r="A285" s="278"/>
      <c r="B285" s="280"/>
      <c r="C285" s="278"/>
      <c r="D285" s="278"/>
      <c r="E285" s="281"/>
      <c r="F285" s="281"/>
      <c r="G285" s="281"/>
    </row>
    <row r="286" spans="1:7" x14ac:dyDescent="0.3">
      <c r="A286" s="278"/>
      <c r="B286" s="280"/>
      <c r="C286" s="278"/>
      <c r="D286" s="278"/>
      <c r="E286" s="281"/>
      <c r="F286" s="281"/>
      <c r="G286" s="281"/>
    </row>
    <row r="287" spans="1:7" x14ac:dyDescent="0.3">
      <c r="A287" s="278"/>
      <c r="B287" s="280"/>
      <c r="C287" s="278"/>
      <c r="D287" s="278"/>
      <c r="E287" s="281"/>
      <c r="F287" s="281"/>
      <c r="G287" s="281"/>
    </row>
    <row r="288" spans="1:7" x14ac:dyDescent="0.3">
      <c r="A288" s="278"/>
      <c r="B288" s="280"/>
      <c r="C288" s="278"/>
      <c r="D288" s="278"/>
      <c r="E288" s="281"/>
      <c r="F288" s="281"/>
      <c r="G288" s="281"/>
    </row>
    <row r="289" spans="1:7" x14ac:dyDescent="0.3">
      <c r="A289" s="278"/>
      <c r="B289" s="280"/>
      <c r="C289" s="278"/>
      <c r="D289" s="278"/>
      <c r="E289" s="281"/>
      <c r="F289" s="281"/>
      <c r="G289" s="281"/>
    </row>
    <row r="290" spans="1:7" x14ac:dyDescent="0.3">
      <c r="A290" s="278"/>
      <c r="B290" s="280"/>
      <c r="C290" s="278"/>
      <c r="D290" s="278"/>
      <c r="E290" s="281"/>
      <c r="F290" s="281"/>
      <c r="G290" s="281"/>
    </row>
    <row r="291" spans="1:7" x14ac:dyDescent="0.3">
      <c r="A291" s="278"/>
      <c r="B291" s="280"/>
      <c r="C291" s="278"/>
      <c r="D291" s="278"/>
      <c r="E291" s="281"/>
      <c r="F291" s="281"/>
      <c r="G291" s="281"/>
    </row>
    <row r="292" spans="1:7" x14ac:dyDescent="0.3">
      <c r="A292" s="278"/>
      <c r="B292" s="280"/>
      <c r="C292" s="278"/>
      <c r="D292" s="278"/>
      <c r="E292" s="281"/>
      <c r="F292" s="281"/>
      <c r="G292" s="281"/>
    </row>
    <row r="293" spans="1:7" x14ac:dyDescent="0.3">
      <c r="A293" s="278"/>
      <c r="B293" s="280"/>
      <c r="C293" s="278"/>
      <c r="D293" s="278"/>
      <c r="E293" s="281"/>
      <c r="F293" s="281"/>
      <c r="G293" s="281"/>
    </row>
    <row r="294" spans="1:7" x14ac:dyDescent="0.3">
      <c r="A294" s="278"/>
      <c r="B294" s="280"/>
      <c r="C294" s="278"/>
      <c r="D294" s="278"/>
      <c r="E294" s="281"/>
      <c r="F294" s="281"/>
      <c r="G294" s="281"/>
    </row>
    <row r="295" spans="1:7" x14ac:dyDescent="0.3">
      <c r="A295" s="278"/>
      <c r="B295" s="280"/>
      <c r="C295" s="278"/>
      <c r="D295" s="278"/>
      <c r="E295" s="281"/>
      <c r="F295" s="281"/>
      <c r="G295" s="281"/>
    </row>
    <row r="296" spans="1:7" x14ac:dyDescent="0.3">
      <c r="A296" s="278"/>
      <c r="B296" s="280"/>
      <c r="C296" s="278"/>
      <c r="D296" s="278"/>
      <c r="E296" s="281"/>
      <c r="F296" s="281"/>
      <c r="G296" s="281"/>
    </row>
    <row r="297" spans="1:7" x14ac:dyDescent="0.3">
      <c r="A297" s="278"/>
      <c r="B297" s="280"/>
      <c r="C297" s="278"/>
      <c r="D297" s="278"/>
      <c r="E297" s="281"/>
      <c r="F297" s="281"/>
      <c r="G297" s="281"/>
    </row>
    <row r="298" spans="1:7" x14ac:dyDescent="0.3">
      <c r="A298" s="278"/>
      <c r="B298" s="280"/>
      <c r="C298" s="278"/>
      <c r="D298" s="278"/>
      <c r="E298" s="281"/>
      <c r="F298" s="281"/>
      <c r="G298" s="281"/>
    </row>
    <row r="299" spans="1:7" x14ac:dyDescent="0.3">
      <c r="A299" s="278"/>
      <c r="B299" s="280"/>
      <c r="C299" s="278"/>
      <c r="D299" s="278"/>
      <c r="E299" s="281"/>
      <c r="F299" s="281"/>
      <c r="G299" s="281"/>
    </row>
    <row r="300" spans="1:7" x14ac:dyDescent="0.3">
      <c r="A300" s="302"/>
      <c r="B300" s="302"/>
      <c r="C300" s="302"/>
      <c r="D300" s="302"/>
      <c r="E300" s="302"/>
      <c r="F300" s="302"/>
      <c r="G300" s="302"/>
    </row>
    <row r="301" spans="1:7" x14ac:dyDescent="0.3">
      <c r="A301" s="278"/>
      <c r="B301" s="280"/>
      <c r="C301" s="278"/>
      <c r="D301" s="278"/>
      <c r="E301" s="281"/>
      <c r="F301" s="281"/>
      <c r="G301" s="281"/>
    </row>
    <row r="302" spans="1:7" x14ac:dyDescent="0.3">
      <c r="A302" s="278"/>
      <c r="B302" s="280"/>
      <c r="C302" s="278"/>
      <c r="D302" s="278"/>
      <c r="E302" s="281"/>
      <c r="F302" s="281"/>
      <c r="G302" s="281"/>
    </row>
    <row r="303" spans="1:7" x14ac:dyDescent="0.3">
      <c r="A303" s="278"/>
      <c r="B303" s="280"/>
      <c r="C303" s="278"/>
      <c r="D303" s="278"/>
      <c r="E303" s="281"/>
      <c r="F303" s="281"/>
      <c r="G303" s="281"/>
    </row>
    <row r="304" spans="1:7" x14ac:dyDescent="0.3">
      <c r="A304" s="278"/>
      <c r="B304" s="280"/>
      <c r="C304" s="278"/>
      <c r="D304" s="278"/>
      <c r="E304" s="281"/>
      <c r="F304" s="281"/>
      <c r="G304" s="281"/>
    </row>
    <row r="305" spans="1:7" x14ac:dyDescent="0.3">
      <c r="A305" s="278"/>
      <c r="B305" s="280"/>
      <c r="C305" s="278"/>
      <c r="D305" s="278"/>
      <c r="E305" s="281"/>
      <c r="F305" s="281"/>
      <c r="G305" s="281"/>
    </row>
    <row r="306" spans="1:7" x14ac:dyDescent="0.3">
      <c r="A306" s="278"/>
      <c r="B306" s="280"/>
      <c r="C306" s="278"/>
      <c r="D306" s="278"/>
      <c r="E306" s="281"/>
      <c r="F306" s="281"/>
      <c r="G306" s="281"/>
    </row>
    <row r="307" spans="1:7" x14ac:dyDescent="0.3">
      <c r="A307" s="278"/>
      <c r="B307" s="280"/>
      <c r="C307" s="278"/>
      <c r="D307" s="278"/>
      <c r="E307" s="281"/>
      <c r="F307" s="281"/>
      <c r="G307" s="281"/>
    </row>
    <row r="308" spans="1:7" x14ac:dyDescent="0.3">
      <c r="A308" s="278"/>
      <c r="B308" s="280"/>
      <c r="C308" s="278"/>
      <c r="D308" s="278"/>
      <c r="E308" s="281"/>
      <c r="F308" s="281"/>
      <c r="G308" s="281"/>
    </row>
    <row r="309" spans="1:7" x14ac:dyDescent="0.3">
      <c r="A309" s="278"/>
      <c r="B309" s="280"/>
      <c r="C309" s="278"/>
      <c r="D309" s="278"/>
      <c r="E309" s="281"/>
      <c r="F309" s="281"/>
      <c r="G309" s="281"/>
    </row>
    <row r="310" spans="1:7" x14ac:dyDescent="0.3">
      <c r="A310" s="278"/>
      <c r="B310" s="280"/>
      <c r="C310" s="278"/>
      <c r="D310" s="278"/>
      <c r="E310" s="281"/>
      <c r="F310" s="281"/>
      <c r="G310" s="281"/>
    </row>
    <row r="311" spans="1:7" x14ac:dyDescent="0.3">
      <c r="A311" s="278"/>
      <c r="B311" s="280"/>
      <c r="C311" s="278"/>
      <c r="D311" s="278"/>
      <c r="E311" s="281"/>
      <c r="F311" s="281"/>
      <c r="G311" s="281"/>
    </row>
    <row r="312" spans="1:7" x14ac:dyDescent="0.3">
      <c r="A312" s="278"/>
      <c r="B312" s="280"/>
      <c r="C312" s="278"/>
      <c r="D312" s="278"/>
      <c r="E312" s="281"/>
      <c r="F312" s="281"/>
      <c r="G312" s="281"/>
    </row>
    <row r="313" spans="1:7" x14ac:dyDescent="0.3">
      <c r="A313" s="278"/>
      <c r="B313" s="280"/>
      <c r="C313" s="278"/>
      <c r="D313" s="278"/>
      <c r="E313" s="281"/>
      <c r="F313" s="281"/>
      <c r="G313" s="281"/>
    </row>
    <row r="314" spans="1:7" x14ac:dyDescent="0.3">
      <c r="A314" s="302"/>
      <c r="B314" s="302"/>
      <c r="C314" s="302"/>
      <c r="D314" s="302"/>
      <c r="E314" s="302"/>
      <c r="F314" s="302"/>
      <c r="G314" s="302"/>
    </row>
    <row r="315" spans="1:7" x14ac:dyDescent="0.3">
      <c r="A315" s="278"/>
      <c r="B315" s="280"/>
      <c r="C315" s="278"/>
      <c r="D315" s="278"/>
      <c r="E315" s="281"/>
      <c r="F315" s="281"/>
      <c r="G315" s="281"/>
    </row>
    <row r="316" spans="1:7" x14ac:dyDescent="0.3">
      <c r="A316" s="278"/>
      <c r="B316" s="276"/>
      <c r="C316" s="278"/>
      <c r="D316" s="278"/>
      <c r="E316" s="281"/>
      <c r="F316" s="281"/>
      <c r="G316" s="281"/>
    </row>
    <row r="317" spans="1:7" x14ac:dyDescent="0.3">
      <c r="A317" s="278"/>
      <c r="B317" s="280"/>
      <c r="C317" s="278"/>
      <c r="D317" s="278"/>
      <c r="E317" s="281"/>
      <c r="F317" s="281"/>
      <c r="G317" s="281"/>
    </row>
    <row r="318" spans="1:7" x14ac:dyDescent="0.3">
      <c r="A318" s="278"/>
      <c r="B318" s="280"/>
      <c r="C318" s="278"/>
      <c r="D318" s="278"/>
      <c r="E318" s="281"/>
      <c r="F318" s="281"/>
      <c r="G318" s="281"/>
    </row>
    <row r="319" spans="1:7" x14ac:dyDescent="0.3">
      <c r="A319" s="278"/>
      <c r="B319" s="280"/>
      <c r="C319" s="278"/>
      <c r="D319" s="278"/>
      <c r="E319" s="281"/>
      <c r="F319" s="281"/>
      <c r="G319" s="281"/>
    </row>
    <row r="320" spans="1:7" x14ac:dyDescent="0.3">
      <c r="A320" s="278"/>
      <c r="B320" s="280"/>
      <c r="C320" s="278"/>
      <c r="D320" s="278"/>
      <c r="E320" s="281"/>
      <c r="F320" s="281"/>
      <c r="G320" s="281"/>
    </row>
    <row r="321" spans="1:7" x14ac:dyDescent="0.3">
      <c r="A321" s="278"/>
      <c r="B321" s="280"/>
      <c r="C321" s="278"/>
      <c r="D321" s="278"/>
      <c r="E321" s="281"/>
      <c r="F321" s="281"/>
      <c r="G321" s="281"/>
    </row>
    <row r="322" spans="1:7" x14ac:dyDescent="0.3">
      <c r="A322" s="278"/>
      <c r="B322" s="280"/>
      <c r="C322" s="278"/>
      <c r="D322" s="278"/>
      <c r="E322" s="281"/>
      <c r="F322" s="281"/>
      <c r="G322" s="281"/>
    </row>
    <row r="323" spans="1:7" x14ac:dyDescent="0.3">
      <c r="A323" s="278"/>
      <c r="B323" s="280"/>
      <c r="C323" s="278"/>
      <c r="D323" s="278"/>
      <c r="E323" s="281"/>
      <c r="F323" s="281"/>
      <c r="G323" s="281"/>
    </row>
    <row r="324" spans="1:7" x14ac:dyDescent="0.3">
      <c r="A324" s="302"/>
      <c r="B324" s="302"/>
      <c r="C324" s="302"/>
      <c r="D324" s="302"/>
      <c r="E324" s="302"/>
      <c r="F324" s="302"/>
      <c r="G324" s="302"/>
    </row>
    <row r="325" spans="1:7" x14ac:dyDescent="0.3">
      <c r="A325" s="278"/>
      <c r="B325" s="280"/>
      <c r="C325" s="278"/>
      <c r="D325" s="278"/>
      <c r="E325" s="281"/>
      <c r="F325" s="281"/>
      <c r="G325" s="281"/>
    </row>
    <row r="326" spans="1:7" x14ac:dyDescent="0.3">
      <c r="A326" s="278"/>
      <c r="B326" s="276"/>
      <c r="C326" s="278"/>
      <c r="D326" s="278"/>
      <c r="E326" s="281"/>
      <c r="F326" s="281"/>
      <c r="G326" s="281"/>
    </row>
    <row r="327" spans="1:7" x14ac:dyDescent="0.3">
      <c r="A327" s="278"/>
      <c r="B327" s="280"/>
      <c r="C327" s="278"/>
      <c r="D327" s="278"/>
      <c r="E327" s="281"/>
      <c r="F327" s="281"/>
      <c r="G327" s="281"/>
    </row>
    <row r="328" spans="1:7" x14ac:dyDescent="0.3">
      <c r="A328" s="278"/>
      <c r="B328" s="278"/>
      <c r="C328" s="278"/>
      <c r="D328" s="278"/>
      <c r="E328" s="281"/>
      <c r="F328" s="281"/>
      <c r="G328" s="281"/>
    </row>
    <row r="329" spans="1:7" x14ac:dyDescent="0.3">
      <c r="A329" s="278"/>
      <c r="B329" s="280"/>
      <c r="C329" s="278"/>
      <c r="D329" s="278"/>
      <c r="E329" s="281"/>
      <c r="F329" s="281"/>
      <c r="G329" s="281"/>
    </row>
    <row r="330" spans="1:7" x14ac:dyDescent="0.3">
      <c r="A330" s="278"/>
      <c r="B330" s="278"/>
      <c r="C330" s="266"/>
      <c r="D330" s="278"/>
      <c r="E330" s="277"/>
      <c r="F330" s="277"/>
      <c r="G330" s="277"/>
    </row>
    <row r="331" spans="1:7" x14ac:dyDescent="0.3">
      <c r="A331" s="278"/>
      <c r="B331" s="278"/>
      <c r="C331" s="266"/>
      <c r="D331" s="278"/>
      <c r="E331" s="277"/>
      <c r="F331" s="277"/>
      <c r="G331" s="277"/>
    </row>
    <row r="332" spans="1:7" x14ac:dyDescent="0.3">
      <c r="A332" s="278"/>
      <c r="B332" s="278"/>
      <c r="C332" s="266"/>
      <c r="D332" s="278"/>
      <c r="E332" s="277"/>
      <c r="F332" s="277"/>
      <c r="G332" s="277"/>
    </row>
    <row r="333" spans="1:7" x14ac:dyDescent="0.3">
      <c r="A333" s="278"/>
      <c r="B333" s="278"/>
      <c r="C333" s="266"/>
      <c r="D333" s="278"/>
      <c r="E333" s="277"/>
      <c r="F333" s="277"/>
      <c r="G333" s="277"/>
    </row>
    <row r="334" spans="1:7" x14ac:dyDescent="0.3">
      <c r="A334" s="278"/>
      <c r="B334" s="278"/>
      <c r="C334" s="266"/>
      <c r="D334" s="278"/>
      <c r="E334" s="277"/>
      <c r="F334" s="277"/>
      <c r="G334" s="277"/>
    </row>
    <row r="335" spans="1:7" x14ac:dyDescent="0.3">
      <c r="A335" s="278"/>
      <c r="B335" s="278"/>
      <c r="C335" s="266"/>
      <c r="D335" s="278"/>
      <c r="E335" s="277"/>
      <c r="F335" s="277"/>
      <c r="G335" s="277"/>
    </row>
    <row r="336" spans="1:7" x14ac:dyDescent="0.3">
      <c r="A336" s="278"/>
      <c r="B336" s="278"/>
      <c r="C336" s="266"/>
      <c r="D336" s="278"/>
      <c r="E336" s="277"/>
      <c r="F336" s="277"/>
      <c r="G336" s="277"/>
    </row>
    <row r="337" spans="1:7" x14ac:dyDescent="0.3">
      <c r="A337" s="278"/>
      <c r="B337" s="278"/>
      <c r="C337" s="266"/>
      <c r="D337" s="278"/>
      <c r="E337" s="277"/>
      <c r="F337" s="277"/>
      <c r="G337" s="277"/>
    </row>
    <row r="338" spans="1:7" x14ac:dyDescent="0.3">
      <c r="A338" s="278"/>
      <c r="B338" s="278"/>
      <c r="C338" s="266"/>
      <c r="D338" s="278"/>
      <c r="E338" s="277"/>
      <c r="F338" s="277"/>
      <c r="G338" s="277"/>
    </row>
    <row r="339" spans="1:7" x14ac:dyDescent="0.3">
      <c r="A339" s="278"/>
      <c r="B339" s="278"/>
      <c r="C339" s="266"/>
      <c r="D339" s="278"/>
      <c r="E339" s="277"/>
      <c r="F339" s="277"/>
      <c r="G339" s="277"/>
    </row>
    <row r="340" spans="1:7" x14ac:dyDescent="0.3">
      <c r="A340" s="278"/>
      <c r="B340" s="278"/>
      <c r="C340" s="266"/>
      <c r="D340" s="278"/>
      <c r="E340" s="277"/>
      <c r="F340" s="277"/>
      <c r="G340" s="277"/>
    </row>
    <row r="341" spans="1:7" x14ac:dyDescent="0.3">
      <c r="A341" s="278"/>
      <c r="B341" s="278"/>
      <c r="C341" s="266"/>
      <c r="D341" s="278"/>
      <c r="E341" s="277"/>
      <c r="F341" s="277"/>
      <c r="G341" s="277"/>
    </row>
    <row r="342" spans="1:7" x14ac:dyDescent="0.3">
      <c r="A342" s="278"/>
      <c r="B342" s="278"/>
      <c r="C342" s="266"/>
      <c r="D342" s="278"/>
      <c r="E342" s="277"/>
      <c r="F342" s="277"/>
      <c r="G342" s="277"/>
    </row>
    <row r="343" spans="1:7" x14ac:dyDescent="0.3">
      <c r="A343" s="278"/>
      <c r="B343" s="278"/>
      <c r="C343" s="266"/>
      <c r="D343" s="278"/>
      <c r="E343" s="277"/>
      <c r="F343" s="277"/>
      <c r="G343" s="277"/>
    </row>
    <row r="344" spans="1:7" x14ac:dyDescent="0.3">
      <c r="A344" s="278"/>
      <c r="B344" s="278"/>
      <c r="C344" s="266"/>
      <c r="D344" s="278"/>
      <c r="E344" s="277"/>
      <c r="F344" s="277"/>
      <c r="G344" s="277"/>
    </row>
    <row r="345" spans="1:7" x14ac:dyDescent="0.3">
      <c r="A345" s="278"/>
      <c r="B345" s="278"/>
      <c r="C345" s="266"/>
      <c r="D345" s="278"/>
      <c r="E345" s="277"/>
      <c r="F345" s="277"/>
      <c r="G345" s="277"/>
    </row>
    <row r="346" spans="1:7" x14ac:dyDescent="0.3">
      <c r="A346" s="278"/>
      <c r="B346" s="278"/>
      <c r="C346" s="266"/>
      <c r="D346" s="278"/>
      <c r="E346" s="277"/>
      <c r="F346" s="277"/>
      <c r="G346" s="277"/>
    </row>
    <row r="347" spans="1:7" x14ac:dyDescent="0.3">
      <c r="A347" s="278"/>
      <c r="B347" s="278"/>
      <c r="C347" s="266"/>
      <c r="D347" s="278"/>
      <c r="E347" s="277"/>
      <c r="F347" s="277"/>
      <c r="G347" s="277"/>
    </row>
    <row r="348" spans="1:7" x14ac:dyDescent="0.3">
      <c r="A348" s="278"/>
      <c r="B348" s="278"/>
      <c r="C348" s="266"/>
      <c r="D348" s="278"/>
      <c r="E348" s="277"/>
      <c r="F348" s="277"/>
      <c r="G348" s="277"/>
    </row>
    <row r="349" spans="1:7" x14ac:dyDescent="0.3">
      <c r="A349" s="278"/>
      <c r="B349" s="278"/>
      <c r="C349" s="266"/>
      <c r="D349" s="278"/>
      <c r="E349" s="277"/>
      <c r="F349" s="277"/>
      <c r="G349" s="277"/>
    </row>
    <row r="350" spans="1:7" x14ac:dyDescent="0.3">
      <c r="A350" s="278"/>
      <c r="B350" s="278"/>
      <c r="C350" s="266"/>
      <c r="D350" s="278"/>
      <c r="E350" s="277"/>
      <c r="F350" s="277"/>
      <c r="G350" s="277"/>
    </row>
    <row r="351" spans="1:7" x14ac:dyDescent="0.3">
      <c r="A351" s="278"/>
      <c r="B351" s="278"/>
      <c r="C351" s="266"/>
      <c r="D351" s="278"/>
      <c r="E351" s="277"/>
      <c r="F351" s="277"/>
      <c r="G351" s="277"/>
    </row>
    <row r="352" spans="1:7" x14ac:dyDescent="0.3">
      <c r="A352" s="278"/>
      <c r="B352" s="278"/>
      <c r="C352" s="266"/>
      <c r="D352" s="278"/>
      <c r="E352" s="277"/>
      <c r="F352" s="277"/>
      <c r="G352" s="277"/>
    </row>
    <row r="353" spans="1:7" x14ac:dyDescent="0.3">
      <c r="A353" s="278"/>
      <c r="B353" s="278"/>
      <c r="C353" s="266"/>
      <c r="D353" s="278"/>
      <c r="E353" s="277"/>
      <c r="F353" s="277"/>
      <c r="G353" s="277"/>
    </row>
    <row r="354" spans="1:7" x14ac:dyDescent="0.3">
      <c r="A354" s="278"/>
      <c r="B354" s="278"/>
      <c r="C354" s="266"/>
      <c r="D354" s="278"/>
      <c r="E354" s="277"/>
      <c r="F354" s="277"/>
      <c r="G354" s="277"/>
    </row>
    <row r="355" spans="1:7" x14ac:dyDescent="0.3">
      <c r="A355" s="278"/>
      <c r="B355" s="278"/>
      <c r="C355" s="266"/>
      <c r="D355" s="278"/>
      <c r="E355" s="277"/>
      <c r="F355" s="277"/>
      <c r="G355" s="277"/>
    </row>
    <row r="356" spans="1:7" x14ac:dyDescent="0.3">
      <c r="A356" s="278"/>
      <c r="B356" s="278"/>
      <c r="C356" s="266"/>
      <c r="D356" s="278"/>
      <c r="E356" s="277"/>
      <c r="F356" s="277"/>
      <c r="G356" s="277"/>
    </row>
    <row r="357" spans="1:7" x14ac:dyDescent="0.3">
      <c r="A357" s="278"/>
      <c r="B357" s="278"/>
      <c r="C357" s="266"/>
      <c r="D357" s="278"/>
      <c r="E357" s="277"/>
      <c r="F357" s="277"/>
      <c r="G357" s="277"/>
    </row>
    <row r="358" spans="1:7" x14ac:dyDescent="0.3">
      <c r="A358" s="278"/>
      <c r="B358" s="278"/>
      <c r="C358" s="266"/>
      <c r="D358" s="278"/>
      <c r="E358" s="277"/>
      <c r="F358" s="277"/>
      <c r="G358" s="277"/>
    </row>
    <row r="359" spans="1:7" x14ac:dyDescent="0.3">
      <c r="A359" s="278"/>
      <c r="B359" s="278"/>
      <c r="C359" s="266"/>
      <c r="D359" s="278"/>
      <c r="E359" s="277"/>
      <c r="F359" s="277"/>
      <c r="G359" s="277"/>
    </row>
    <row r="360" spans="1:7" x14ac:dyDescent="0.3">
      <c r="A360" s="278"/>
      <c r="B360" s="278"/>
      <c r="C360" s="266"/>
      <c r="D360" s="278"/>
      <c r="E360" s="277"/>
      <c r="F360" s="277"/>
      <c r="G360" s="277"/>
    </row>
    <row r="361" spans="1:7" x14ac:dyDescent="0.3">
      <c r="A361" s="278"/>
      <c r="B361" s="278"/>
      <c r="C361" s="266"/>
      <c r="D361" s="278"/>
      <c r="E361" s="277"/>
      <c r="F361" s="277"/>
      <c r="G361" s="277"/>
    </row>
    <row r="362" spans="1:7" x14ac:dyDescent="0.3">
      <c r="A362" s="278"/>
      <c r="B362" s="278"/>
      <c r="C362" s="266"/>
      <c r="D362" s="278"/>
      <c r="E362" s="277"/>
      <c r="F362" s="277"/>
      <c r="G362" s="277"/>
    </row>
    <row r="363" spans="1:7" x14ac:dyDescent="0.3">
      <c r="A363" s="278"/>
      <c r="B363" s="278"/>
      <c r="C363" s="266"/>
      <c r="D363" s="278"/>
      <c r="E363" s="277"/>
      <c r="F363" s="277"/>
      <c r="G363" s="277"/>
    </row>
    <row r="364" spans="1:7" x14ac:dyDescent="0.3">
      <c r="A364" s="278"/>
      <c r="B364" s="278"/>
      <c r="C364" s="266"/>
      <c r="D364" s="278"/>
      <c r="E364" s="277"/>
      <c r="F364" s="277"/>
      <c r="G364" s="277"/>
    </row>
    <row r="365" spans="1:7" x14ac:dyDescent="0.3">
      <c r="A365" s="278"/>
      <c r="B365" s="278"/>
      <c r="C365" s="266"/>
      <c r="D365" s="278"/>
      <c r="E365" s="277"/>
      <c r="F365" s="277"/>
      <c r="G365" s="277"/>
    </row>
    <row r="366" spans="1:7" x14ac:dyDescent="0.3">
      <c r="A366" s="278"/>
      <c r="B366" s="278"/>
      <c r="C366" s="266"/>
      <c r="D366" s="278"/>
      <c r="E366" s="277"/>
      <c r="F366" s="277"/>
      <c r="G366" s="277"/>
    </row>
    <row r="367" spans="1:7" x14ac:dyDescent="0.3">
      <c r="A367" s="278"/>
      <c r="B367" s="278"/>
      <c r="C367" s="266"/>
      <c r="D367" s="278"/>
      <c r="E367" s="277"/>
      <c r="F367" s="277"/>
      <c r="G367" s="277"/>
    </row>
    <row r="368" spans="1:7" x14ac:dyDescent="0.3">
      <c r="A368" s="278"/>
      <c r="B368" s="278"/>
      <c r="C368" s="266"/>
      <c r="D368" s="278"/>
      <c r="E368" s="277"/>
      <c r="F368" s="277"/>
      <c r="G368" s="277"/>
    </row>
    <row r="369" spans="1:7" x14ac:dyDescent="0.3">
      <c r="A369" s="278"/>
      <c r="B369" s="278"/>
      <c r="C369" s="266"/>
      <c r="D369" s="278"/>
      <c r="E369" s="277"/>
      <c r="F369" s="277"/>
      <c r="G369" s="277"/>
    </row>
    <row r="370" spans="1:7" x14ac:dyDescent="0.3">
      <c r="A370" s="278"/>
      <c r="B370" s="278"/>
      <c r="C370" s="266"/>
      <c r="D370" s="278"/>
      <c r="E370" s="277"/>
      <c r="F370" s="277"/>
      <c r="G370" s="277"/>
    </row>
    <row r="371" spans="1:7" x14ac:dyDescent="0.3">
      <c r="A371" s="278"/>
      <c r="B371" s="278"/>
      <c r="C371" s="266"/>
      <c r="D371" s="278"/>
      <c r="E371" s="277"/>
      <c r="F371" s="277"/>
      <c r="G371" s="277"/>
    </row>
    <row r="372" spans="1:7" x14ac:dyDescent="0.3">
      <c r="A372" s="278"/>
      <c r="B372" s="278"/>
      <c r="C372" s="266"/>
      <c r="D372" s="278"/>
      <c r="E372" s="277"/>
      <c r="F372" s="277"/>
      <c r="G372" s="277"/>
    </row>
    <row r="373" spans="1:7" x14ac:dyDescent="0.3">
      <c r="A373" s="278"/>
      <c r="B373" s="278"/>
      <c r="C373" s="266"/>
      <c r="D373" s="278"/>
      <c r="E373" s="277"/>
      <c r="F373" s="277"/>
      <c r="G373" s="277"/>
    </row>
    <row r="374" spans="1:7" x14ac:dyDescent="0.3">
      <c r="A374" s="278"/>
      <c r="B374" s="278"/>
      <c r="C374" s="266"/>
      <c r="D374" s="278"/>
      <c r="E374" s="277"/>
      <c r="F374" s="277"/>
      <c r="G374" s="277"/>
    </row>
    <row r="375" spans="1:7" x14ac:dyDescent="0.3">
      <c r="A375" s="278"/>
      <c r="B375" s="278"/>
      <c r="C375" s="266"/>
      <c r="D375" s="278"/>
      <c r="E375" s="277"/>
      <c r="F375" s="277"/>
      <c r="G375" s="277"/>
    </row>
    <row r="376" spans="1:7" x14ac:dyDescent="0.3">
      <c r="A376" s="278"/>
      <c r="B376" s="278"/>
      <c r="C376" s="266"/>
      <c r="D376" s="278"/>
      <c r="E376" s="277"/>
      <c r="F376" s="277"/>
      <c r="G376" s="277"/>
    </row>
    <row r="377" spans="1:7" x14ac:dyDescent="0.3">
      <c r="A377" s="278"/>
      <c r="B377" s="278"/>
      <c r="C377" s="266"/>
      <c r="D377" s="278"/>
      <c r="E377" s="277"/>
      <c r="F377" s="277"/>
      <c r="G377" s="277"/>
    </row>
    <row r="378" spans="1:7" x14ac:dyDescent="0.3">
      <c r="A378" s="278"/>
      <c r="B378" s="278"/>
      <c r="C378" s="266"/>
      <c r="D378" s="278"/>
      <c r="E378" s="277"/>
      <c r="F378" s="277"/>
      <c r="G378" s="277"/>
    </row>
    <row r="379" spans="1:7" x14ac:dyDescent="0.3">
      <c r="A379" s="278"/>
      <c r="B379" s="278"/>
      <c r="C379" s="266"/>
      <c r="D379" s="278"/>
      <c r="E379" s="277"/>
      <c r="F379" s="277"/>
      <c r="G379" s="277"/>
    </row>
    <row r="380" spans="1:7" ht="18" x14ac:dyDescent="0.3">
      <c r="A380" s="318"/>
      <c r="B380" s="319"/>
      <c r="C380" s="318"/>
      <c r="D380" s="318"/>
      <c r="E380" s="318"/>
      <c r="F380" s="318"/>
      <c r="G380" s="318"/>
    </row>
    <row r="381" spans="1:7" x14ac:dyDescent="0.3">
      <c r="A381" s="302"/>
      <c r="B381" s="302"/>
      <c r="C381" s="302"/>
      <c r="D381" s="302"/>
      <c r="E381" s="302"/>
      <c r="F381" s="302"/>
      <c r="G381" s="302"/>
    </row>
    <row r="382" spans="1:7" x14ac:dyDescent="0.3">
      <c r="A382" s="278"/>
      <c r="B382" s="278"/>
      <c r="C382" s="312"/>
      <c r="D382" s="279"/>
      <c r="E382" s="279"/>
      <c r="F382" s="288"/>
      <c r="G382" s="288"/>
    </row>
    <row r="383" spans="1:7" x14ac:dyDescent="0.3">
      <c r="A383" s="279"/>
      <c r="B383" s="278"/>
      <c r="C383" s="278"/>
      <c r="D383" s="279"/>
      <c r="E383" s="279"/>
      <c r="F383" s="288"/>
      <c r="G383" s="288"/>
    </row>
    <row r="384" spans="1:7" x14ac:dyDescent="0.3">
      <c r="A384" s="278"/>
      <c r="B384" s="278"/>
      <c r="C384" s="278"/>
      <c r="D384" s="279"/>
      <c r="E384" s="279"/>
      <c r="F384" s="288"/>
      <c r="G384" s="288"/>
    </row>
    <row r="385" spans="1:7" x14ac:dyDescent="0.3">
      <c r="A385" s="278"/>
      <c r="B385" s="280"/>
      <c r="C385" s="312"/>
      <c r="D385" s="312"/>
      <c r="E385" s="279"/>
      <c r="F385" s="267"/>
      <c r="G385" s="267"/>
    </row>
    <row r="386" spans="1:7" x14ac:dyDescent="0.3">
      <c r="A386" s="278"/>
      <c r="B386" s="280"/>
      <c r="C386" s="312"/>
      <c r="D386" s="312"/>
      <c r="E386" s="279"/>
      <c r="F386" s="267"/>
      <c r="G386" s="267"/>
    </row>
    <row r="387" spans="1:7" x14ac:dyDescent="0.3">
      <c r="A387" s="278"/>
      <c r="B387" s="280"/>
      <c r="C387" s="312"/>
      <c r="D387" s="312"/>
      <c r="E387" s="279"/>
      <c r="F387" s="267"/>
      <c r="G387" s="267"/>
    </row>
    <row r="388" spans="1:7" x14ac:dyDescent="0.3">
      <c r="A388" s="278"/>
      <c r="B388" s="280"/>
      <c r="C388" s="312"/>
      <c r="D388" s="312"/>
      <c r="E388" s="279"/>
      <c r="F388" s="267"/>
      <c r="G388" s="267"/>
    </row>
    <row r="389" spans="1:7" x14ac:dyDescent="0.3">
      <c r="A389" s="278"/>
      <c r="B389" s="280"/>
      <c r="C389" s="312"/>
      <c r="D389" s="312"/>
      <c r="E389" s="279"/>
      <c r="F389" s="267"/>
      <c r="G389" s="267"/>
    </row>
    <row r="390" spans="1:7" x14ac:dyDescent="0.3">
      <c r="A390" s="278"/>
      <c r="B390" s="280"/>
      <c r="C390" s="312"/>
      <c r="D390" s="312"/>
      <c r="E390" s="279"/>
      <c r="F390" s="267"/>
      <c r="G390" s="267"/>
    </row>
    <row r="391" spans="1:7" x14ac:dyDescent="0.3">
      <c r="A391" s="278"/>
      <c r="B391" s="280"/>
      <c r="C391" s="312"/>
      <c r="D391" s="312"/>
      <c r="E391" s="279"/>
      <c r="F391" s="267"/>
      <c r="G391" s="267"/>
    </row>
    <row r="392" spans="1:7" x14ac:dyDescent="0.3">
      <c r="A392" s="278"/>
      <c r="B392" s="280"/>
      <c r="C392" s="312"/>
      <c r="D392" s="322"/>
      <c r="E392" s="279"/>
      <c r="F392" s="267"/>
      <c r="G392" s="267"/>
    </row>
    <row r="393" spans="1:7" x14ac:dyDescent="0.3">
      <c r="A393" s="278"/>
      <c r="B393" s="280"/>
      <c r="C393" s="312"/>
      <c r="D393" s="322"/>
      <c r="E393" s="279"/>
      <c r="F393" s="267"/>
      <c r="G393" s="267"/>
    </row>
    <row r="394" spans="1:7" x14ac:dyDescent="0.3">
      <c r="A394" s="278"/>
      <c r="B394" s="280"/>
      <c r="C394" s="312"/>
      <c r="D394" s="322"/>
      <c r="E394" s="280"/>
      <c r="F394" s="267"/>
      <c r="G394" s="267"/>
    </row>
    <row r="395" spans="1:7" x14ac:dyDescent="0.3">
      <c r="A395" s="278"/>
      <c r="B395" s="280"/>
      <c r="C395" s="312"/>
      <c r="D395" s="322"/>
      <c r="E395" s="280"/>
      <c r="F395" s="267"/>
      <c r="G395" s="267"/>
    </row>
    <row r="396" spans="1:7" x14ac:dyDescent="0.3">
      <c r="A396" s="278"/>
      <c r="B396" s="280"/>
      <c r="C396" s="312"/>
      <c r="D396" s="322"/>
      <c r="E396" s="280"/>
      <c r="F396" s="267"/>
      <c r="G396" s="267"/>
    </row>
    <row r="397" spans="1:7" x14ac:dyDescent="0.3">
      <c r="A397" s="278"/>
      <c r="B397" s="280"/>
      <c r="C397" s="312"/>
      <c r="D397" s="322"/>
      <c r="E397" s="280"/>
      <c r="F397" s="267"/>
      <c r="G397" s="267"/>
    </row>
    <row r="398" spans="1:7" x14ac:dyDescent="0.3">
      <c r="A398" s="278"/>
      <c r="B398" s="280"/>
      <c r="C398" s="312"/>
      <c r="D398" s="322"/>
      <c r="E398" s="280"/>
      <c r="F398" s="267"/>
      <c r="G398" s="267"/>
    </row>
    <row r="399" spans="1:7" x14ac:dyDescent="0.3">
      <c r="A399" s="278"/>
      <c r="B399" s="280"/>
      <c r="C399" s="312"/>
      <c r="D399" s="322"/>
      <c r="E399" s="280"/>
      <c r="F399" s="267"/>
      <c r="G399" s="267"/>
    </row>
    <row r="400" spans="1:7" x14ac:dyDescent="0.3">
      <c r="A400" s="278"/>
      <c r="B400" s="280"/>
      <c r="C400" s="312"/>
      <c r="D400" s="322"/>
      <c r="E400" s="278"/>
      <c r="F400" s="267"/>
      <c r="G400" s="267"/>
    </row>
    <row r="401" spans="1:7" x14ac:dyDescent="0.3">
      <c r="A401" s="278"/>
      <c r="B401" s="280"/>
      <c r="C401" s="312"/>
      <c r="D401" s="322"/>
      <c r="E401" s="323"/>
      <c r="F401" s="267"/>
      <c r="G401" s="267"/>
    </row>
    <row r="402" spans="1:7" x14ac:dyDescent="0.3">
      <c r="A402" s="278"/>
      <c r="B402" s="280"/>
      <c r="C402" s="312"/>
      <c r="D402" s="322"/>
      <c r="E402" s="323"/>
      <c r="F402" s="267"/>
      <c r="G402" s="267"/>
    </row>
    <row r="403" spans="1:7" x14ac:dyDescent="0.3">
      <c r="A403" s="278"/>
      <c r="B403" s="280"/>
      <c r="C403" s="312"/>
      <c r="D403" s="322"/>
      <c r="E403" s="323"/>
      <c r="F403" s="267"/>
      <c r="G403" s="267"/>
    </row>
    <row r="404" spans="1:7" x14ac:dyDescent="0.3">
      <c r="A404" s="278"/>
      <c r="B404" s="280"/>
      <c r="C404" s="312"/>
      <c r="D404" s="322"/>
      <c r="E404" s="323"/>
      <c r="F404" s="267"/>
      <c r="G404" s="267"/>
    </row>
    <row r="405" spans="1:7" x14ac:dyDescent="0.3">
      <c r="A405" s="278"/>
      <c r="B405" s="280"/>
      <c r="C405" s="312"/>
      <c r="D405" s="322"/>
      <c r="E405" s="323"/>
      <c r="F405" s="267"/>
      <c r="G405" s="267"/>
    </row>
    <row r="406" spans="1:7" x14ac:dyDescent="0.3">
      <c r="A406" s="278"/>
      <c r="B406" s="280"/>
      <c r="C406" s="312"/>
      <c r="D406" s="322"/>
      <c r="E406" s="323"/>
      <c r="F406" s="267"/>
      <c r="G406" s="267"/>
    </row>
    <row r="407" spans="1:7" x14ac:dyDescent="0.3">
      <c r="A407" s="278"/>
      <c r="B407" s="280"/>
      <c r="C407" s="312"/>
      <c r="D407" s="322"/>
      <c r="E407" s="323"/>
      <c r="F407" s="267"/>
      <c r="G407" s="267"/>
    </row>
    <row r="408" spans="1:7" x14ac:dyDescent="0.3">
      <c r="A408" s="278"/>
      <c r="B408" s="280"/>
      <c r="C408" s="312"/>
      <c r="D408" s="322"/>
      <c r="E408" s="323"/>
      <c r="F408" s="267"/>
      <c r="G408" s="267"/>
    </row>
    <row r="409" spans="1:7" x14ac:dyDescent="0.3">
      <c r="A409" s="278"/>
      <c r="B409" s="324"/>
      <c r="C409" s="325"/>
      <c r="D409" s="326"/>
      <c r="E409" s="323"/>
      <c r="F409" s="327"/>
      <c r="G409" s="327"/>
    </row>
    <row r="410" spans="1:7" x14ac:dyDescent="0.3">
      <c r="A410" s="302"/>
      <c r="B410" s="302"/>
      <c r="C410" s="302"/>
      <c r="D410" s="302"/>
      <c r="E410" s="302"/>
      <c r="F410" s="302"/>
      <c r="G410" s="302"/>
    </row>
    <row r="411" spans="1:7" x14ac:dyDescent="0.3">
      <c r="A411" s="278"/>
      <c r="B411" s="278"/>
      <c r="C411" s="266"/>
      <c r="D411" s="278"/>
      <c r="E411" s="278"/>
      <c r="F411" s="278"/>
      <c r="G411" s="278"/>
    </row>
    <row r="412" spans="1:7" x14ac:dyDescent="0.3">
      <c r="A412" s="278"/>
      <c r="B412" s="278"/>
      <c r="C412" s="278"/>
      <c r="D412" s="278"/>
      <c r="E412" s="278"/>
      <c r="F412" s="278"/>
      <c r="G412" s="278"/>
    </row>
    <row r="413" spans="1:7" x14ac:dyDescent="0.3">
      <c r="A413" s="278"/>
      <c r="B413" s="280"/>
      <c r="C413" s="278"/>
      <c r="D413" s="278"/>
      <c r="E413" s="278"/>
      <c r="F413" s="278"/>
      <c r="G413" s="278"/>
    </row>
    <row r="414" spans="1:7" x14ac:dyDescent="0.3">
      <c r="A414" s="278"/>
      <c r="B414" s="278"/>
      <c r="C414" s="312"/>
      <c r="D414" s="322"/>
      <c r="E414" s="278"/>
      <c r="F414" s="267"/>
      <c r="G414" s="267"/>
    </row>
    <row r="415" spans="1:7" x14ac:dyDescent="0.3">
      <c r="A415" s="278"/>
      <c r="B415" s="278"/>
      <c r="C415" s="312"/>
      <c r="D415" s="322"/>
      <c r="E415" s="278"/>
      <c r="F415" s="267"/>
      <c r="G415" s="267"/>
    </row>
    <row r="416" spans="1:7" x14ac:dyDescent="0.3">
      <c r="A416" s="278"/>
      <c r="B416" s="278"/>
      <c r="C416" s="312"/>
      <c r="D416" s="322"/>
      <c r="E416" s="278"/>
      <c r="F416" s="267"/>
      <c r="G416" s="267"/>
    </row>
    <row r="417" spans="1:7" x14ac:dyDescent="0.3">
      <c r="A417" s="278"/>
      <c r="B417" s="278"/>
      <c r="C417" s="312"/>
      <c r="D417" s="322"/>
      <c r="E417" s="278"/>
      <c r="F417" s="267"/>
      <c r="G417" s="267"/>
    </row>
    <row r="418" spans="1:7" x14ac:dyDescent="0.3">
      <c r="A418" s="278"/>
      <c r="B418" s="278"/>
      <c r="C418" s="312"/>
      <c r="D418" s="322"/>
      <c r="E418" s="278"/>
      <c r="F418" s="267"/>
      <c r="G418" s="267"/>
    </row>
    <row r="419" spans="1:7" x14ac:dyDescent="0.3">
      <c r="A419" s="278"/>
      <c r="B419" s="278"/>
      <c r="C419" s="312"/>
      <c r="D419" s="322"/>
      <c r="E419" s="278"/>
      <c r="F419" s="267"/>
      <c r="G419" s="267"/>
    </row>
    <row r="420" spans="1:7" x14ac:dyDescent="0.3">
      <c r="A420" s="278"/>
      <c r="B420" s="278"/>
      <c r="C420" s="312"/>
      <c r="D420" s="322"/>
      <c r="E420" s="278"/>
      <c r="F420" s="267"/>
      <c r="G420" s="267"/>
    </row>
    <row r="421" spans="1:7" x14ac:dyDescent="0.3">
      <c r="A421" s="278"/>
      <c r="B421" s="278"/>
      <c r="C421" s="312"/>
      <c r="D421" s="322"/>
      <c r="E421" s="278"/>
      <c r="F421" s="267"/>
      <c r="G421" s="267"/>
    </row>
    <row r="422" spans="1:7" x14ac:dyDescent="0.3">
      <c r="A422" s="278"/>
      <c r="B422" s="324"/>
      <c r="C422" s="312"/>
      <c r="D422" s="322"/>
      <c r="E422" s="278"/>
      <c r="F422" s="266"/>
      <c r="G422" s="266"/>
    </row>
    <row r="423" spans="1:7" x14ac:dyDescent="0.3">
      <c r="A423" s="278"/>
      <c r="B423" s="308"/>
      <c r="C423" s="312"/>
      <c r="D423" s="322"/>
      <c r="E423" s="278"/>
      <c r="F423" s="267"/>
      <c r="G423" s="267"/>
    </row>
    <row r="424" spans="1:7" x14ac:dyDescent="0.3">
      <c r="A424" s="278"/>
      <c r="B424" s="308"/>
      <c r="C424" s="312"/>
      <c r="D424" s="322"/>
      <c r="E424" s="278"/>
      <c r="F424" s="267"/>
      <c r="G424" s="267"/>
    </row>
    <row r="425" spans="1:7" x14ac:dyDescent="0.3">
      <c r="A425" s="278"/>
      <c r="B425" s="308"/>
      <c r="C425" s="312"/>
      <c r="D425" s="322"/>
      <c r="E425" s="278"/>
      <c r="F425" s="267"/>
      <c r="G425" s="267"/>
    </row>
    <row r="426" spans="1:7" x14ac:dyDescent="0.3">
      <c r="A426" s="278"/>
      <c r="B426" s="308"/>
      <c r="C426" s="312"/>
      <c r="D426" s="322"/>
      <c r="E426" s="278"/>
      <c r="F426" s="267"/>
      <c r="G426" s="267"/>
    </row>
    <row r="427" spans="1:7" x14ac:dyDescent="0.3">
      <c r="A427" s="278"/>
      <c r="B427" s="308"/>
      <c r="C427" s="312"/>
      <c r="D427" s="322"/>
      <c r="E427" s="278"/>
      <c r="F427" s="267"/>
      <c r="G427" s="267"/>
    </row>
    <row r="428" spans="1:7" x14ac:dyDescent="0.3">
      <c r="A428" s="278"/>
      <c r="B428" s="308"/>
      <c r="C428" s="312"/>
      <c r="D428" s="322"/>
      <c r="E428" s="278"/>
      <c r="F428" s="267"/>
      <c r="G428" s="267"/>
    </row>
    <row r="429" spans="1:7" x14ac:dyDescent="0.3">
      <c r="A429" s="278"/>
      <c r="B429" s="308"/>
      <c r="C429" s="278"/>
      <c r="D429" s="278"/>
      <c r="E429" s="278"/>
      <c r="F429" s="328"/>
      <c r="G429" s="328"/>
    </row>
    <row r="430" spans="1:7" x14ac:dyDescent="0.3">
      <c r="A430" s="278"/>
      <c r="B430" s="308"/>
      <c r="C430" s="278"/>
      <c r="D430" s="278"/>
      <c r="E430" s="278"/>
      <c r="F430" s="328"/>
      <c r="G430" s="328"/>
    </row>
    <row r="431" spans="1:7" x14ac:dyDescent="0.3">
      <c r="A431" s="278"/>
      <c r="B431" s="308"/>
      <c r="C431" s="278"/>
      <c r="D431" s="278"/>
      <c r="E431" s="278"/>
      <c r="F431" s="323"/>
      <c r="G431" s="323"/>
    </row>
    <row r="432" spans="1:7" x14ac:dyDescent="0.3">
      <c r="A432" s="302"/>
      <c r="B432" s="302"/>
      <c r="C432" s="302"/>
      <c r="D432" s="302"/>
      <c r="E432" s="302"/>
      <c r="F432" s="302"/>
      <c r="G432" s="302"/>
    </row>
    <row r="433" spans="1:7" x14ac:dyDescent="0.3">
      <c r="A433" s="278"/>
      <c r="B433" s="278"/>
      <c r="C433" s="266"/>
      <c r="D433" s="278"/>
      <c r="E433" s="278"/>
      <c r="F433" s="278"/>
      <c r="G433" s="278"/>
    </row>
    <row r="434" spans="1:7" x14ac:dyDescent="0.3">
      <c r="A434" s="278"/>
      <c r="B434" s="278"/>
      <c r="C434" s="278"/>
      <c r="D434" s="278"/>
      <c r="E434" s="278"/>
      <c r="F434" s="278"/>
      <c r="G434" s="278"/>
    </row>
    <row r="435" spans="1:7" x14ac:dyDescent="0.3">
      <c r="A435" s="278"/>
      <c r="B435" s="280"/>
      <c r="C435" s="278"/>
      <c r="D435" s="278"/>
      <c r="E435" s="278"/>
      <c r="F435" s="278"/>
      <c r="G435" s="278"/>
    </row>
    <row r="436" spans="1:7" x14ac:dyDescent="0.3">
      <c r="A436" s="278"/>
      <c r="B436" s="278"/>
      <c r="C436" s="312"/>
      <c r="D436" s="322"/>
      <c r="E436" s="278"/>
      <c r="F436" s="267"/>
      <c r="G436" s="267"/>
    </row>
    <row r="437" spans="1:7" x14ac:dyDescent="0.3">
      <c r="A437" s="278"/>
      <c r="B437" s="278"/>
      <c r="C437" s="312"/>
      <c r="D437" s="322"/>
      <c r="E437" s="278"/>
      <c r="F437" s="267"/>
      <c r="G437" s="267"/>
    </row>
    <row r="438" spans="1:7" x14ac:dyDescent="0.3">
      <c r="A438" s="278"/>
      <c r="B438" s="278"/>
      <c r="C438" s="312"/>
      <c r="D438" s="322"/>
      <c r="E438" s="278"/>
      <c r="F438" s="267"/>
      <c r="G438" s="267"/>
    </row>
    <row r="439" spans="1:7" x14ac:dyDescent="0.3">
      <c r="A439" s="278"/>
      <c r="B439" s="278"/>
      <c r="C439" s="312"/>
      <c r="D439" s="322"/>
      <c r="E439" s="278"/>
      <c r="F439" s="267"/>
      <c r="G439" s="267"/>
    </row>
    <row r="440" spans="1:7" x14ac:dyDescent="0.3">
      <c r="A440" s="278"/>
      <c r="B440" s="278"/>
      <c r="C440" s="312"/>
      <c r="D440" s="322"/>
      <c r="E440" s="278"/>
      <c r="F440" s="267"/>
      <c r="G440" s="267"/>
    </row>
    <row r="441" spans="1:7" x14ac:dyDescent="0.3">
      <c r="A441" s="278"/>
      <c r="B441" s="278"/>
      <c r="C441" s="312"/>
      <c r="D441" s="322"/>
      <c r="E441" s="278"/>
      <c r="F441" s="267"/>
      <c r="G441" s="267"/>
    </row>
    <row r="442" spans="1:7" x14ac:dyDescent="0.3">
      <c r="A442" s="278"/>
      <c r="B442" s="278"/>
      <c r="C442" s="312"/>
      <c r="D442" s="322"/>
      <c r="E442" s="278"/>
      <c r="F442" s="267"/>
      <c r="G442" s="267"/>
    </row>
    <row r="443" spans="1:7" x14ac:dyDescent="0.3">
      <c r="A443" s="278"/>
      <c r="B443" s="278"/>
      <c r="C443" s="312"/>
      <c r="D443" s="322"/>
      <c r="E443" s="278"/>
      <c r="F443" s="267"/>
      <c r="G443" s="267"/>
    </row>
    <row r="444" spans="1:7" x14ac:dyDescent="0.3">
      <c r="A444" s="278"/>
      <c r="B444" s="324"/>
      <c r="C444" s="312"/>
      <c r="D444" s="322"/>
      <c r="E444" s="278"/>
      <c r="F444" s="266"/>
      <c r="G444" s="266"/>
    </row>
    <row r="445" spans="1:7" x14ac:dyDescent="0.3">
      <c r="A445" s="278"/>
      <c r="B445" s="308"/>
      <c r="C445" s="312"/>
      <c r="D445" s="322"/>
      <c r="E445" s="278"/>
      <c r="F445" s="267"/>
      <c r="G445" s="267"/>
    </row>
    <row r="446" spans="1:7" x14ac:dyDescent="0.3">
      <c r="A446" s="278"/>
      <c r="B446" s="308"/>
      <c r="C446" s="312"/>
      <c r="D446" s="322"/>
      <c r="E446" s="278"/>
      <c r="F446" s="267"/>
      <c r="G446" s="267"/>
    </row>
    <row r="447" spans="1:7" x14ac:dyDescent="0.3">
      <c r="A447" s="278"/>
      <c r="B447" s="308"/>
      <c r="C447" s="312"/>
      <c r="D447" s="322"/>
      <c r="E447" s="278"/>
      <c r="F447" s="267"/>
      <c r="G447" s="267"/>
    </row>
    <row r="448" spans="1:7" x14ac:dyDescent="0.3">
      <c r="A448" s="278"/>
      <c r="B448" s="308"/>
      <c r="C448" s="312"/>
      <c r="D448" s="322"/>
      <c r="E448" s="278"/>
      <c r="F448" s="267"/>
      <c r="G448" s="267"/>
    </row>
    <row r="449" spans="1:7" x14ac:dyDescent="0.3">
      <c r="A449" s="278"/>
      <c r="B449" s="308"/>
      <c r="C449" s="312"/>
      <c r="D449" s="322"/>
      <c r="E449" s="278"/>
      <c r="F449" s="267"/>
      <c r="G449" s="267"/>
    </row>
    <row r="450" spans="1:7" x14ac:dyDescent="0.3">
      <c r="A450" s="278"/>
      <c r="B450" s="308"/>
      <c r="C450" s="312"/>
      <c r="D450" s="322"/>
      <c r="E450" s="278"/>
      <c r="F450" s="267"/>
      <c r="G450" s="267"/>
    </row>
    <row r="451" spans="1:7" x14ac:dyDescent="0.3">
      <c r="A451" s="278"/>
      <c r="B451" s="308"/>
      <c r="C451" s="278"/>
      <c r="D451" s="278"/>
      <c r="E451" s="278"/>
      <c r="F451" s="267"/>
      <c r="G451" s="267"/>
    </row>
    <row r="452" spans="1:7" x14ac:dyDescent="0.3">
      <c r="A452" s="278"/>
      <c r="B452" s="308"/>
      <c r="C452" s="278"/>
      <c r="D452" s="278"/>
      <c r="E452" s="278"/>
      <c r="F452" s="267"/>
      <c r="G452" s="267"/>
    </row>
    <row r="453" spans="1:7" x14ac:dyDescent="0.3">
      <c r="A453" s="278"/>
      <c r="B453" s="308"/>
      <c r="C453" s="278"/>
      <c r="D453" s="278"/>
      <c r="E453" s="278"/>
      <c r="F453" s="267"/>
      <c r="G453" s="266"/>
    </row>
    <row r="454" spans="1:7" x14ac:dyDescent="0.3">
      <c r="A454" s="302"/>
      <c r="B454" s="302"/>
      <c r="C454" s="302"/>
      <c r="D454" s="302"/>
      <c r="E454" s="302"/>
      <c r="F454" s="302"/>
      <c r="G454" s="302"/>
    </row>
    <row r="455" spans="1:7" x14ac:dyDescent="0.3">
      <c r="A455" s="278"/>
      <c r="B455" s="280"/>
      <c r="C455" s="266"/>
      <c r="D455" s="266"/>
      <c r="E455" s="278"/>
      <c r="F455" s="278"/>
      <c r="G455" s="278"/>
    </row>
    <row r="456" spans="1:7" x14ac:dyDescent="0.3">
      <c r="A456" s="278"/>
      <c r="B456" s="280"/>
      <c r="C456" s="266"/>
      <c r="D456" s="266"/>
      <c r="E456" s="278"/>
      <c r="F456" s="278"/>
      <c r="G456" s="278"/>
    </row>
    <row r="457" spans="1:7" x14ac:dyDescent="0.3">
      <c r="A457" s="278"/>
      <c r="B457" s="280"/>
      <c r="C457" s="266"/>
      <c r="D457" s="266"/>
      <c r="E457" s="278"/>
      <c r="F457" s="278"/>
      <c r="G457" s="278"/>
    </row>
    <row r="458" spans="1:7" x14ac:dyDescent="0.3">
      <c r="A458" s="278"/>
      <c r="B458" s="280"/>
      <c r="C458" s="266"/>
      <c r="D458" s="266"/>
      <c r="E458" s="278"/>
      <c r="F458" s="278"/>
      <c r="G458" s="278"/>
    </row>
    <row r="459" spans="1:7" x14ac:dyDescent="0.3">
      <c r="A459" s="278"/>
      <c r="B459" s="280"/>
      <c r="C459" s="266"/>
      <c r="D459" s="266"/>
      <c r="E459" s="278"/>
      <c r="F459" s="278"/>
      <c r="G459" s="278"/>
    </row>
    <row r="460" spans="1:7" x14ac:dyDescent="0.3">
      <c r="A460" s="278"/>
      <c r="B460" s="280"/>
      <c r="C460" s="266"/>
      <c r="D460" s="266"/>
      <c r="E460" s="278"/>
      <c r="F460" s="278"/>
      <c r="G460" s="278"/>
    </row>
    <row r="461" spans="1:7" x14ac:dyDescent="0.3">
      <c r="A461" s="278"/>
      <c r="B461" s="280"/>
      <c r="C461" s="266"/>
      <c r="D461" s="266"/>
      <c r="E461" s="278"/>
      <c r="F461" s="278"/>
      <c r="G461" s="278"/>
    </row>
    <row r="462" spans="1:7" x14ac:dyDescent="0.3">
      <c r="A462" s="278"/>
      <c r="B462" s="280"/>
      <c r="C462" s="266"/>
      <c r="D462" s="266"/>
      <c r="E462" s="278"/>
      <c r="F462" s="278"/>
      <c r="G462" s="278"/>
    </row>
    <row r="463" spans="1:7" x14ac:dyDescent="0.3">
      <c r="A463" s="278"/>
      <c r="B463" s="280"/>
      <c r="C463" s="266"/>
      <c r="D463" s="266"/>
      <c r="E463" s="278"/>
      <c r="F463" s="278"/>
      <c r="G463" s="278"/>
    </row>
    <row r="464" spans="1:7" x14ac:dyDescent="0.3">
      <c r="A464" s="278"/>
      <c r="B464" s="280"/>
      <c r="C464" s="266"/>
      <c r="D464" s="266"/>
      <c r="E464" s="278"/>
      <c r="F464" s="278"/>
      <c r="G464" s="278"/>
    </row>
    <row r="465" spans="1:7" x14ac:dyDescent="0.3">
      <c r="A465" s="278"/>
      <c r="B465" s="308"/>
      <c r="C465" s="266"/>
      <c r="D465" s="278"/>
      <c r="E465" s="278"/>
      <c r="F465" s="278"/>
      <c r="G465" s="278"/>
    </row>
    <row r="466" spans="1:7" x14ac:dyDescent="0.3">
      <c r="A466" s="278"/>
      <c r="B466" s="308"/>
      <c r="C466" s="266"/>
      <c r="D466" s="278"/>
      <c r="E466" s="278"/>
      <c r="F466" s="278"/>
      <c r="G466" s="278"/>
    </row>
    <row r="467" spans="1:7" x14ac:dyDescent="0.3">
      <c r="A467" s="278"/>
      <c r="B467" s="308"/>
      <c r="C467" s="266"/>
      <c r="D467" s="278"/>
      <c r="E467" s="278"/>
      <c r="F467" s="278"/>
      <c r="G467" s="278"/>
    </row>
    <row r="468" spans="1:7" x14ac:dyDescent="0.3">
      <c r="A468" s="278"/>
      <c r="B468" s="308"/>
      <c r="C468" s="266"/>
      <c r="D468" s="278"/>
      <c r="E468" s="278"/>
      <c r="F468" s="278"/>
      <c r="G468" s="278"/>
    </row>
    <row r="469" spans="1:7" x14ac:dyDescent="0.3">
      <c r="A469" s="278"/>
      <c r="B469" s="308"/>
      <c r="C469" s="266"/>
      <c r="D469" s="278"/>
      <c r="E469" s="278"/>
      <c r="F469" s="278"/>
      <c r="G469" s="278"/>
    </row>
    <row r="470" spans="1:7" x14ac:dyDescent="0.3">
      <c r="A470" s="278"/>
      <c r="B470" s="308"/>
      <c r="C470" s="266"/>
      <c r="D470" s="278"/>
      <c r="E470" s="278"/>
      <c r="F470" s="278"/>
      <c r="G470" s="278"/>
    </row>
    <row r="471" spans="1:7" x14ac:dyDescent="0.3">
      <c r="A471" s="278"/>
      <c r="B471" s="308"/>
      <c r="C471" s="266"/>
      <c r="D471" s="278"/>
      <c r="E471" s="278"/>
      <c r="F471" s="278"/>
      <c r="G471" s="278"/>
    </row>
    <row r="472" spans="1:7" x14ac:dyDescent="0.3">
      <c r="A472" s="278"/>
      <c r="B472" s="308"/>
      <c r="C472" s="266"/>
      <c r="D472" s="278"/>
      <c r="E472" s="278"/>
      <c r="F472" s="278"/>
      <c r="G472" s="278"/>
    </row>
    <row r="473" spans="1:7" x14ac:dyDescent="0.3">
      <c r="A473" s="278"/>
      <c r="B473" s="308"/>
      <c r="C473" s="266"/>
      <c r="D473" s="278"/>
      <c r="E473" s="278"/>
      <c r="F473" s="278"/>
      <c r="G473" s="278"/>
    </row>
    <row r="474" spans="1:7" x14ac:dyDescent="0.3">
      <c r="A474" s="278"/>
      <c r="B474" s="308"/>
      <c r="C474" s="266"/>
      <c r="D474" s="278"/>
      <c r="E474" s="278"/>
      <c r="F474" s="278"/>
      <c r="G474" s="278"/>
    </row>
    <row r="475" spans="1:7" x14ac:dyDescent="0.3">
      <c r="A475" s="278"/>
      <c r="B475" s="308"/>
      <c r="C475" s="266"/>
      <c r="D475" s="278"/>
      <c r="E475" s="278"/>
      <c r="F475" s="278"/>
      <c r="G475" s="278"/>
    </row>
    <row r="476" spans="1:7" x14ac:dyDescent="0.3">
      <c r="A476" s="278"/>
      <c r="B476" s="308"/>
      <c r="C476" s="266"/>
      <c r="D476" s="278"/>
      <c r="E476" s="278"/>
      <c r="F476" s="278"/>
      <c r="G476" s="277"/>
    </row>
    <row r="477" spans="1:7" x14ac:dyDescent="0.3">
      <c r="A477" s="278"/>
      <c r="B477" s="308"/>
      <c r="C477" s="266"/>
      <c r="D477" s="278"/>
      <c r="E477" s="278"/>
      <c r="F477" s="278"/>
      <c r="G477" s="277"/>
    </row>
    <row r="478" spans="1:7" x14ac:dyDescent="0.3">
      <c r="A478" s="278"/>
      <c r="B478" s="308"/>
      <c r="C478" s="266"/>
      <c r="D478" s="278"/>
      <c r="E478" s="278"/>
      <c r="F478" s="278"/>
      <c r="G478" s="277"/>
    </row>
    <row r="479" spans="1:7" x14ac:dyDescent="0.3">
      <c r="A479" s="278"/>
      <c r="B479" s="308"/>
      <c r="C479" s="266"/>
      <c r="D479" s="330"/>
      <c r="E479" s="330"/>
      <c r="F479" s="330"/>
      <c r="G479" s="330"/>
    </row>
    <row r="480" spans="1:7" x14ac:dyDescent="0.3">
      <c r="A480" s="278"/>
      <c r="B480" s="308"/>
      <c r="C480" s="266"/>
      <c r="D480" s="330"/>
      <c r="E480" s="330"/>
      <c r="F480" s="330"/>
      <c r="G480" s="330"/>
    </row>
    <row r="481" spans="1:7" x14ac:dyDescent="0.3">
      <c r="A481" s="278"/>
      <c r="B481" s="308"/>
      <c r="C481" s="266"/>
      <c r="D481" s="330"/>
      <c r="E481" s="330"/>
      <c r="F481" s="330"/>
      <c r="G481" s="330"/>
    </row>
    <row r="482" spans="1:7" x14ac:dyDescent="0.3">
      <c r="A482" s="302"/>
      <c r="B482" s="302"/>
      <c r="C482" s="302"/>
      <c r="D482" s="302"/>
      <c r="E482" s="302"/>
      <c r="F482" s="302"/>
      <c r="G482" s="302"/>
    </row>
    <row r="483" spans="1:7" x14ac:dyDescent="0.3">
      <c r="A483" s="278"/>
      <c r="B483" s="280"/>
      <c r="C483" s="278"/>
      <c r="D483" s="278"/>
      <c r="E483" s="281"/>
      <c r="F483" s="267"/>
      <c r="G483" s="267"/>
    </row>
    <row r="484" spans="1:7" x14ac:dyDescent="0.3">
      <c r="A484" s="278"/>
      <c r="B484" s="280"/>
      <c r="C484" s="278"/>
      <c r="D484" s="278"/>
      <c r="E484" s="281"/>
      <c r="F484" s="267"/>
      <c r="G484" s="267"/>
    </row>
    <row r="485" spans="1:7" x14ac:dyDescent="0.3">
      <c r="A485" s="278"/>
      <c r="B485" s="280"/>
      <c r="C485" s="278"/>
      <c r="D485" s="278"/>
      <c r="E485" s="281"/>
      <c r="F485" s="267"/>
      <c r="G485" s="267"/>
    </row>
    <row r="486" spans="1:7" x14ac:dyDescent="0.3">
      <c r="A486" s="278"/>
      <c r="B486" s="280"/>
      <c r="C486" s="278"/>
      <c r="D486" s="278"/>
      <c r="E486" s="281"/>
      <c r="F486" s="267"/>
      <c r="G486" s="267"/>
    </row>
    <row r="487" spans="1:7" x14ac:dyDescent="0.3">
      <c r="A487" s="278"/>
      <c r="B487" s="280"/>
      <c r="C487" s="278"/>
      <c r="D487" s="278"/>
      <c r="E487" s="281"/>
      <c r="F487" s="267"/>
      <c r="G487" s="267"/>
    </row>
    <row r="488" spans="1:7" x14ac:dyDescent="0.3">
      <c r="A488" s="278"/>
      <c r="B488" s="280"/>
      <c r="C488" s="278"/>
      <c r="D488" s="278"/>
      <c r="E488" s="281"/>
      <c r="F488" s="267"/>
      <c r="G488" s="267"/>
    </row>
    <row r="489" spans="1:7" x14ac:dyDescent="0.3">
      <c r="A489" s="278"/>
      <c r="B489" s="280"/>
      <c r="C489" s="278"/>
      <c r="D489" s="278"/>
      <c r="E489" s="281"/>
      <c r="F489" s="267"/>
      <c r="G489" s="267"/>
    </row>
    <row r="490" spans="1:7" x14ac:dyDescent="0.3">
      <c r="A490" s="278"/>
      <c r="B490" s="280"/>
      <c r="C490" s="278"/>
      <c r="D490" s="278"/>
      <c r="E490" s="281"/>
      <c r="F490" s="267"/>
      <c r="G490" s="267"/>
    </row>
    <row r="491" spans="1:7" x14ac:dyDescent="0.3">
      <c r="A491" s="278"/>
      <c r="B491" s="280"/>
      <c r="C491" s="278"/>
      <c r="D491" s="278"/>
      <c r="E491" s="281"/>
      <c r="F491" s="267"/>
      <c r="G491" s="267"/>
    </row>
    <row r="492" spans="1:7" x14ac:dyDescent="0.3">
      <c r="A492" s="278"/>
      <c r="B492" s="280"/>
      <c r="C492" s="278"/>
      <c r="D492" s="278"/>
      <c r="E492" s="281"/>
      <c r="F492" s="267"/>
      <c r="G492" s="267"/>
    </row>
    <row r="493" spans="1:7" x14ac:dyDescent="0.3">
      <c r="A493" s="278"/>
      <c r="B493" s="280"/>
      <c r="C493" s="278"/>
      <c r="D493" s="278"/>
      <c r="E493" s="281"/>
      <c r="F493" s="267"/>
      <c r="G493" s="267"/>
    </row>
    <row r="494" spans="1:7" x14ac:dyDescent="0.3">
      <c r="A494" s="278"/>
      <c r="B494" s="280"/>
      <c r="C494" s="278"/>
      <c r="D494" s="278"/>
      <c r="E494" s="281"/>
      <c r="F494" s="267"/>
      <c r="G494" s="267"/>
    </row>
    <row r="495" spans="1:7" x14ac:dyDescent="0.3">
      <c r="A495" s="278"/>
      <c r="B495" s="280"/>
      <c r="C495" s="278"/>
      <c r="D495" s="278"/>
      <c r="E495" s="281"/>
      <c r="F495" s="267"/>
      <c r="G495" s="267"/>
    </row>
    <row r="496" spans="1:7" x14ac:dyDescent="0.3">
      <c r="A496" s="278"/>
      <c r="B496" s="280"/>
      <c r="C496" s="278"/>
      <c r="D496" s="278"/>
      <c r="E496" s="281"/>
      <c r="F496" s="267"/>
      <c r="G496" s="267"/>
    </row>
    <row r="497" spans="1:7" x14ac:dyDescent="0.3">
      <c r="A497" s="278"/>
      <c r="B497" s="280"/>
      <c r="C497" s="278"/>
      <c r="D497" s="278"/>
      <c r="E497" s="281"/>
      <c r="F497" s="267"/>
      <c r="G497" s="267"/>
    </row>
    <row r="498" spans="1:7" x14ac:dyDescent="0.3">
      <c r="A498" s="278"/>
      <c r="B498" s="280"/>
      <c r="C498" s="278"/>
      <c r="D498" s="278"/>
      <c r="E498" s="281"/>
      <c r="F498" s="267"/>
      <c r="G498" s="267"/>
    </row>
    <row r="499" spans="1:7" x14ac:dyDescent="0.3">
      <c r="A499" s="278"/>
      <c r="B499" s="280"/>
      <c r="C499" s="278"/>
      <c r="D499" s="278"/>
      <c r="E499" s="281"/>
      <c r="F499" s="267"/>
      <c r="G499" s="267"/>
    </row>
    <row r="500" spans="1:7" x14ac:dyDescent="0.3">
      <c r="A500" s="278"/>
      <c r="B500" s="280"/>
      <c r="C500" s="278"/>
      <c r="D500" s="278"/>
      <c r="E500" s="281"/>
      <c r="F500" s="267"/>
      <c r="G500" s="267"/>
    </row>
    <row r="501" spans="1:7" x14ac:dyDescent="0.3">
      <c r="A501" s="278"/>
      <c r="B501" s="280"/>
      <c r="C501" s="278"/>
      <c r="D501" s="278"/>
      <c r="E501" s="281"/>
      <c r="F501" s="281"/>
      <c r="G501" s="281"/>
    </row>
    <row r="502" spans="1:7" x14ac:dyDescent="0.3">
      <c r="A502" s="278"/>
      <c r="B502" s="280"/>
      <c r="C502" s="278"/>
      <c r="D502" s="278"/>
      <c r="E502" s="281"/>
      <c r="F502" s="281"/>
      <c r="G502" s="281"/>
    </row>
    <row r="503" spans="1:7" x14ac:dyDescent="0.3">
      <c r="A503" s="278"/>
      <c r="B503" s="280"/>
      <c r="C503" s="278"/>
      <c r="D503" s="278"/>
      <c r="E503" s="281"/>
      <c r="F503" s="281"/>
      <c r="G503" s="281"/>
    </row>
    <row r="504" spans="1:7" x14ac:dyDescent="0.3">
      <c r="A504" s="278"/>
      <c r="B504" s="280"/>
      <c r="C504" s="278"/>
      <c r="D504" s="278"/>
      <c r="E504" s="281"/>
      <c r="F504" s="281"/>
      <c r="G504" s="281"/>
    </row>
    <row r="505" spans="1:7" x14ac:dyDescent="0.3">
      <c r="A505" s="302"/>
      <c r="B505" s="302"/>
      <c r="C505" s="302"/>
      <c r="D505" s="302"/>
      <c r="E505" s="302"/>
      <c r="F505" s="302"/>
      <c r="G505" s="302"/>
    </row>
    <row r="506" spans="1:7" x14ac:dyDescent="0.3">
      <c r="A506" s="278"/>
      <c r="B506" s="280"/>
      <c r="C506" s="278"/>
      <c r="D506" s="278"/>
      <c r="E506" s="281"/>
      <c r="F506" s="267"/>
      <c r="G506" s="267"/>
    </row>
    <row r="507" spans="1:7" x14ac:dyDescent="0.3">
      <c r="A507" s="278"/>
      <c r="B507" s="280"/>
      <c r="C507" s="278"/>
      <c r="D507" s="278"/>
      <c r="E507" s="281"/>
      <c r="F507" s="267"/>
      <c r="G507" s="267"/>
    </row>
    <row r="508" spans="1:7" x14ac:dyDescent="0.3">
      <c r="A508" s="278"/>
      <c r="B508" s="280"/>
      <c r="C508" s="278"/>
      <c r="D508" s="278"/>
      <c r="E508" s="281"/>
      <c r="F508" s="267"/>
      <c r="G508" s="267"/>
    </row>
    <row r="509" spans="1:7" x14ac:dyDescent="0.3">
      <c r="A509" s="278"/>
      <c r="B509" s="280"/>
      <c r="C509" s="278"/>
      <c r="D509" s="278"/>
      <c r="E509" s="281"/>
      <c r="F509" s="267"/>
      <c r="G509" s="267"/>
    </row>
    <row r="510" spans="1:7" x14ac:dyDescent="0.3">
      <c r="A510" s="278"/>
      <c r="B510" s="280"/>
      <c r="C510" s="278"/>
      <c r="D510" s="278"/>
      <c r="E510" s="281"/>
      <c r="F510" s="267"/>
      <c r="G510" s="267"/>
    </row>
    <row r="511" spans="1:7" x14ac:dyDescent="0.3">
      <c r="A511" s="278"/>
      <c r="B511" s="280"/>
      <c r="C511" s="278"/>
      <c r="D511" s="278"/>
      <c r="E511" s="281"/>
      <c r="F511" s="267"/>
      <c r="G511" s="267"/>
    </row>
    <row r="512" spans="1:7" x14ac:dyDescent="0.3">
      <c r="A512" s="278"/>
      <c r="B512" s="280"/>
      <c r="C512" s="278"/>
      <c r="D512" s="278"/>
      <c r="E512" s="281"/>
      <c r="F512" s="267"/>
      <c r="G512" s="267"/>
    </row>
    <row r="513" spans="1:7" x14ac:dyDescent="0.3">
      <c r="A513" s="278"/>
      <c r="B513" s="280"/>
      <c r="C513" s="278"/>
      <c r="D513" s="278"/>
      <c r="E513" s="281"/>
      <c r="F513" s="267"/>
      <c r="G513" s="267"/>
    </row>
    <row r="514" spans="1:7" x14ac:dyDescent="0.3">
      <c r="A514" s="278"/>
      <c r="B514" s="280"/>
      <c r="C514" s="278"/>
      <c r="D514" s="278"/>
      <c r="E514" s="281"/>
      <c r="F514" s="267"/>
      <c r="G514" s="267"/>
    </row>
    <row r="515" spans="1:7" x14ac:dyDescent="0.3">
      <c r="A515" s="278"/>
      <c r="B515" s="280"/>
      <c r="C515" s="278"/>
      <c r="D515" s="278"/>
      <c r="E515" s="281"/>
      <c r="F515" s="281"/>
      <c r="G515" s="281"/>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&amp;C&amp;1#&amp;"Calibri"&amp;10&amp;K000000Confidential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A36" sqref="A36"/>
    </sheetView>
  </sheetViews>
  <sheetFormatPr defaultRowHeight="14.4" x14ac:dyDescent="0.3"/>
  <sheetData/>
  <pageMargins left="0.7" right="0.7" top="0.75" bottom="0.75" header="0.3" footer="0.3"/>
  <pageSetup paperSize="9" orientation="portrait" r:id="rId1"/>
  <headerFooter>
    <oddFooter>&amp;C&amp;1#&amp;"Calibri"&amp;10&amp;K000000Confidential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election activeCell="A36" sqref="A36"/>
    </sheetView>
  </sheetViews>
  <sheetFormatPr defaultRowHeight="14.4" x14ac:dyDescent="0.3"/>
  <sheetData/>
  <pageMargins left="0.7" right="0.7" top="0.75" bottom="0.75" header="0.3" footer="0.3"/>
  <pageSetup paperSize="9" orientation="portrait" r:id="rId1"/>
  <headerFooter>
    <oddFooter>&amp;C&amp;1#&amp;"Calibri"&amp;10&amp;K000000Confidential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70"/>
  <sheetViews>
    <sheetView zoomScale="80" zoomScaleNormal="80" workbookViewId="0">
      <selection sqref="A1:C1"/>
    </sheetView>
  </sheetViews>
  <sheetFormatPr defaultColWidth="8.88671875" defaultRowHeight="14.4" x14ac:dyDescent="0.3"/>
  <cols>
    <col min="1" max="1" width="8.88671875" style="2"/>
    <col min="2" max="10" width="28" style="2" customWidth="1"/>
    <col min="11" max="18" width="8.88671875" style="2"/>
  </cols>
  <sheetData>
    <row r="1" spans="1:14" ht="15" thickBot="1" x14ac:dyDescent="0.35">
      <c r="A1" s="21"/>
    </row>
    <row r="2" spans="1:14" x14ac:dyDescent="0.3">
      <c r="B2" s="3"/>
      <c r="C2" s="4"/>
      <c r="D2" s="4"/>
      <c r="E2" s="4"/>
      <c r="F2" s="4"/>
      <c r="G2" s="4"/>
      <c r="H2" s="4"/>
      <c r="I2" s="4"/>
      <c r="J2" s="5"/>
    </row>
    <row r="3" spans="1:14" x14ac:dyDescent="0.3">
      <c r="B3" s="6"/>
      <c r="C3" s="7"/>
      <c r="D3" s="7"/>
      <c r="E3" s="7"/>
      <c r="F3" s="7"/>
      <c r="G3" s="7"/>
      <c r="H3" s="7"/>
      <c r="I3" s="7"/>
      <c r="J3" s="8"/>
    </row>
    <row r="4" spans="1:14" x14ac:dyDescent="0.3">
      <c r="B4" s="6"/>
      <c r="C4" s="7"/>
      <c r="D4" s="7"/>
      <c r="E4" s="7"/>
      <c r="F4" s="7"/>
      <c r="G4" s="7"/>
      <c r="H4" s="7"/>
      <c r="I4" s="7"/>
      <c r="J4" s="8"/>
    </row>
    <row r="5" spans="1:14" ht="31.2" x14ac:dyDescent="0.3">
      <c r="B5" s="6"/>
      <c r="C5" s="7"/>
      <c r="D5" s="7"/>
      <c r="E5" s="10"/>
      <c r="F5" s="10" t="s">
        <v>23</v>
      </c>
      <c r="G5" s="10"/>
      <c r="I5" s="10"/>
      <c r="J5" s="8"/>
    </row>
    <row r="6" spans="1:14" x14ac:dyDescent="0.3">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1625</v>
      </c>
      <c r="D9" s="24"/>
      <c r="E9" s="24"/>
      <c r="F9" s="24"/>
      <c r="G9" s="24"/>
      <c r="H9" s="24"/>
      <c r="I9" s="7"/>
      <c r="J9" s="8"/>
      <c r="M9" s="22"/>
      <c r="N9" s="7"/>
    </row>
    <row r="10" spans="1:14" x14ac:dyDescent="0.3">
      <c r="B10" s="6"/>
      <c r="C10" s="23" t="s">
        <v>1626</v>
      </c>
      <c r="D10" s="29"/>
      <c r="E10" s="29"/>
      <c r="F10" s="24"/>
      <c r="G10" s="24"/>
      <c r="H10" s="24"/>
      <c r="I10" s="7"/>
      <c r="J10" s="8"/>
      <c r="M10" s="22"/>
      <c r="N10" s="7"/>
    </row>
    <row r="11" spans="1:14" x14ac:dyDescent="0.3">
      <c r="B11" s="6"/>
      <c r="C11" s="23" t="s">
        <v>1627</v>
      </c>
      <c r="D11" s="24"/>
      <c r="E11" s="24"/>
      <c r="F11" s="24"/>
      <c r="G11" s="24"/>
      <c r="H11" s="24"/>
      <c r="I11" s="7"/>
      <c r="J11" s="8"/>
      <c r="M11" s="22"/>
      <c r="N11" s="22"/>
    </row>
    <row r="12" spans="1:14" x14ac:dyDescent="0.3">
      <c r="B12" s="6"/>
      <c r="C12" s="23"/>
      <c r="D12" s="23" t="s">
        <v>1628</v>
      </c>
      <c r="E12" s="24"/>
      <c r="F12" s="24"/>
      <c r="G12" s="24"/>
      <c r="H12" s="24"/>
      <c r="I12" s="7"/>
      <c r="J12" s="8"/>
      <c r="M12" s="22"/>
      <c r="N12" s="22"/>
    </row>
    <row r="13" spans="1:14" x14ac:dyDescent="0.3">
      <c r="B13" s="6"/>
      <c r="C13" s="23"/>
      <c r="D13" s="23" t="s">
        <v>1629</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1630</v>
      </c>
      <c r="D17" s="23"/>
      <c r="E17" s="23"/>
      <c r="F17" s="28"/>
      <c r="G17" s="28"/>
      <c r="H17" s="28"/>
      <c r="I17" s="28"/>
      <c r="J17" s="8"/>
      <c r="M17" s="22"/>
      <c r="N17" s="23"/>
    </row>
    <row r="18" spans="2:14" s="2" customFormat="1" x14ac:dyDescent="0.3">
      <c r="B18" s="6"/>
      <c r="C18" s="29" t="s">
        <v>1631</v>
      </c>
      <c r="D18" s="29"/>
      <c r="E18" s="24"/>
      <c r="F18" s="28"/>
      <c r="G18" s="28"/>
      <c r="H18" s="28"/>
      <c r="I18" s="28"/>
      <c r="J18" s="8"/>
      <c r="M18" s="22"/>
      <c r="N18" s="23"/>
    </row>
    <row r="19" spans="2:14" s="2" customFormat="1" x14ac:dyDescent="0.3">
      <c r="B19" s="6"/>
      <c r="C19" s="23" t="s">
        <v>1632</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1633</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1634</v>
      </c>
      <c r="D24" s="23"/>
      <c r="E24" s="23"/>
      <c r="F24" s="31"/>
      <c r="G24" s="31"/>
      <c r="H24" s="31"/>
      <c r="I24" s="14"/>
      <c r="J24" s="8"/>
    </row>
    <row r="25" spans="2:14" s="2" customFormat="1" ht="15" customHeight="1" x14ac:dyDescent="0.3">
      <c r="B25" s="6"/>
      <c r="C25" s="629" t="s">
        <v>1636</v>
      </c>
      <c r="D25" s="629"/>
      <c r="E25" s="629"/>
      <c r="F25" s="629"/>
      <c r="G25" s="629"/>
      <c r="H25" s="629"/>
      <c r="I25" s="14"/>
      <c r="J25" s="8"/>
    </row>
    <row r="26" spans="2:14" s="2" customFormat="1" x14ac:dyDescent="0.3">
      <c r="B26" s="6"/>
      <c r="C26" s="629"/>
      <c r="D26" s="629"/>
      <c r="E26" s="629"/>
      <c r="F26" s="629"/>
      <c r="G26" s="629"/>
      <c r="H26" s="629"/>
      <c r="I26" s="14"/>
      <c r="J26" s="8"/>
    </row>
    <row r="27" spans="2:14" s="2" customFormat="1" x14ac:dyDescent="0.3">
      <c r="B27" s="6"/>
      <c r="C27" s="629" t="s">
        <v>1635</v>
      </c>
      <c r="D27" s="629"/>
      <c r="E27" s="629"/>
      <c r="F27" s="629"/>
      <c r="G27" s="629"/>
      <c r="H27" s="629"/>
      <c r="I27" s="14"/>
      <c r="J27" s="8"/>
    </row>
    <row r="28" spans="2:14" s="2" customFormat="1" x14ac:dyDescent="0.3">
      <c r="B28" s="6"/>
      <c r="C28" s="629"/>
      <c r="D28" s="629"/>
      <c r="E28" s="629"/>
      <c r="F28" s="629"/>
      <c r="G28" s="629"/>
      <c r="H28" s="629"/>
      <c r="I28" s="14"/>
      <c r="J28" s="8"/>
    </row>
    <row r="29" spans="2:14" s="2" customFormat="1" x14ac:dyDescent="0.3">
      <c r="B29" s="6"/>
      <c r="C29" s="629" t="s">
        <v>1637</v>
      </c>
      <c r="D29" s="629"/>
      <c r="E29" s="629"/>
      <c r="F29" s="629"/>
      <c r="G29" s="629"/>
      <c r="H29" s="629"/>
      <c r="I29" s="14"/>
      <c r="J29" s="8"/>
    </row>
    <row r="30" spans="2:14" s="2" customFormat="1" x14ac:dyDescent="0.3">
      <c r="B30" s="6"/>
      <c r="C30" s="629"/>
      <c r="D30" s="629"/>
      <c r="E30" s="629"/>
      <c r="F30" s="629"/>
      <c r="G30" s="629"/>
      <c r="H30" s="629"/>
      <c r="I30" s="14"/>
      <c r="J30" s="8"/>
    </row>
    <row r="31" spans="2:14" s="2" customFormat="1" x14ac:dyDescent="0.3">
      <c r="B31" s="6"/>
      <c r="C31" s="23" t="s">
        <v>1641</v>
      </c>
      <c r="D31" s="23"/>
      <c r="E31" s="23"/>
      <c r="F31" s="31"/>
      <c r="G31" s="31"/>
      <c r="H31" s="31"/>
      <c r="I31" s="14"/>
      <c r="J31" s="8"/>
    </row>
    <row r="32" spans="2:14" s="2" customFormat="1" x14ac:dyDescent="0.3">
      <c r="B32" s="6"/>
      <c r="C32" s="23"/>
      <c r="D32" s="23" t="s">
        <v>1638</v>
      </c>
      <c r="E32" s="23"/>
      <c r="F32" s="31"/>
      <c r="G32" s="31"/>
      <c r="H32" s="31"/>
      <c r="I32" s="14"/>
      <c r="J32" s="8"/>
    </row>
    <row r="33" spans="2:20" s="2" customFormat="1" x14ac:dyDescent="0.3">
      <c r="B33" s="6"/>
      <c r="C33" s="23"/>
      <c r="D33" s="23" t="s">
        <v>1639</v>
      </c>
      <c r="E33" s="23"/>
      <c r="F33" s="31"/>
      <c r="G33" s="31"/>
      <c r="H33" s="31"/>
      <c r="I33" s="14"/>
      <c r="J33" s="8"/>
    </row>
    <row r="34" spans="2:20" s="2" customFormat="1" x14ac:dyDescent="0.3">
      <c r="B34" s="6"/>
      <c r="C34" s="23"/>
      <c r="D34" s="23" t="s">
        <v>1640</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2:20" x14ac:dyDescent="0.3">
      <c r="B65" s="30"/>
      <c r="C65" s="23"/>
      <c r="D65" s="7"/>
      <c r="E65" s="24"/>
      <c r="F65" s="31"/>
      <c r="G65" s="31"/>
      <c r="H65" s="31"/>
      <c r="I65" s="31"/>
      <c r="J65" s="25"/>
      <c r="S65" s="2"/>
      <c r="T65" s="2"/>
    </row>
    <row r="66" spans="2:20" x14ac:dyDescent="0.3">
      <c r="B66" s="30"/>
      <c r="C66" s="23"/>
      <c r="D66" s="7"/>
      <c r="E66" s="24"/>
      <c r="F66" s="31"/>
      <c r="G66" s="31"/>
      <c r="H66" s="31"/>
      <c r="I66" s="31"/>
      <c r="J66" s="25"/>
      <c r="S66" s="2"/>
      <c r="T66" s="2"/>
    </row>
    <row r="67" spans="2:20" x14ac:dyDescent="0.3">
      <c r="B67" s="30"/>
      <c r="C67" s="23"/>
      <c r="D67" s="7"/>
      <c r="E67" s="24"/>
      <c r="F67" s="31"/>
      <c r="G67" s="31"/>
      <c r="H67" s="31"/>
      <c r="I67" s="31"/>
      <c r="J67" s="25"/>
      <c r="S67" s="2"/>
      <c r="T67" s="2"/>
    </row>
    <row r="68" spans="2:20" x14ac:dyDescent="0.3">
      <c r="B68" s="30"/>
      <c r="C68" s="23"/>
      <c r="D68" s="7"/>
      <c r="E68" s="24"/>
      <c r="F68" s="31"/>
      <c r="G68" s="31"/>
      <c r="H68" s="31"/>
      <c r="I68" s="31"/>
      <c r="J68" s="25"/>
      <c r="S68" s="2"/>
      <c r="T68" s="2"/>
    </row>
    <row r="69" spans="2:20" x14ac:dyDescent="0.3">
      <c r="B69" s="6"/>
      <c r="C69" s="22"/>
      <c r="D69" s="22"/>
      <c r="E69" s="7"/>
      <c r="F69" s="14"/>
      <c r="G69" s="14"/>
      <c r="H69" s="14"/>
      <c r="I69" s="14"/>
      <c r="J69" s="8"/>
      <c r="S69" s="2"/>
      <c r="T69" s="2"/>
    </row>
    <row r="70" spans="2:20" ht="15" thickBot="1" x14ac:dyDescent="0.35">
      <c r="B70" s="18"/>
      <c r="C70" s="32"/>
      <c r="D70" s="33"/>
      <c r="E70" s="33"/>
      <c r="F70" s="36"/>
      <c r="G70" s="36"/>
      <c r="H70" s="36"/>
      <c r="I70" s="36"/>
      <c r="J70" s="20"/>
      <c r="S70" s="2"/>
      <c r="T70" s="2"/>
    </row>
  </sheetData>
  <mergeCells count="3">
    <mergeCell ref="C25:H26"/>
    <mergeCell ref="C27:H28"/>
    <mergeCell ref="C29:H30"/>
  </mergeCells>
  <printOptions horizontalCentered="1" verticalCentered="1"/>
  <pageMargins left="0.70866141732283472" right="0.70866141732283472" top="0.74803149606299213" bottom="0.74803149606299213" header="0.31496062992125984" footer="0.31496062992125984"/>
  <pageSetup paperSize="9" scale="46" orientation="landscape" r:id="rId1"/>
  <headerFooter>
    <oddHeader>&amp;R&amp;G</oddHeader>
    <oddFooter>&amp;C&amp;1#&amp;"Calibri"&amp;10&amp;K000000Confidential</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sqref="A1:C1"/>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630" t="s">
        <v>37</v>
      </c>
      <c r="B1" s="631"/>
      <c r="C1" s="631"/>
    </row>
    <row r="2" spans="1:31" ht="31.2" x14ac:dyDescent="0.6">
      <c r="A2" s="38" t="s">
        <v>24</v>
      </c>
      <c r="B2" s="39"/>
      <c r="C2" s="39"/>
    </row>
    <row r="3" spans="1:31" x14ac:dyDescent="0.3">
      <c r="A3" s="21"/>
    </row>
    <row r="4" spans="1:31" s="46" customFormat="1" ht="18" x14ac:dyDescent="0.3">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1613</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58" t="s">
        <v>2258</v>
      </c>
      <c r="D24" s="59"/>
    </row>
    <row r="25" spans="1:31" ht="14.4" customHeight="1" x14ac:dyDescent="0.3">
      <c r="A25" s="201" t="s">
        <v>1619</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201" t="s">
        <v>1616</v>
      </c>
      <c r="B29" s="201"/>
      <c r="C29" s="202"/>
    </row>
    <row r="30" spans="1:31" ht="57.6" x14ac:dyDescent="0.3">
      <c r="A30" s="203"/>
      <c r="B30" s="204" t="s">
        <v>1614</v>
      </c>
      <c r="C30" s="58" t="s">
        <v>2259</v>
      </c>
    </row>
    <row r="31" spans="1:31" x14ac:dyDescent="0.3">
      <c r="A31" s="201" t="s">
        <v>1615</v>
      </c>
      <c r="B31" s="201"/>
      <c r="C31" s="202"/>
    </row>
    <row r="32" spans="1:31" ht="28.8" x14ac:dyDescent="0.3">
      <c r="A32" s="203"/>
      <c r="B32" s="204" t="s">
        <v>1617</v>
      </c>
      <c r="C32" s="58" t="s">
        <v>1618</v>
      </c>
    </row>
    <row r="33" spans="1:3" x14ac:dyDescent="0.3">
      <c r="A33" s="201" t="s">
        <v>1620</v>
      </c>
      <c r="B33" s="201"/>
      <c r="C33" s="202"/>
    </row>
    <row r="34" spans="1:3" x14ac:dyDescent="0.3">
      <c r="A34" s="203"/>
      <c r="B34" s="204" t="s">
        <v>1624</v>
      </c>
      <c r="C34" s="58" t="s">
        <v>1623</v>
      </c>
    </row>
    <row r="38" spans="1:3" x14ac:dyDescent="0.3">
      <c r="C38" s="205"/>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showGridLines="0" showRowColHeaders="0" zoomScale="85" zoomScaleNormal="85" workbookViewId="0">
      <selection activeCell="C89" sqref="C89"/>
    </sheetView>
  </sheetViews>
  <sheetFormatPr defaultColWidth="8.88671875" defaultRowHeight="14.4" outlineLevelRow="1" x14ac:dyDescent="0.3"/>
  <cols>
    <col min="1" max="1" width="13.33203125" style="66" customWidth="1"/>
    <col min="2" max="2" width="60.6640625" style="66" customWidth="1"/>
    <col min="3" max="3" width="41.44140625" style="66"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89" t="s">
        <v>1570</v>
      </c>
      <c r="B1" s="189"/>
      <c r="C1" s="64"/>
      <c r="D1" s="64"/>
      <c r="E1" s="64"/>
      <c r="F1" s="197" t="s">
        <v>2094</v>
      </c>
      <c r="H1" s="64"/>
      <c r="I1" s="189"/>
      <c r="J1" s="64"/>
      <c r="K1" s="64"/>
      <c r="L1" s="64"/>
      <c r="M1" s="64"/>
    </row>
    <row r="2" spans="1:13" ht="15" thickBot="1" x14ac:dyDescent="0.35">
      <c r="A2" s="64"/>
      <c r="B2" s="65"/>
      <c r="C2" s="65"/>
      <c r="D2" s="64"/>
      <c r="E2" s="64"/>
      <c r="F2" s="64"/>
      <c r="H2" s="64"/>
      <c r="L2" s="64"/>
      <c r="M2" s="64"/>
    </row>
    <row r="3" spans="1:13" ht="18.600000000000001" thickBot="1" x14ac:dyDescent="0.35">
      <c r="A3" s="67"/>
      <c r="B3" s="68" t="s">
        <v>71</v>
      </c>
      <c r="C3" s="69" t="s">
        <v>226</v>
      </c>
      <c r="D3" s="67"/>
      <c r="E3" s="67"/>
      <c r="F3" s="64"/>
      <c r="G3" s="67"/>
      <c r="H3" s="64"/>
      <c r="L3" s="64"/>
      <c r="M3" s="64"/>
    </row>
    <row r="4" spans="1:13" ht="15" thickBot="1" x14ac:dyDescent="0.35">
      <c r="H4" s="64"/>
      <c r="L4" s="64"/>
      <c r="M4" s="64"/>
    </row>
    <row r="5" spans="1:13" ht="18" x14ac:dyDescent="0.3">
      <c r="A5" s="70"/>
      <c r="B5" s="71" t="s">
        <v>73</v>
      </c>
      <c r="C5" s="70"/>
      <c r="E5" s="72"/>
      <c r="F5" s="72"/>
      <c r="H5" s="64"/>
      <c r="L5" s="64"/>
      <c r="M5" s="64"/>
    </row>
    <row r="6" spans="1:13" x14ac:dyDescent="0.3">
      <c r="B6" s="74" t="s">
        <v>74</v>
      </c>
      <c r="H6" s="64"/>
      <c r="L6" s="64"/>
      <c r="M6" s="64"/>
    </row>
    <row r="7" spans="1:13" x14ac:dyDescent="0.3">
      <c r="B7" s="73" t="s">
        <v>75</v>
      </c>
      <c r="H7" s="64"/>
      <c r="L7" s="64"/>
      <c r="M7" s="64"/>
    </row>
    <row r="8" spans="1:13" x14ac:dyDescent="0.3">
      <c r="B8" s="73" t="s">
        <v>76</v>
      </c>
      <c r="F8" s="66" t="s">
        <v>77</v>
      </c>
      <c r="H8" s="64"/>
      <c r="L8" s="64"/>
      <c r="M8" s="64"/>
    </row>
    <row r="9" spans="1:13" x14ac:dyDescent="0.3">
      <c r="B9" s="74" t="s">
        <v>78</v>
      </c>
      <c r="H9" s="64"/>
      <c r="L9" s="64"/>
      <c r="M9" s="64"/>
    </row>
    <row r="10" spans="1:13" x14ac:dyDescent="0.3">
      <c r="B10" s="74" t="s">
        <v>79</v>
      </c>
      <c r="H10" s="64"/>
      <c r="L10" s="64"/>
      <c r="M10" s="64"/>
    </row>
    <row r="11" spans="1:13" ht="15" thickBot="1" x14ac:dyDescent="0.35">
      <c r="B11" s="75" t="s">
        <v>80</v>
      </c>
      <c r="H11" s="64"/>
      <c r="L11" s="64"/>
      <c r="M11" s="64"/>
    </row>
    <row r="12" spans="1:13" x14ac:dyDescent="0.3">
      <c r="B12" s="76"/>
      <c r="H12" s="64"/>
      <c r="L12" s="64"/>
      <c r="M12" s="64"/>
    </row>
    <row r="13" spans="1:13" ht="36" x14ac:dyDescent="0.3">
      <c r="A13" s="77" t="s">
        <v>81</v>
      </c>
      <c r="B13" s="77" t="s">
        <v>74</v>
      </c>
      <c r="C13" s="78"/>
      <c r="D13" s="78"/>
      <c r="E13" s="78"/>
      <c r="F13" s="78"/>
      <c r="G13" s="79"/>
      <c r="H13" s="64"/>
      <c r="L13" s="64"/>
      <c r="M13" s="64"/>
    </row>
    <row r="14" spans="1:13" x14ac:dyDescent="0.3">
      <c r="A14" s="66" t="s">
        <v>82</v>
      </c>
      <c r="B14" s="80" t="s">
        <v>0</v>
      </c>
      <c r="C14" s="356" t="s">
        <v>539</v>
      </c>
      <c r="E14" s="72"/>
      <c r="F14" s="72"/>
      <c r="H14" s="64"/>
      <c r="L14" s="64"/>
      <c r="M14" s="64"/>
    </row>
    <row r="15" spans="1:13" x14ac:dyDescent="0.3">
      <c r="A15" s="66" t="s">
        <v>84</v>
      </c>
      <c r="B15" s="80" t="s">
        <v>85</v>
      </c>
      <c r="C15" s="356" t="s">
        <v>2695</v>
      </c>
      <c r="E15" s="72"/>
      <c r="F15" s="72"/>
      <c r="H15" s="64"/>
      <c r="L15" s="64"/>
      <c r="M15" s="64"/>
    </row>
    <row r="16" spans="1:13" x14ac:dyDescent="0.3">
      <c r="A16" s="66" t="s">
        <v>86</v>
      </c>
      <c r="B16" s="80" t="s">
        <v>87</v>
      </c>
      <c r="C16" s="357" t="s">
        <v>2661</v>
      </c>
      <c r="E16" s="72"/>
      <c r="F16" s="72"/>
      <c r="H16" s="64"/>
      <c r="L16" s="64"/>
      <c r="M16" s="64"/>
    </row>
    <row r="17" spans="1:13" x14ac:dyDescent="0.3">
      <c r="A17" s="66" t="s">
        <v>88</v>
      </c>
      <c r="B17" s="80" t="s">
        <v>89</v>
      </c>
      <c r="C17" s="356" t="s">
        <v>2697</v>
      </c>
      <c r="E17" s="72"/>
      <c r="F17" s="72"/>
      <c r="H17" s="64"/>
      <c r="L17" s="64"/>
      <c r="M17" s="64"/>
    </row>
    <row r="18" spans="1:13" outlineLevel="1" x14ac:dyDescent="0.3">
      <c r="A18" s="66" t="s">
        <v>90</v>
      </c>
      <c r="B18" s="81" t="s">
        <v>91</v>
      </c>
      <c r="C18" s="357" t="s">
        <v>2662</v>
      </c>
      <c r="E18" s="72"/>
      <c r="F18" s="72"/>
      <c r="H18" s="64"/>
      <c r="L18" s="64"/>
      <c r="M18" s="64"/>
    </row>
    <row r="19" spans="1:13" outlineLevel="1" x14ac:dyDescent="0.3">
      <c r="A19" s="66" t="s">
        <v>92</v>
      </c>
      <c r="B19" s="81" t="s">
        <v>93</v>
      </c>
      <c r="C19" s="356" t="s">
        <v>2663</v>
      </c>
      <c r="E19" s="72"/>
      <c r="F19" s="72"/>
      <c r="H19" s="64"/>
      <c r="L19" s="64"/>
      <c r="M19" s="64"/>
    </row>
    <row r="20" spans="1:13" outlineLevel="1" x14ac:dyDescent="0.3">
      <c r="A20" s="66" t="s">
        <v>94</v>
      </c>
      <c r="B20" s="81"/>
      <c r="E20" s="72"/>
      <c r="F20" s="72"/>
      <c r="H20" s="64"/>
      <c r="L20" s="64"/>
      <c r="M20" s="64"/>
    </row>
    <row r="21" spans="1:13" outlineLevel="1" x14ac:dyDescent="0.3">
      <c r="A21" s="66" t="s">
        <v>95</v>
      </c>
      <c r="B21" s="81"/>
      <c r="E21" s="72"/>
      <c r="F21" s="72"/>
      <c r="H21" s="64"/>
      <c r="L21" s="64"/>
      <c r="M21" s="64"/>
    </row>
    <row r="22" spans="1:13" outlineLevel="1" x14ac:dyDescent="0.3">
      <c r="A22" s="66" t="s">
        <v>96</v>
      </c>
      <c r="B22" s="81"/>
      <c r="E22" s="72"/>
      <c r="F22" s="72"/>
      <c r="H22" s="64"/>
      <c r="L22" s="64"/>
      <c r="M22" s="64"/>
    </row>
    <row r="23" spans="1:13" outlineLevel="1" x14ac:dyDescent="0.3">
      <c r="A23" s="66" t="s">
        <v>97</v>
      </c>
      <c r="B23" s="81"/>
      <c r="E23" s="72"/>
      <c r="F23" s="72"/>
      <c r="H23" s="64"/>
      <c r="L23" s="64"/>
      <c r="M23" s="64"/>
    </row>
    <row r="24" spans="1:13" outlineLevel="1" x14ac:dyDescent="0.3">
      <c r="A24" s="66" t="s">
        <v>98</v>
      </c>
      <c r="B24" s="81"/>
      <c r="E24" s="72"/>
      <c r="F24" s="72"/>
      <c r="H24" s="64"/>
      <c r="L24" s="64"/>
      <c r="M24" s="64"/>
    </row>
    <row r="25" spans="1:13" outlineLevel="1" x14ac:dyDescent="0.3">
      <c r="A25" s="66" t="s">
        <v>99</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100</v>
      </c>
      <c r="B27" s="82" t="s">
        <v>101</v>
      </c>
      <c r="C27" s="66" t="s">
        <v>2664</v>
      </c>
      <c r="D27" s="83"/>
      <c r="E27" s="83"/>
      <c r="F27" s="83"/>
      <c r="H27" s="64"/>
      <c r="L27" s="64"/>
      <c r="M27" s="64"/>
    </row>
    <row r="28" spans="1:13" x14ac:dyDescent="0.3">
      <c r="A28" s="66" t="s">
        <v>102</v>
      </c>
      <c r="B28" s="82" t="s">
        <v>103</v>
      </c>
      <c r="C28" s="66" t="s">
        <v>2664</v>
      </c>
      <c r="D28" s="83"/>
      <c r="E28" s="83"/>
      <c r="F28" s="83"/>
      <c r="H28" s="64"/>
      <c r="L28" s="64"/>
      <c r="M28" s="64"/>
    </row>
    <row r="29" spans="1:13" x14ac:dyDescent="0.3">
      <c r="A29" s="66" t="s">
        <v>104</v>
      </c>
      <c r="B29" s="82" t="s">
        <v>105</v>
      </c>
      <c r="C29" s="357" t="s">
        <v>2665</v>
      </c>
      <c r="E29" s="83"/>
      <c r="F29" s="83"/>
      <c r="H29" s="64"/>
      <c r="L29" s="64"/>
      <c r="M29" s="64"/>
    </row>
    <row r="30" spans="1:13" outlineLevel="1" x14ac:dyDescent="0.3">
      <c r="A30" s="66" t="s">
        <v>106</v>
      </c>
      <c r="B30" s="82"/>
      <c r="E30" s="83"/>
      <c r="F30" s="83"/>
      <c r="H30" s="64"/>
      <c r="L30" s="64"/>
      <c r="M30" s="64"/>
    </row>
    <row r="31" spans="1:13" outlineLevel="1" x14ac:dyDescent="0.3">
      <c r="A31" s="66" t="s">
        <v>107</v>
      </c>
      <c r="B31" s="82"/>
      <c r="E31" s="83"/>
      <c r="F31" s="83"/>
      <c r="H31" s="64"/>
      <c r="L31" s="64"/>
      <c r="M31" s="64"/>
    </row>
    <row r="32" spans="1:13" outlineLevel="1" x14ac:dyDescent="0.3">
      <c r="A32" s="66" t="s">
        <v>108</v>
      </c>
      <c r="B32" s="82"/>
      <c r="E32" s="83"/>
      <c r="F32" s="83"/>
      <c r="H32" s="64"/>
      <c r="L32" s="64"/>
      <c r="M32" s="64"/>
    </row>
    <row r="33" spans="1:14" outlineLevel="1" x14ac:dyDescent="0.3">
      <c r="A33" s="66" t="s">
        <v>109</v>
      </c>
      <c r="B33" s="82"/>
      <c r="E33" s="83"/>
      <c r="F33" s="83"/>
      <c r="H33" s="64"/>
      <c r="L33" s="64"/>
      <c r="M33" s="64"/>
    </row>
    <row r="34" spans="1:14" outlineLevel="1" x14ac:dyDescent="0.3">
      <c r="A34" s="66" t="s">
        <v>110</v>
      </c>
      <c r="B34" s="82"/>
      <c r="E34" s="83"/>
      <c r="F34" s="83"/>
      <c r="H34" s="64"/>
      <c r="L34" s="64"/>
      <c r="M34" s="64"/>
    </row>
    <row r="35" spans="1:14" outlineLevel="1" x14ac:dyDescent="0.3">
      <c r="A35" s="66" t="s">
        <v>111</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112</v>
      </c>
      <c r="C37" s="85" t="s">
        <v>113</v>
      </c>
      <c r="D37" s="87"/>
      <c r="E37" s="87"/>
      <c r="F37" s="87"/>
      <c r="G37" s="88"/>
      <c r="H37" s="64"/>
      <c r="L37" s="64"/>
      <c r="M37" s="64"/>
    </row>
    <row r="38" spans="1:14" x14ac:dyDescent="0.3">
      <c r="A38" s="66" t="s">
        <v>4</v>
      </c>
      <c r="B38" s="83" t="s">
        <v>1414</v>
      </c>
      <c r="C38" s="358">
        <v>7236.3</v>
      </c>
      <c r="F38" s="83"/>
      <c r="H38" s="64"/>
      <c r="L38" s="64"/>
      <c r="M38" s="64"/>
    </row>
    <row r="39" spans="1:14" x14ac:dyDescent="0.3">
      <c r="A39" s="66" t="s">
        <v>114</v>
      </c>
      <c r="B39" s="83" t="s">
        <v>115</v>
      </c>
      <c r="C39" s="358">
        <v>2247.3000000000002</v>
      </c>
      <c r="F39" s="83"/>
      <c r="H39" s="64"/>
      <c r="L39" s="64"/>
      <c r="M39" s="64"/>
      <c r="N39" s="96"/>
    </row>
    <row r="40" spans="1:14" outlineLevel="1" x14ac:dyDescent="0.3">
      <c r="A40" s="66" t="s">
        <v>116</v>
      </c>
      <c r="B40" s="89" t="s">
        <v>117</v>
      </c>
      <c r="C40" s="358" t="s">
        <v>1241</v>
      </c>
      <c r="F40" s="83"/>
      <c r="H40" s="64"/>
      <c r="L40" s="64"/>
      <c r="M40" s="64"/>
      <c r="N40" s="96"/>
    </row>
    <row r="41" spans="1:14" outlineLevel="1" x14ac:dyDescent="0.3">
      <c r="A41" s="66" t="s">
        <v>119</v>
      </c>
      <c r="B41" s="89" t="s">
        <v>120</v>
      </c>
      <c r="C41" s="358" t="s">
        <v>1241</v>
      </c>
      <c r="F41" s="83"/>
      <c r="H41" s="64"/>
      <c r="L41" s="64"/>
      <c r="M41" s="64"/>
      <c r="N41" s="96"/>
    </row>
    <row r="42" spans="1:14" outlineLevel="1" x14ac:dyDescent="0.3">
      <c r="A42" s="66" t="s">
        <v>121</v>
      </c>
      <c r="B42" s="89"/>
      <c r="C42" s="192"/>
      <c r="F42" s="83"/>
      <c r="H42" s="64"/>
      <c r="L42" s="64"/>
      <c r="M42" s="64"/>
      <c r="N42" s="96"/>
    </row>
    <row r="43" spans="1:14" outlineLevel="1" x14ac:dyDescent="0.3">
      <c r="A43" s="96" t="s">
        <v>1642</v>
      </c>
      <c r="B43" s="83"/>
      <c r="F43" s="83"/>
      <c r="H43" s="64"/>
      <c r="L43" s="64"/>
      <c r="M43" s="64"/>
      <c r="N43" s="96"/>
    </row>
    <row r="44" spans="1:14" ht="15" customHeight="1" x14ac:dyDescent="0.3">
      <c r="A44" s="85"/>
      <c r="B44" s="86" t="s">
        <v>122</v>
      </c>
      <c r="C44" s="139" t="s">
        <v>1415</v>
      </c>
      <c r="D44" s="85" t="s">
        <v>123</v>
      </c>
      <c r="E44" s="87"/>
      <c r="F44" s="88" t="s">
        <v>124</v>
      </c>
      <c r="G44" s="88" t="s">
        <v>125</v>
      </c>
      <c r="H44" s="64"/>
      <c r="L44" s="64"/>
      <c r="M44" s="64"/>
      <c r="N44" s="96"/>
    </row>
    <row r="45" spans="1:14" x14ac:dyDescent="0.3">
      <c r="A45" s="66" t="s">
        <v>8</v>
      </c>
      <c r="B45" s="83" t="s">
        <v>126</v>
      </c>
      <c r="C45" s="275">
        <v>0.08</v>
      </c>
      <c r="D45" s="186">
        <f>IF(OR(C38="[For completion]",C39="[For completion]"),"Please complete G.3.1.1 and G.3.1.2",(C38/C39-1))</f>
        <v>2.2199973301294884</v>
      </c>
      <c r="E45" s="186"/>
      <c r="F45" s="275" t="s">
        <v>1244</v>
      </c>
      <c r="G45" s="66" t="s">
        <v>1241</v>
      </c>
      <c r="H45" s="64"/>
      <c r="L45" s="64"/>
      <c r="M45" s="64"/>
      <c r="N45" s="96"/>
    </row>
    <row r="46" spans="1:14" outlineLevel="1" x14ac:dyDescent="0.3">
      <c r="A46" s="66" t="s">
        <v>127</v>
      </c>
      <c r="B46" s="81" t="s">
        <v>128</v>
      </c>
      <c r="C46" s="186"/>
      <c r="D46" s="186"/>
      <c r="E46" s="186"/>
      <c r="F46" s="186"/>
      <c r="G46" s="103"/>
      <c r="H46" s="64"/>
      <c r="L46" s="64"/>
      <c r="M46" s="64"/>
      <c r="N46" s="96"/>
    </row>
    <row r="47" spans="1:14" outlineLevel="1" x14ac:dyDescent="0.3">
      <c r="A47" s="66" t="s">
        <v>129</v>
      </c>
      <c r="B47" s="81" t="s">
        <v>130</v>
      </c>
      <c r="C47" s="186"/>
      <c r="D47" s="186"/>
      <c r="E47" s="186"/>
      <c r="F47" s="186"/>
      <c r="G47" s="103"/>
      <c r="H47" s="64"/>
      <c r="L47" s="64"/>
      <c r="M47" s="64"/>
      <c r="N47" s="96"/>
    </row>
    <row r="48" spans="1:14" outlineLevel="1" x14ac:dyDescent="0.3">
      <c r="A48" s="66" t="s">
        <v>131</v>
      </c>
      <c r="B48" s="81"/>
      <c r="C48" s="103"/>
      <c r="D48" s="103"/>
      <c r="E48" s="103"/>
      <c r="F48" s="103"/>
      <c r="G48" s="103"/>
      <c r="H48" s="64"/>
      <c r="L48" s="64"/>
      <c r="M48" s="64"/>
      <c r="N48" s="96"/>
    </row>
    <row r="49" spans="1:14" outlineLevel="1" x14ac:dyDescent="0.3">
      <c r="A49" s="66" t="s">
        <v>132</v>
      </c>
      <c r="B49" s="81"/>
      <c r="C49" s="103"/>
      <c r="D49" s="103"/>
      <c r="E49" s="103"/>
      <c r="F49" s="103"/>
      <c r="G49" s="103"/>
      <c r="H49" s="64"/>
      <c r="L49" s="64"/>
      <c r="M49" s="64"/>
      <c r="N49" s="96"/>
    </row>
    <row r="50" spans="1:14" outlineLevel="1" x14ac:dyDescent="0.3">
      <c r="A50" s="66" t="s">
        <v>133</v>
      </c>
      <c r="B50" s="81"/>
      <c r="C50" s="103"/>
      <c r="D50" s="103"/>
      <c r="E50" s="103"/>
      <c r="F50" s="103"/>
      <c r="G50" s="103"/>
      <c r="H50" s="64"/>
      <c r="L50" s="64"/>
      <c r="M50" s="64"/>
      <c r="N50" s="96"/>
    </row>
    <row r="51" spans="1:14" outlineLevel="1" x14ac:dyDescent="0.3">
      <c r="A51" s="66" t="s">
        <v>134</v>
      </c>
      <c r="B51" s="81"/>
      <c r="C51" s="103"/>
      <c r="D51" s="103"/>
      <c r="E51" s="103"/>
      <c r="F51" s="103"/>
      <c r="G51" s="103"/>
      <c r="H51" s="64"/>
      <c r="L51" s="64"/>
      <c r="M51" s="64"/>
      <c r="N51" s="96"/>
    </row>
    <row r="52" spans="1:14" ht="15" customHeight="1" x14ac:dyDescent="0.3">
      <c r="A52" s="85"/>
      <c r="B52" s="86" t="s">
        <v>135</v>
      </c>
      <c r="C52" s="85" t="s">
        <v>113</v>
      </c>
      <c r="D52" s="85"/>
      <c r="E52" s="87"/>
      <c r="F52" s="88" t="s">
        <v>136</v>
      </c>
      <c r="G52" s="88"/>
      <c r="H52" s="64"/>
      <c r="L52" s="64"/>
      <c r="M52" s="64"/>
      <c r="N52" s="96"/>
    </row>
    <row r="53" spans="1:14" x14ac:dyDescent="0.3">
      <c r="A53" s="66" t="s">
        <v>137</v>
      </c>
      <c r="B53" s="83" t="s">
        <v>138</v>
      </c>
      <c r="C53" s="358">
        <v>2047</v>
      </c>
      <c r="E53" s="91"/>
      <c r="F53" s="206">
        <f>IF($C$58=0,"",IF(C53="[for completion]","",C53/$C$58))</f>
        <v>0.28289110005527918</v>
      </c>
      <c r="G53" s="92"/>
      <c r="H53" s="64"/>
      <c r="L53" s="64"/>
      <c r="M53" s="64"/>
      <c r="N53" s="96"/>
    </row>
    <row r="54" spans="1:14" x14ac:dyDescent="0.3">
      <c r="A54" s="66" t="s">
        <v>139</v>
      </c>
      <c r="B54" s="83" t="s">
        <v>140</v>
      </c>
      <c r="C54" s="192"/>
      <c r="E54" s="91"/>
      <c r="F54" s="206">
        <f>IF($C$58=0,"",IF(C54="[for completion]","",C54/$C$58))</f>
        <v>0</v>
      </c>
      <c r="G54" s="92"/>
      <c r="H54" s="64"/>
      <c r="L54" s="64"/>
      <c r="M54" s="64"/>
      <c r="N54" s="96"/>
    </row>
    <row r="55" spans="1:14" x14ac:dyDescent="0.3">
      <c r="A55" s="66" t="s">
        <v>141</v>
      </c>
      <c r="B55" s="83" t="s">
        <v>142</v>
      </c>
      <c r="C55" s="192"/>
      <c r="E55" s="91"/>
      <c r="F55" s="214">
        <f t="shared" ref="F55:F56" si="0">IF($C$58=0,"",IF(C55="[for completion]","",C55/$C$58))</f>
        <v>0</v>
      </c>
      <c r="G55" s="92"/>
      <c r="H55" s="64"/>
      <c r="L55" s="64"/>
      <c r="M55" s="64"/>
      <c r="N55" s="96"/>
    </row>
    <row r="56" spans="1:14" x14ac:dyDescent="0.3">
      <c r="A56" s="66" t="s">
        <v>143</v>
      </c>
      <c r="B56" s="83" t="s">
        <v>144</v>
      </c>
      <c r="C56" s="358">
        <v>5189</v>
      </c>
      <c r="E56" s="91"/>
      <c r="F56" s="214">
        <f t="shared" si="0"/>
        <v>0.71710889994472082</v>
      </c>
      <c r="G56" s="92"/>
      <c r="H56" s="64"/>
      <c r="L56" s="64"/>
      <c r="M56" s="64"/>
      <c r="N56" s="96"/>
    </row>
    <row r="57" spans="1:14" x14ac:dyDescent="0.3">
      <c r="A57" s="66" t="s">
        <v>145</v>
      </c>
      <c r="B57" s="66" t="s">
        <v>146</v>
      </c>
      <c r="C57" s="192"/>
      <c r="E57" s="91"/>
      <c r="F57" s="206">
        <f>IF($C$58=0,"",IF(C57="[for completion]","",C57/$C$58))</f>
        <v>0</v>
      </c>
      <c r="G57" s="92"/>
      <c r="H57" s="64"/>
      <c r="L57" s="64"/>
      <c r="M57" s="64"/>
      <c r="N57" s="96"/>
    </row>
    <row r="58" spans="1:14" x14ac:dyDescent="0.3">
      <c r="A58" s="66" t="s">
        <v>147</v>
      </c>
      <c r="B58" s="93" t="s">
        <v>148</v>
      </c>
      <c r="C58" s="194">
        <f>SUM(C53:C57)</f>
        <v>7236</v>
      </c>
      <c r="D58" s="91"/>
      <c r="E58" s="91"/>
      <c r="F58" s="207">
        <f>SUM(F53:F57)</f>
        <v>1</v>
      </c>
      <c r="G58" s="92"/>
      <c r="H58" s="64"/>
      <c r="L58" s="64"/>
      <c r="M58" s="64"/>
      <c r="N58" s="96"/>
    </row>
    <row r="59" spans="1:14" outlineLevel="1" x14ac:dyDescent="0.3">
      <c r="A59" s="66" t="s">
        <v>149</v>
      </c>
      <c r="B59" s="95"/>
      <c r="C59" s="192"/>
      <c r="E59" s="91"/>
      <c r="F59" s="206">
        <f t="shared" ref="F59:F64" si="1">IF($C$58=0,"",IF(C59="[for completion]","",C59/$C$58))</f>
        <v>0</v>
      </c>
      <c r="G59" s="92"/>
      <c r="H59" s="64"/>
      <c r="L59" s="64"/>
      <c r="M59" s="64"/>
      <c r="N59" s="96"/>
    </row>
    <row r="60" spans="1:14" outlineLevel="1" x14ac:dyDescent="0.3">
      <c r="A60" s="66" t="s">
        <v>151</v>
      </c>
      <c r="B60" s="95"/>
      <c r="C60" s="192"/>
      <c r="E60" s="91"/>
      <c r="F60" s="206">
        <f t="shared" si="1"/>
        <v>0</v>
      </c>
      <c r="G60" s="92"/>
      <c r="H60" s="64"/>
      <c r="L60" s="64"/>
      <c r="M60" s="64"/>
      <c r="N60" s="96"/>
    </row>
    <row r="61" spans="1:14" outlineLevel="1" x14ac:dyDescent="0.3">
      <c r="A61" s="66" t="s">
        <v>152</v>
      </c>
      <c r="B61" s="95"/>
      <c r="C61" s="192"/>
      <c r="E61" s="91"/>
      <c r="F61" s="206">
        <f t="shared" si="1"/>
        <v>0</v>
      </c>
      <c r="G61" s="92"/>
      <c r="H61" s="64"/>
      <c r="L61" s="64"/>
      <c r="M61" s="64"/>
      <c r="N61" s="96"/>
    </row>
    <row r="62" spans="1:14" outlineLevel="1" x14ac:dyDescent="0.3">
      <c r="A62" s="66" t="s">
        <v>153</v>
      </c>
      <c r="B62" s="95"/>
      <c r="C62" s="192"/>
      <c r="E62" s="91"/>
      <c r="F62" s="206">
        <f t="shared" si="1"/>
        <v>0</v>
      </c>
      <c r="G62" s="92"/>
      <c r="H62" s="64"/>
      <c r="L62" s="64"/>
      <c r="M62" s="64"/>
      <c r="N62" s="96"/>
    </row>
    <row r="63" spans="1:14" outlineLevel="1" x14ac:dyDescent="0.3">
      <c r="A63" s="66" t="s">
        <v>154</v>
      </c>
      <c r="B63" s="95"/>
      <c r="C63" s="192"/>
      <c r="E63" s="91"/>
      <c r="F63" s="206">
        <f t="shared" si="1"/>
        <v>0</v>
      </c>
      <c r="G63" s="92"/>
      <c r="H63" s="64"/>
      <c r="L63" s="64"/>
      <c r="M63" s="64"/>
      <c r="N63" s="96"/>
    </row>
    <row r="64" spans="1:14" outlineLevel="1" x14ac:dyDescent="0.3">
      <c r="A64" s="66" t="s">
        <v>155</v>
      </c>
      <c r="B64" s="95"/>
      <c r="C64" s="195"/>
      <c r="D64" s="96"/>
      <c r="E64" s="96"/>
      <c r="F64" s="206">
        <f t="shared" si="1"/>
        <v>0</v>
      </c>
      <c r="G64" s="94"/>
      <c r="H64" s="64"/>
      <c r="L64" s="64"/>
      <c r="M64" s="64"/>
      <c r="N64" s="96"/>
    </row>
    <row r="65" spans="1:14" ht="15" customHeight="1" x14ac:dyDescent="0.3">
      <c r="A65" s="85"/>
      <c r="B65" s="86" t="s">
        <v>156</v>
      </c>
      <c r="C65" s="139" t="s">
        <v>1426</v>
      </c>
      <c r="D65" s="139" t="s">
        <v>1427</v>
      </c>
      <c r="E65" s="87"/>
      <c r="F65" s="88" t="s">
        <v>157</v>
      </c>
      <c r="G65" s="97" t="s">
        <v>158</v>
      </c>
      <c r="H65" s="64"/>
      <c r="L65" s="64"/>
      <c r="M65" s="64"/>
      <c r="N65" s="96"/>
    </row>
    <row r="66" spans="1:14" x14ac:dyDescent="0.3">
      <c r="A66" s="66" t="s">
        <v>159</v>
      </c>
      <c r="B66" s="83" t="s">
        <v>1499</v>
      </c>
      <c r="C66" s="359">
        <v>5.2</v>
      </c>
      <c r="D66" s="196" t="s">
        <v>1241</v>
      </c>
      <c r="E66" s="80"/>
      <c r="F66" s="98"/>
      <c r="G66" s="99"/>
      <c r="H66" s="64"/>
      <c r="L66" s="64"/>
      <c r="M66" s="64"/>
      <c r="N66" s="96"/>
    </row>
    <row r="67" spans="1:14" x14ac:dyDescent="0.3">
      <c r="B67" s="83"/>
      <c r="E67" s="80"/>
      <c r="F67" s="98"/>
      <c r="G67" s="99"/>
      <c r="H67" s="64"/>
      <c r="L67" s="64"/>
      <c r="M67" s="64"/>
      <c r="N67" s="96"/>
    </row>
    <row r="68" spans="1:14" x14ac:dyDescent="0.3">
      <c r="B68" s="83" t="s">
        <v>1420</v>
      </c>
      <c r="C68" s="80"/>
      <c r="D68" s="80"/>
      <c r="E68" s="80"/>
      <c r="F68" s="99"/>
      <c r="G68" s="99"/>
      <c r="H68" s="64"/>
      <c r="L68" s="64"/>
      <c r="M68" s="64"/>
      <c r="N68" s="96"/>
    </row>
    <row r="69" spans="1:14" x14ac:dyDescent="0.3">
      <c r="B69" s="83" t="s">
        <v>161</v>
      </c>
      <c r="E69" s="80"/>
      <c r="F69" s="99"/>
      <c r="G69" s="99"/>
      <c r="H69" s="64"/>
      <c r="L69" s="64"/>
      <c r="M69" s="64"/>
      <c r="N69" s="96"/>
    </row>
    <row r="70" spans="1:14" x14ac:dyDescent="0.3">
      <c r="A70" s="66" t="s">
        <v>162</v>
      </c>
      <c r="B70" s="181" t="s">
        <v>1590</v>
      </c>
      <c r="C70" s="358">
        <v>214.4</v>
      </c>
      <c r="D70" s="360" t="s">
        <v>1241</v>
      </c>
      <c r="E70" s="62"/>
      <c r="F70" s="206">
        <f t="shared" ref="F70:F76" si="2">IF($C$77=0,"",IF(C70="[for completion]","",C70/$C$77))</f>
        <v>2.9629629629629631E-2</v>
      </c>
      <c r="G70" s="206" t="str">
        <f>IF($D$77=0,"",IF(D70="[Mark as ND1 if not relevant]","",D70/$D$77))</f>
        <v/>
      </c>
      <c r="H70" s="64"/>
      <c r="L70" s="64"/>
      <c r="M70" s="64"/>
      <c r="N70" s="96"/>
    </row>
    <row r="71" spans="1:14" x14ac:dyDescent="0.3">
      <c r="A71" s="66" t="s">
        <v>163</v>
      </c>
      <c r="B71" s="182" t="s">
        <v>1591</v>
      </c>
      <c r="C71" s="358">
        <v>145.30000000000001</v>
      </c>
      <c r="D71" s="360" t="s">
        <v>1241</v>
      </c>
      <c r="E71" s="62"/>
      <c r="F71" s="206">
        <f t="shared" si="2"/>
        <v>2.0080154781647319E-2</v>
      </c>
      <c r="G71" s="206" t="str">
        <f t="shared" ref="G71:G76" si="3">IF($D$77=0,"",IF(D71="[Mark as ND1 if not relevant]","",D71/$D$77))</f>
        <v/>
      </c>
      <c r="H71" s="64"/>
      <c r="L71" s="64"/>
      <c r="M71" s="64"/>
      <c r="N71" s="96"/>
    </row>
    <row r="72" spans="1:14" x14ac:dyDescent="0.3">
      <c r="A72" s="66" t="s">
        <v>164</v>
      </c>
      <c r="B72" s="181" t="s">
        <v>1592</v>
      </c>
      <c r="C72" s="358">
        <v>146.80000000000001</v>
      </c>
      <c r="D72" s="360" t="s">
        <v>1241</v>
      </c>
      <c r="E72" s="62"/>
      <c r="F72" s="206">
        <f t="shared" si="2"/>
        <v>2.0287451630735216E-2</v>
      </c>
      <c r="G72" s="206" t="str">
        <f t="shared" si="3"/>
        <v/>
      </c>
      <c r="H72" s="64"/>
      <c r="L72" s="64"/>
      <c r="M72" s="64"/>
      <c r="N72" s="96"/>
    </row>
    <row r="73" spans="1:14" x14ac:dyDescent="0.3">
      <c r="A73" s="66" t="s">
        <v>165</v>
      </c>
      <c r="B73" s="181" t="s">
        <v>1593</v>
      </c>
      <c r="C73" s="358">
        <v>2842.8</v>
      </c>
      <c r="D73" s="360" t="s">
        <v>1241</v>
      </c>
      <c r="E73" s="62"/>
      <c r="F73" s="206">
        <f t="shared" si="2"/>
        <v>0.39286898839137646</v>
      </c>
      <c r="G73" s="206" t="str">
        <f t="shared" si="3"/>
        <v/>
      </c>
      <c r="H73" s="64"/>
      <c r="L73" s="64"/>
      <c r="M73" s="64"/>
      <c r="N73" s="96"/>
    </row>
    <row r="74" spans="1:14" x14ac:dyDescent="0.3">
      <c r="A74" s="66" t="s">
        <v>166</v>
      </c>
      <c r="B74" s="181" t="s">
        <v>1594</v>
      </c>
      <c r="C74" s="358">
        <v>1196.0999999999999</v>
      </c>
      <c r="D74" s="360" t="s">
        <v>1241</v>
      </c>
      <c r="E74" s="62"/>
      <c r="F74" s="206">
        <f t="shared" si="2"/>
        <v>0.16529850746268657</v>
      </c>
      <c r="G74" s="206" t="str">
        <f t="shared" si="3"/>
        <v/>
      </c>
      <c r="H74" s="64"/>
      <c r="L74" s="64"/>
      <c r="M74" s="64"/>
      <c r="N74" s="96"/>
    </row>
    <row r="75" spans="1:14" x14ac:dyDescent="0.3">
      <c r="A75" s="66" t="s">
        <v>167</v>
      </c>
      <c r="B75" s="181" t="s">
        <v>1595</v>
      </c>
      <c r="C75" s="358">
        <v>1911.1</v>
      </c>
      <c r="D75" s="360" t="s">
        <v>1241</v>
      </c>
      <c r="E75" s="62"/>
      <c r="F75" s="206">
        <f t="shared" si="2"/>
        <v>0.26411000552791597</v>
      </c>
      <c r="G75" s="206" t="str">
        <f t="shared" si="3"/>
        <v/>
      </c>
      <c r="H75" s="64"/>
      <c r="L75" s="64"/>
      <c r="M75" s="64"/>
      <c r="N75" s="96"/>
    </row>
    <row r="76" spans="1:14" x14ac:dyDescent="0.3">
      <c r="A76" s="66" t="s">
        <v>168</v>
      </c>
      <c r="B76" s="181" t="s">
        <v>1596</v>
      </c>
      <c r="C76" s="358">
        <v>779.5</v>
      </c>
      <c r="D76" s="360" t="s">
        <v>1241</v>
      </c>
      <c r="E76" s="62"/>
      <c r="F76" s="206">
        <f t="shared" si="2"/>
        <v>0.10772526257600884</v>
      </c>
      <c r="G76" s="206" t="str">
        <f t="shared" si="3"/>
        <v/>
      </c>
      <c r="H76" s="64"/>
      <c r="L76" s="64"/>
      <c r="M76" s="64"/>
      <c r="N76" s="96"/>
    </row>
    <row r="77" spans="1:14" x14ac:dyDescent="0.3">
      <c r="A77" s="66" t="s">
        <v>169</v>
      </c>
      <c r="B77" s="100" t="s">
        <v>148</v>
      </c>
      <c r="C77" s="194">
        <f>SUM(C70:C76)</f>
        <v>7236</v>
      </c>
      <c r="D77" s="194">
        <f>SUM(D70:D76)</f>
        <v>0</v>
      </c>
      <c r="E77" s="83"/>
      <c r="F77" s="207">
        <f>SUM(F70:F76)</f>
        <v>1</v>
      </c>
      <c r="G77" s="207">
        <f>SUM(G70:G76)</f>
        <v>0</v>
      </c>
      <c r="H77" s="64"/>
      <c r="L77" s="64"/>
      <c r="M77" s="64"/>
      <c r="N77" s="96"/>
    </row>
    <row r="78" spans="1:14" outlineLevel="1" x14ac:dyDescent="0.3">
      <c r="A78" s="66" t="s">
        <v>170</v>
      </c>
      <c r="B78" s="101" t="s">
        <v>171</v>
      </c>
      <c r="C78" s="194"/>
      <c r="D78" s="194"/>
      <c r="E78" s="83"/>
      <c r="F78" s="206">
        <f>IF($C$77=0,"",IF(C78="[for completion]","",C78/$C$77))</f>
        <v>0</v>
      </c>
      <c r="G78" s="206" t="str">
        <f t="shared" ref="G78:G87" si="4">IF($D$77=0,"",IF(D78="[for completion]","",D78/$D$77))</f>
        <v/>
      </c>
      <c r="H78" s="64"/>
      <c r="L78" s="64"/>
      <c r="M78" s="64"/>
      <c r="N78" s="96"/>
    </row>
    <row r="79" spans="1:14" outlineLevel="1" x14ac:dyDescent="0.3">
      <c r="A79" s="66" t="s">
        <v>172</v>
      </c>
      <c r="B79" s="101" t="s">
        <v>173</v>
      </c>
      <c r="C79" s="194"/>
      <c r="D79" s="194"/>
      <c r="E79" s="83"/>
      <c r="F79" s="206">
        <f t="shared" ref="F79:F87" si="5">IF($C$77=0,"",IF(C79="[for completion]","",C79/$C$77))</f>
        <v>0</v>
      </c>
      <c r="G79" s="206" t="str">
        <f t="shared" si="4"/>
        <v/>
      </c>
      <c r="H79" s="64"/>
      <c r="L79" s="64"/>
      <c r="M79" s="64"/>
      <c r="N79" s="96"/>
    </row>
    <row r="80" spans="1:14" outlineLevel="1" x14ac:dyDescent="0.3">
      <c r="A80" s="66" t="s">
        <v>174</v>
      </c>
      <c r="B80" s="101" t="s">
        <v>175</v>
      </c>
      <c r="C80" s="194"/>
      <c r="D80" s="194"/>
      <c r="E80" s="83"/>
      <c r="F80" s="206">
        <f t="shared" si="5"/>
        <v>0</v>
      </c>
      <c r="G80" s="206" t="str">
        <f t="shared" si="4"/>
        <v/>
      </c>
      <c r="H80" s="64"/>
      <c r="L80" s="64"/>
      <c r="M80" s="64"/>
      <c r="N80" s="96"/>
    </row>
    <row r="81" spans="1:14" outlineLevel="1" x14ac:dyDescent="0.3">
      <c r="A81" s="66" t="s">
        <v>176</v>
      </c>
      <c r="B81" s="101" t="s">
        <v>177</v>
      </c>
      <c r="C81" s="194"/>
      <c r="D81" s="194"/>
      <c r="E81" s="83"/>
      <c r="F81" s="206">
        <f t="shared" si="5"/>
        <v>0</v>
      </c>
      <c r="G81" s="206" t="str">
        <f t="shared" si="4"/>
        <v/>
      </c>
      <c r="H81" s="64"/>
      <c r="L81" s="64"/>
      <c r="M81" s="64"/>
      <c r="N81" s="96"/>
    </row>
    <row r="82" spans="1:14" outlineLevel="1" x14ac:dyDescent="0.3">
      <c r="A82" s="66" t="s">
        <v>178</v>
      </c>
      <c r="B82" s="101" t="s">
        <v>179</v>
      </c>
      <c r="C82" s="194"/>
      <c r="D82" s="194"/>
      <c r="E82" s="83"/>
      <c r="F82" s="206">
        <f t="shared" si="5"/>
        <v>0</v>
      </c>
      <c r="G82" s="206" t="str">
        <f t="shared" si="4"/>
        <v/>
      </c>
      <c r="H82" s="64"/>
      <c r="L82" s="64"/>
      <c r="M82" s="64"/>
      <c r="N82" s="96"/>
    </row>
    <row r="83" spans="1:14" outlineLevel="1" x14ac:dyDescent="0.3">
      <c r="A83" s="66" t="s">
        <v>180</v>
      </c>
      <c r="B83" s="101"/>
      <c r="C83" s="91"/>
      <c r="D83" s="91"/>
      <c r="E83" s="83"/>
      <c r="F83" s="92"/>
      <c r="G83" s="92"/>
      <c r="H83" s="64"/>
      <c r="L83" s="64"/>
      <c r="M83" s="64"/>
      <c r="N83" s="96"/>
    </row>
    <row r="84" spans="1:14" outlineLevel="1" x14ac:dyDescent="0.3">
      <c r="A84" s="66" t="s">
        <v>181</v>
      </c>
      <c r="B84" s="101"/>
      <c r="C84" s="91"/>
      <c r="D84" s="91"/>
      <c r="E84" s="83"/>
      <c r="F84" s="92"/>
      <c r="G84" s="92"/>
      <c r="H84" s="64"/>
      <c r="L84" s="64"/>
      <c r="M84" s="64"/>
      <c r="N84" s="96"/>
    </row>
    <row r="85" spans="1:14" outlineLevel="1" x14ac:dyDescent="0.3">
      <c r="A85" s="66" t="s">
        <v>182</v>
      </c>
      <c r="B85" s="101"/>
      <c r="C85" s="91"/>
      <c r="D85" s="91"/>
      <c r="E85" s="83"/>
      <c r="F85" s="92"/>
      <c r="G85" s="92"/>
      <c r="H85" s="64"/>
      <c r="L85" s="64"/>
      <c r="M85" s="64"/>
      <c r="N85" s="96"/>
    </row>
    <row r="86" spans="1:14" outlineLevel="1" x14ac:dyDescent="0.3">
      <c r="A86" s="66" t="s">
        <v>183</v>
      </c>
      <c r="B86" s="100"/>
      <c r="C86" s="91"/>
      <c r="D86" s="91"/>
      <c r="E86" s="83"/>
      <c r="F86" s="92">
        <f t="shared" si="5"/>
        <v>0</v>
      </c>
      <c r="G86" s="92" t="str">
        <f t="shared" si="4"/>
        <v/>
      </c>
      <c r="H86" s="64"/>
      <c r="L86" s="64"/>
      <c r="M86" s="64"/>
      <c r="N86" s="96"/>
    </row>
    <row r="87" spans="1:14" outlineLevel="1" x14ac:dyDescent="0.3">
      <c r="A87" s="66" t="s">
        <v>184</v>
      </c>
      <c r="B87" s="101"/>
      <c r="C87" s="91"/>
      <c r="D87" s="91"/>
      <c r="E87" s="83"/>
      <c r="F87" s="92">
        <f t="shared" si="5"/>
        <v>0</v>
      </c>
      <c r="G87" s="92" t="str">
        <f t="shared" si="4"/>
        <v/>
      </c>
      <c r="H87" s="64"/>
      <c r="L87" s="64"/>
      <c r="M87" s="64"/>
      <c r="N87" s="96"/>
    </row>
    <row r="88" spans="1:14" ht="15" customHeight="1" x14ac:dyDescent="0.3">
      <c r="A88" s="85"/>
      <c r="B88" s="86" t="s">
        <v>185</v>
      </c>
      <c r="C88" s="139" t="s">
        <v>1428</v>
      </c>
      <c r="D88" s="139" t="s">
        <v>1429</v>
      </c>
      <c r="E88" s="87"/>
      <c r="F88" s="88" t="s">
        <v>186</v>
      </c>
      <c r="G88" s="85" t="s">
        <v>187</v>
      </c>
      <c r="H88" s="64"/>
      <c r="L88" s="64"/>
      <c r="M88" s="64"/>
      <c r="N88" s="96"/>
    </row>
    <row r="89" spans="1:14" x14ac:dyDescent="0.3">
      <c r="A89" s="66" t="s">
        <v>188</v>
      </c>
      <c r="B89" s="83" t="s">
        <v>160</v>
      </c>
      <c r="C89" s="359">
        <v>15.94</v>
      </c>
      <c r="D89" s="196" t="s">
        <v>1241</v>
      </c>
      <c r="E89" s="80"/>
      <c r="F89" s="212"/>
      <c r="G89" s="213"/>
      <c r="H89" s="64"/>
      <c r="L89" s="64"/>
      <c r="M89" s="64"/>
      <c r="N89" s="96"/>
    </row>
    <row r="90" spans="1:14" x14ac:dyDescent="0.3">
      <c r="B90" s="83"/>
      <c r="C90" s="196"/>
      <c r="D90" s="196"/>
      <c r="E90" s="80"/>
      <c r="F90" s="212"/>
      <c r="G90" s="213"/>
      <c r="H90" s="64"/>
      <c r="L90" s="64"/>
      <c r="M90" s="64"/>
      <c r="N90" s="96"/>
    </row>
    <row r="91" spans="1:14" x14ac:dyDescent="0.3">
      <c r="B91" s="83" t="s">
        <v>1421</v>
      </c>
      <c r="C91" s="211"/>
      <c r="D91" s="211"/>
      <c r="E91" s="80"/>
      <c r="F91" s="213"/>
      <c r="G91" s="213"/>
      <c r="H91" s="64"/>
      <c r="L91" s="64"/>
      <c r="M91" s="64"/>
      <c r="N91" s="96"/>
    </row>
    <row r="92" spans="1:14" x14ac:dyDescent="0.3">
      <c r="A92" s="66" t="s">
        <v>189</v>
      </c>
      <c r="B92" s="83" t="s">
        <v>161</v>
      </c>
      <c r="C92" s="196"/>
      <c r="D92" s="196"/>
      <c r="E92" s="80"/>
      <c r="F92" s="213"/>
      <c r="G92" s="213"/>
      <c r="H92" s="64"/>
      <c r="L92" s="64"/>
      <c r="M92" s="64"/>
      <c r="N92" s="96"/>
    </row>
    <row r="93" spans="1:14" x14ac:dyDescent="0.3">
      <c r="A93" s="66" t="s">
        <v>190</v>
      </c>
      <c r="B93" s="182" t="s">
        <v>1590</v>
      </c>
      <c r="C93" s="359">
        <v>0</v>
      </c>
      <c r="D93" s="360" t="s">
        <v>1241</v>
      </c>
      <c r="E93" s="62"/>
      <c r="F93" s="206">
        <f>IF($C$100=0,"",IF(C93="[for completion]","",IF(C93="","",C93/$C$100)))</f>
        <v>0</v>
      </c>
      <c r="G93" s="206" t="str">
        <f>IF($D$100=0,"",IF(D93="[Mark as ND1 if not relevant]","",IF(D93="","",D93/$D$100)))</f>
        <v/>
      </c>
      <c r="H93" s="64"/>
      <c r="L93" s="64"/>
      <c r="M93" s="64"/>
      <c r="N93" s="96"/>
    </row>
    <row r="94" spans="1:14" x14ac:dyDescent="0.3">
      <c r="A94" s="66" t="s">
        <v>191</v>
      </c>
      <c r="B94" s="182" t="s">
        <v>1591</v>
      </c>
      <c r="C94" s="359">
        <v>3</v>
      </c>
      <c r="D94" s="360" t="s">
        <v>1241</v>
      </c>
      <c r="E94" s="62"/>
      <c r="F94" s="206">
        <f t="shared" ref="F94:F99" si="6">IF($C$100=0,"",IF(C94="[for completion]","",IF(C94="","",C94/$C$100)))</f>
        <v>1.3345195729537367E-3</v>
      </c>
      <c r="G94" s="206" t="str">
        <f t="shared" ref="G94:G99" si="7">IF($D$100=0,"",IF(D94="[Mark as ND1 if not relevant]","",IF(D94="","",D94/$D$100)))</f>
        <v/>
      </c>
      <c r="H94" s="64"/>
      <c r="L94" s="64"/>
      <c r="M94" s="64"/>
      <c r="N94" s="96"/>
    </row>
    <row r="95" spans="1:14" x14ac:dyDescent="0.3">
      <c r="A95" s="66" t="s">
        <v>192</v>
      </c>
      <c r="B95" s="182" t="s">
        <v>1592</v>
      </c>
      <c r="C95" s="359">
        <v>4</v>
      </c>
      <c r="D95" s="360" t="s">
        <v>1241</v>
      </c>
      <c r="E95" s="62"/>
      <c r="F95" s="206">
        <f t="shared" si="6"/>
        <v>1.7793594306049821E-3</v>
      </c>
      <c r="G95" s="206" t="str">
        <f t="shared" si="7"/>
        <v/>
      </c>
      <c r="H95" s="64"/>
      <c r="L95" s="64"/>
      <c r="M95" s="64"/>
      <c r="N95" s="96"/>
    </row>
    <row r="96" spans="1:14" x14ac:dyDescent="0.3">
      <c r="A96" s="66" t="s">
        <v>193</v>
      </c>
      <c r="B96" s="182" t="s">
        <v>1593</v>
      </c>
      <c r="C96" s="359">
        <v>0</v>
      </c>
      <c r="D96" s="360" t="s">
        <v>1241</v>
      </c>
      <c r="E96" s="62"/>
      <c r="F96" s="206">
        <f t="shared" si="6"/>
        <v>0</v>
      </c>
      <c r="G96" s="206" t="str">
        <f t="shared" si="7"/>
        <v/>
      </c>
      <c r="H96" s="64"/>
      <c r="L96" s="64"/>
      <c r="M96" s="64"/>
      <c r="N96" s="96"/>
    </row>
    <row r="97" spans="1:14" x14ac:dyDescent="0.3">
      <c r="A97" s="66" t="s">
        <v>194</v>
      </c>
      <c r="B97" s="182" t="s">
        <v>1594</v>
      </c>
      <c r="C97" s="359">
        <v>94</v>
      </c>
      <c r="D97" s="360" t="s">
        <v>1241</v>
      </c>
      <c r="E97" s="62"/>
      <c r="F97" s="206">
        <f t="shared" si="6"/>
        <v>4.1814946619217079E-2</v>
      </c>
      <c r="G97" s="206" t="str">
        <f t="shared" si="7"/>
        <v/>
      </c>
      <c r="H97" s="64"/>
      <c r="L97" s="64"/>
      <c r="M97" s="64"/>
    </row>
    <row r="98" spans="1:14" x14ac:dyDescent="0.3">
      <c r="A98" s="66" t="s">
        <v>195</v>
      </c>
      <c r="B98" s="182" t="s">
        <v>1595</v>
      </c>
      <c r="C98" s="359">
        <v>98</v>
      </c>
      <c r="D98" s="360" t="s">
        <v>1241</v>
      </c>
      <c r="E98" s="62"/>
      <c r="F98" s="206">
        <f t="shared" si="6"/>
        <v>4.3594306049822062E-2</v>
      </c>
      <c r="G98" s="206" t="str">
        <f t="shared" si="7"/>
        <v/>
      </c>
      <c r="H98" s="64"/>
      <c r="L98" s="64"/>
      <c r="M98" s="64"/>
    </row>
    <row r="99" spans="1:14" x14ac:dyDescent="0.3">
      <c r="A99" s="66" t="s">
        <v>196</v>
      </c>
      <c r="B99" s="182" t="s">
        <v>1596</v>
      </c>
      <c r="C99" s="359">
        <v>2049</v>
      </c>
      <c r="D99" s="360" t="s">
        <v>1241</v>
      </c>
      <c r="E99" s="62"/>
      <c r="F99" s="206">
        <f t="shared" si="6"/>
        <v>0.91147686832740216</v>
      </c>
      <c r="G99" s="206" t="str">
        <f t="shared" si="7"/>
        <v/>
      </c>
      <c r="H99" s="64"/>
      <c r="L99" s="64"/>
      <c r="M99" s="64"/>
    </row>
    <row r="100" spans="1:14" x14ac:dyDescent="0.3">
      <c r="A100" s="66" t="s">
        <v>197</v>
      </c>
      <c r="B100" s="100" t="s">
        <v>148</v>
      </c>
      <c r="C100" s="194">
        <f>SUM(C93:C99)</f>
        <v>2248</v>
      </c>
      <c r="D100" s="194">
        <f>SUM(D93:D99)</f>
        <v>0</v>
      </c>
      <c r="E100" s="83"/>
      <c r="F100" s="207">
        <f>SUM(F93:F99)</f>
        <v>1</v>
      </c>
      <c r="G100" s="207">
        <f>SUM(G93:G99)</f>
        <v>0</v>
      </c>
      <c r="H100" s="64"/>
      <c r="L100" s="64"/>
      <c r="M100" s="64"/>
    </row>
    <row r="101" spans="1:14" outlineLevel="1" x14ac:dyDescent="0.3">
      <c r="A101" s="66" t="s">
        <v>198</v>
      </c>
      <c r="B101" s="101" t="s">
        <v>171</v>
      </c>
      <c r="C101" s="194"/>
      <c r="D101" s="194"/>
      <c r="E101" s="83"/>
      <c r="F101" s="206">
        <f t="shared" ref="F101:F105" si="8">IF($C$100=0,"",IF(C101="[for completion]","",C101/$C$100))</f>
        <v>0</v>
      </c>
      <c r="G101" s="206" t="str">
        <f t="shared" ref="G101:G105" si="9">IF($D$100=0,"",IF(D101="[for completion]","",D101/$D$100))</f>
        <v/>
      </c>
      <c r="H101" s="64"/>
      <c r="L101" s="64"/>
      <c r="M101" s="64"/>
    </row>
    <row r="102" spans="1:14" outlineLevel="1" x14ac:dyDescent="0.3">
      <c r="A102" s="66" t="s">
        <v>199</v>
      </c>
      <c r="B102" s="101" t="s">
        <v>173</v>
      </c>
      <c r="C102" s="194"/>
      <c r="D102" s="194"/>
      <c r="E102" s="83"/>
      <c r="F102" s="206">
        <f t="shared" si="8"/>
        <v>0</v>
      </c>
      <c r="G102" s="206" t="str">
        <f t="shared" si="9"/>
        <v/>
      </c>
      <c r="H102" s="64"/>
      <c r="L102" s="64"/>
      <c r="M102" s="64"/>
    </row>
    <row r="103" spans="1:14" outlineLevel="1" x14ac:dyDescent="0.3">
      <c r="A103" s="66" t="s">
        <v>200</v>
      </c>
      <c r="B103" s="101" t="s">
        <v>175</v>
      </c>
      <c r="C103" s="194"/>
      <c r="D103" s="194"/>
      <c r="E103" s="83"/>
      <c r="F103" s="206">
        <f t="shared" si="8"/>
        <v>0</v>
      </c>
      <c r="G103" s="206" t="str">
        <f t="shared" si="9"/>
        <v/>
      </c>
      <c r="H103" s="64"/>
      <c r="L103" s="64"/>
      <c r="M103" s="64"/>
    </row>
    <row r="104" spans="1:14" outlineLevel="1" x14ac:dyDescent="0.3">
      <c r="A104" s="66" t="s">
        <v>201</v>
      </c>
      <c r="B104" s="101" t="s">
        <v>177</v>
      </c>
      <c r="C104" s="194"/>
      <c r="D104" s="194"/>
      <c r="E104" s="83"/>
      <c r="F104" s="206">
        <f t="shared" si="8"/>
        <v>0</v>
      </c>
      <c r="G104" s="206" t="str">
        <f t="shared" si="9"/>
        <v/>
      </c>
      <c r="H104" s="64"/>
      <c r="L104" s="64"/>
      <c r="M104" s="64"/>
    </row>
    <row r="105" spans="1:14" outlineLevel="1" x14ac:dyDescent="0.3">
      <c r="A105" s="66" t="s">
        <v>202</v>
      </c>
      <c r="B105" s="101" t="s">
        <v>179</v>
      </c>
      <c r="C105" s="194"/>
      <c r="D105" s="194"/>
      <c r="E105" s="83"/>
      <c r="F105" s="206">
        <f t="shared" si="8"/>
        <v>0</v>
      </c>
      <c r="G105" s="206" t="str">
        <f t="shared" si="9"/>
        <v/>
      </c>
      <c r="H105" s="64"/>
      <c r="L105" s="64"/>
      <c r="M105" s="64"/>
    </row>
    <row r="106" spans="1:14" outlineLevel="1" x14ac:dyDescent="0.3">
      <c r="A106" s="66" t="s">
        <v>203</v>
      </c>
      <c r="B106" s="101"/>
      <c r="C106" s="91"/>
      <c r="D106" s="91"/>
      <c r="E106" s="83"/>
      <c r="F106" s="92"/>
      <c r="G106" s="92"/>
      <c r="H106" s="64"/>
      <c r="L106" s="64"/>
      <c r="M106" s="64"/>
    </row>
    <row r="107" spans="1:14" outlineLevel="1" x14ac:dyDescent="0.3">
      <c r="A107" s="66" t="s">
        <v>204</v>
      </c>
      <c r="B107" s="101"/>
      <c r="C107" s="91"/>
      <c r="D107" s="91"/>
      <c r="E107" s="83"/>
      <c r="F107" s="92"/>
      <c r="G107" s="92"/>
      <c r="H107" s="64"/>
      <c r="L107" s="64"/>
      <c r="M107" s="64"/>
    </row>
    <row r="108" spans="1:14" outlineLevel="1" x14ac:dyDescent="0.3">
      <c r="A108" s="66" t="s">
        <v>205</v>
      </c>
      <c r="B108" s="100"/>
      <c r="C108" s="91"/>
      <c r="D108" s="91"/>
      <c r="E108" s="83"/>
      <c r="F108" s="92"/>
      <c r="G108" s="92"/>
      <c r="H108" s="64"/>
      <c r="L108" s="64"/>
      <c r="M108" s="64"/>
    </row>
    <row r="109" spans="1:14" outlineLevel="1" x14ac:dyDescent="0.3">
      <c r="A109" s="66" t="s">
        <v>206</v>
      </c>
      <c r="B109" s="101"/>
      <c r="C109" s="91"/>
      <c r="D109" s="91"/>
      <c r="E109" s="83"/>
      <c r="F109" s="92"/>
      <c r="G109" s="92"/>
      <c r="H109" s="64"/>
      <c r="L109" s="64"/>
      <c r="M109" s="64"/>
    </row>
    <row r="110" spans="1:14" outlineLevel="1" x14ac:dyDescent="0.3">
      <c r="A110" s="66" t="s">
        <v>207</v>
      </c>
      <c r="B110" s="101"/>
      <c r="C110" s="91"/>
      <c r="D110" s="91"/>
      <c r="E110" s="83"/>
      <c r="F110" s="92"/>
      <c r="G110" s="92"/>
      <c r="H110" s="64"/>
      <c r="L110" s="64"/>
      <c r="M110" s="64"/>
    </row>
    <row r="111" spans="1:14" ht="15" customHeight="1" x14ac:dyDescent="0.3">
      <c r="A111" s="85"/>
      <c r="B111" s="199" t="s">
        <v>1621</v>
      </c>
      <c r="C111" s="88" t="s">
        <v>208</v>
      </c>
      <c r="D111" s="88" t="s">
        <v>209</v>
      </c>
      <c r="E111" s="87"/>
      <c r="F111" s="88" t="s">
        <v>210</v>
      </c>
      <c r="G111" s="88" t="s">
        <v>211</v>
      </c>
      <c r="H111" s="64"/>
      <c r="L111" s="64"/>
      <c r="M111" s="64"/>
    </row>
    <row r="112" spans="1:14" s="102" customFormat="1" x14ac:dyDescent="0.3">
      <c r="A112" s="66" t="s">
        <v>212</v>
      </c>
      <c r="B112" s="83" t="s">
        <v>213</v>
      </c>
      <c r="C112" s="358">
        <v>0</v>
      </c>
      <c r="D112" s="192" t="s">
        <v>1241</v>
      </c>
      <c r="E112" s="92"/>
      <c r="F112" s="206">
        <f>IF($C$129=0,"",IF(C112="[for completion]","",IF(C112="","",C112/$C$129)))</f>
        <v>0</v>
      </c>
      <c r="G112" s="206" t="str">
        <f>IF($D$129=0,"",IF(D112="[for completion]","",IF(D112="","",D112/$D$129)))</f>
        <v/>
      </c>
      <c r="I112" s="66"/>
      <c r="J112" s="66"/>
      <c r="K112" s="66"/>
      <c r="L112" s="64" t="s">
        <v>1599</v>
      </c>
      <c r="M112" s="64"/>
      <c r="N112" s="64"/>
    </row>
    <row r="113" spans="1:14" s="102" customFormat="1" x14ac:dyDescent="0.3">
      <c r="A113" s="66" t="s">
        <v>214</v>
      </c>
      <c r="B113" s="83" t="s">
        <v>1600</v>
      </c>
      <c r="C113" s="192"/>
      <c r="D113" s="254" t="s">
        <v>1241</v>
      </c>
      <c r="E113" s="92"/>
      <c r="F113" s="206" t="str">
        <f t="shared" ref="F113:F128" si="10">IF($C$129=0,"",IF(C113="[for completion]","",IF(C113="","",C113/$C$129)))</f>
        <v/>
      </c>
      <c r="G113" s="206" t="str">
        <f t="shared" ref="G113:G128" si="11">IF($D$129=0,"",IF(D113="[for completion]","",IF(D113="","",D113/$D$129)))</f>
        <v/>
      </c>
      <c r="I113" s="66"/>
      <c r="J113" s="66"/>
      <c r="K113" s="66"/>
      <c r="L113" s="83" t="s">
        <v>1600</v>
      </c>
      <c r="M113" s="64"/>
      <c r="N113" s="64"/>
    </row>
    <row r="114" spans="1:14" s="102" customFormat="1" x14ac:dyDescent="0.3">
      <c r="A114" s="66" t="s">
        <v>215</v>
      </c>
      <c r="B114" s="83" t="s">
        <v>222</v>
      </c>
      <c r="C114" s="192"/>
      <c r="D114" s="254" t="s">
        <v>1241</v>
      </c>
      <c r="E114" s="92"/>
      <c r="F114" s="206" t="str">
        <f t="shared" si="10"/>
        <v/>
      </c>
      <c r="G114" s="206" t="str">
        <f t="shared" si="11"/>
        <v/>
      </c>
      <c r="I114" s="66"/>
      <c r="J114" s="66"/>
      <c r="K114" s="66"/>
      <c r="L114" s="83" t="s">
        <v>222</v>
      </c>
      <c r="M114" s="64"/>
      <c r="N114" s="64"/>
    </row>
    <row r="115" spans="1:14" s="102" customFormat="1" x14ac:dyDescent="0.3">
      <c r="A115" s="66" t="s">
        <v>216</v>
      </c>
      <c r="B115" s="83" t="s">
        <v>1601</v>
      </c>
      <c r="C115" s="192"/>
      <c r="D115" s="254" t="s">
        <v>1241</v>
      </c>
      <c r="E115" s="92"/>
      <c r="F115" s="206" t="str">
        <f t="shared" si="10"/>
        <v/>
      </c>
      <c r="G115" s="206" t="str">
        <f t="shared" si="11"/>
        <v/>
      </c>
      <c r="I115" s="66"/>
      <c r="J115" s="66"/>
      <c r="K115" s="66"/>
      <c r="L115" s="83" t="s">
        <v>1601</v>
      </c>
      <c r="M115" s="64"/>
      <c r="N115" s="64"/>
    </row>
    <row r="116" spans="1:14" s="102" customFormat="1" x14ac:dyDescent="0.3">
      <c r="A116" s="66" t="s">
        <v>218</v>
      </c>
      <c r="B116" s="83" t="s">
        <v>1602</v>
      </c>
      <c r="C116" s="192"/>
      <c r="D116" s="254" t="s">
        <v>1241</v>
      </c>
      <c r="E116" s="92"/>
      <c r="F116" s="206" t="str">
        <f t="shared" si="10"/>
        <v/>
      </c>
      <c r="G116" s="206" t="str">
        <f t="shared" si="11"/>
        <v/>
      </c>
      <c r="I116" s="66"/>
      <c r="J116" s="66"/>
      <c r="K116" s="66"/>
      <c r="L116" s="83" t="s">
        <v>1602</v>
      </c>
      <c r="M116" s="64"/>
      <c r="N116" s="64"/>
    </row>
    <row r="117" spans="1:14" s="102" customFormat="1" x14ac:dyDescent="0.3">
      <c r="A117" s="66" t="s">
        <v>219</v>
      </c>
      <c r="B117" s="83" t="s">
        <v>224</v>
      </c>
      <c r="C117" s="192"/>
      <c r="D117" s="254" t="s">
        <v>1241</v>
      </c>
      <c r="E117" s="83"/>
      <c r="F117" s="206" t="str">
        <f t="shared" si="10"/>
        <v/>
      </c>
      <c r="G117" s="206" t="str">
        <f t="shared" si="11"/>
        <v/>
      </c>
      <c r="I117" s="66"/>
      <c r="J117" s="66"/>
      <c r="K117" s="66"/>
      <c r="L117" s="83" t="s">
        <v>224</v>
      </c>
      <c r="M117" s="64"/>
      <c r="N117" s="64"/>
    </row>
    <row r="118" spans="1:14" x14ac:dyDescent="0.3">
      <c r="A118" s="66" t="s">
        <v>220</v>
      </c>
      <c r="B118" s="83" t="s">
        <v>226</v>
      </c>
      <c r="C118" s="358">
        <v>7236.3</v>
      </c>
      <c r="D118" s="254" t="s">
        <v>1241</v>
      </c>
      <c r="E118" s="83"/>
      <c r="F118" s="206">
        <f t="shared" si="10"/>
        <v>1</v>
      </c>
      <c r="G118" s="206" t="str">
        <f t="shared" si="11"/>
        <v/>
      </c>
      <c r="L118" s="83" t="s">
        <v>226</v>
      </c>
      <c r="M118" s="64"/>
    </row>
    <row r="119" spans="1:14" x14ac:dyDescent="0.3">
      <c r="A119" s="66" t="s">
        <v>221</v>
      </c>
      <c r="B119" s="83" t="s">
        <v>1603</v>
      </c>
      <c r="C119" s="192"/>
      <c r="D119" s="254" t="s">
        <v>1241</v>
      </c>
      <c r="E119" s="83"/>
      <c r="F119" s="206" t="str">
        <f t="shared" si="10"/>
        <v/>
      </c>
      <c r="G119" s="206" t="str">
        <f t="shared" si="11"/>
        <v/>
      </c>
      <c r="L119" s="83" t="s">
        <v>1603</v>
      </c>
      <c r="M119" s="64"/>
    </row>
    <row r="120" spans="1:14" x14ac:dyDescent="0.3">
      <c r="A120" s="66" t="s">
        <v>223</v>
      </c>
      <c r="B120" s="83" t="s">
        <v>228</v>
      </c>
      <c r="C120" s="192"/>
      <c r="D120" s="254" t="s">
        <v>1241</v>
      </c>
      <c r="E120" s="83"/>
      <c r="F120" s="206" t="str">
        <f t="shared" si="10"/>
        <v/>
      </c>
      <c r="G120" s="206" t="str">
        <f t="shared" si="11"/>
        <v/>
      </c>
      <c r="L120" s="83" t="s">
        <v>228</v>
      </c>
      <c r="M120" s="64"/>
    </row>
    <row r="121" spans="1:14" x14ac:dyDescent="0.3">
      <c r="A121" s="66" t="s">
        <v>225</v>
      </c>
      <c r="B121" s="83" t="s">
        <v>1610</v>
      </c>
      <c r="C121" s="192"/>
      <c r="D121" s="254" t="s">
        <v>1241</v>
      </c>
      <c r="E121" s="83"/>
      <c r="F121" s="206" t="str">
        <f t="shared" ref="F121" si="12">IF($C$129=0,"",IF(C121="[for completion]","",IF(C121="","",C121/$C$129)))</f>
        <v/>
      </c>
      <c r="G121" s="206" t="str">
        <f t="shared" ref="G121" si="13">IF($D$129=0,"",IF(D121="[for completion]","",IF(D121="","",D121/$D$129)))</f>
        <v/>
      </c>
      <c r="L121" s="83"/>
      <c r="M121" s="64"/>
    </row>
    <row r="122" spans="1:14" x14ac:dyDescent="0.3">
      <c r="A122" s="66" t="s">
        <v>227</v>
      </c>
      <c r="B122" s="83" t="s">
        <v>230</v>
      </c>
      <c r="C122" s="192"/>
      <c r="D122" s="254" t="s">
        <v>1241</v>
      </c>
      <c r="E122" s="83"/>
      <c r="F122" s="206" t="str">
        <f t="shared" si="10"/>
        <v/>
      </c>
      <c r="G122" s="206" t="str">
        <f t="shared" si="11"/>
        <v/>
      </c>
      <c r="L122" s="83" t="s">
        <v>230</v>
      </c>
      <c r="M122" s="64"/>
    </row>
    <row r="123" spans="1:14" x14ac:dyDescent="0.3">
      <c r="A123" s="66" t="s">
        <v>229</v>
      </c>
      <c r="B123" s="83" t="s">
        <v>217</v>
      </c>
      <c r="C123" s="192"/>
      <c r="D123" s="254" t="s">
        <v>1241</v>
      </c>
      <c r="E123" s="83"/>
      <c r="F123" s="206" t="str">
        <f t="shared" si="10"/>
        <v/>
      </c>
      <c r="G123" s="206" t="str">
        <f t="shared" si="11"/>
        <v/>
      </c>
      <c r="L123" s="83" t="s">
        <v>217</v>
      </c>
      <c r="M123" s="64"/>
    </row>
    <row r="124" spans="1:14" x14ac:dyDescent="0.3">
      <c r="A124" s="66" t="s">
        <v>231</v>
      </c>
      <c r="B124" s="182" t="s">
        <v>1605</v>
      </c>
      <c r="C124" s="192"/>
      <c r="D124" s="254" t="s">
        <v>1241</v>
      </c>
      <c r="E124" s="83"/>
      <c r="F124" s="206" t="str">
        <f t="shared" si="10"/>
        <v/>
      </c>
      <c r="G124" s="206" t="str">
        <f t="shared" si="11"/>
        <v/>
      </c>
      <c r="L124" s="182" t="s">
        <v>1605</v>
      </c>
      <c r="M124" s="64"/>
    </row>
    <row r="125" spans="1:14" x14ac:dyDescent="0.3">
      <c r="A125" s="66" t="s">
        <v>233</v>
      </c>
      <c r="B125" s="83" t="s">
        <v>232</v>
      </c>
      <c r="C125" s="192"/>
      <c r="D125" s="254" t="s">
        <v>1241</v>
      </c>
      <c r="E125" s="83"/>
      <c r="F125" s="206" t="str">
        <f t="shared" si="10"/>
        <v/>
      </c>
      <c r="G125" s="206" t="str">
        <f t="shared" si="11"/>
        <v/>
      </c>
      <c r="L125" s="83" t="s">
        <v>232</v>
      </c>
      <c r="M125" s="64"/>
    </row>
    <row r="126" spans="1:14" x14ac:dyDescent="0.3">
      <c r="A126" s="66" t="s">
        <v>235</v>
      </c>
      <c r="B126" s="83" t="s">
        <v>234</v>
      </c>
      <c r="C126" s="192"/>
      <c r="D126" s="254" t="s">
        <v>1241</v>
      </c>
      <c r="E126" s="83"/>
      <c r="F126" s="206" t="str">
        <f t="shared" si="10"/>
        <v/>
      </c>
      <c r="G126" s="206" t="str">
        <f t="shared" si="11"/>
        <v/>
      </c>
      <c r="H126" s="96"/>
      <c r="L126" s="83" t="s">
        <v>234</v>
      </c>
      <c r="M126" s="64"/>
    </row>
    <row r="127" spans="1:14" x14ac:dyDescent="0.3">
      <c r="A127" s="66" t="s">
        <v>236</v>
      </c>
      <c r="B127" s="83" t="s">
        <v>1604</v>
      </c>
      <c r="C127" s="192"/>
      <c r="D127" s="254" t="s">
        <v>1241</v>
      </c>
      <c r="E127" s="83"/>
      <c r="F127" s="206" t="str">
        <f t="shared" ref="F127" si="14">IF($C$129=0,"",IF(C127="[for completion]","",IF(C127="","",C127/$C$129)))</f>
        <v/>
      </c>
      <c r="G127" s="206" t="str">
        <f t="shared" ref="G127" si="15">IF($D$129=0,"",IF(D127="[for completion]","",IF(D127="","",D127/$D$129)))</f>
        <v/>
      </c>
      <c r="H127" s="64"/>
      <c r="L127" s="83" t="s">
        <v>1604</v>
      </c>
      <c r="M127" s="64"/>
    </row>
    <row r="128" spans="1:14" x14ac:dyDescent="0.3">
      <c r="A128" s="66" t="s">
        <v>1606</v>
      </c>
      <c r="B128" s="83" t="s">
        <v>146</v>
      </c>
      <c r="C128" s="192"/>
      <c r="D128" s="254" t="s">
        <v>1241</v>
      </c>
      <c r="E128" s="83"/>
      <c r="F128" s="206" t="str">
        <f t="shared" si="10"/>
        <v/>
      </c>
      <c r="G128" s="206" t="str">
        <f t="shared" si="11"/>
        <v/>
      </c>
      <c r="H128" s="64"/>
      <c r="L128" s="64"/>
      <c r="M128" s="64"/>
    </row>
    <row r="129" spans="1:14" x14ac:dyDescent="0.3">
      <c r="A129" s="66" t="s">
        <v>1609</v>
      </c>
      <c r="B129" s="100" t="s">
        <v>148</v>
      </c>
      <c r="C129" s="192">
        <f>SUM(C112:C128)</f>
        <v>7236.3</v>
      </c>
      <c r="D129" s="192">
        <f>SUM(D112:D128)</f>
        <v>0</v>
      </c>
      <c r="E129" s="83"/>
      <c r="F129" s="186">
        <f>SUM(F112:F128)</f>
        <v>1</v>
      </c>
      <c r="G129" s="186">
        <f>SUM(G112:G128)</f>
        <v>0</v>
      </c>
      <c r="H129" s="64"/>
      <c r="L129" s="64"/>
      <c r="M129" s="64"/>
    </row>
    <row r="130" spans="1:14" outlineLevel="1" x14ac:dyDescent="0.3">
      <c r="A130" s="66" t="s">
        <v>237</v>
      </c>
      <c r="B130" s="95" t="s">
        <v>150</v>
      </c>
      <c r="C130" s="192"/>
      <c r="D130" s="192"/>
      <c r="E130" s="83"/>
      <c r="F130" s="206" t="str">
        <f>IF($C$129=0,"",IF(C130="[for completion]","",IF(C130="","",C130/$C$129)))</f>
        <v/>
      </c>
      <c r="G130" s="206" t="str">
        <f>IF($D$129=0,"",IF(D130="[for completion]","",IF(D130="","",D130/$D$129)))</f>
        <v/>
      </c>
      <c r="H130" s="64"/>
      <c r="L130" s="64"/>
      <c r="M130" s="64"/>
    </row>
    <row r="131" spans="1:14" outlineLevel="1" x14ac:dyDescent="0.3">
      <c r="A131" s="66" t="s">
        <v>238</v>
      </c>
      <c r="B131" s="95" t="s">
        <v>150</v>
      </c>
      <c r="C131" s="192"/>
      <c r="D131" s="192"/>
      <c r="E131" s="83"/>
      <c r="F131" s="206">
        <f t="shared" ref="F131:F136" si="16">IF($C$129=0,"",IF(C131="[for completion]","",C131/$C$129))</f>
        <v>0</v>
      </c>
      <c r="G131" s="206" t="str">
        <f t="shared" ref="G131:G136" si="17">IF($D$129=0,"",IF(D131="[for completion]","",D131/$D$129))</f>
        <v/>
      </c>
      <c r="H131" s="64"/>
      <c r="L131" s="64"/>
      <c r="M131" s="64"/>
    </row>
    <row r="132" spans="1:14" outlineLevel="1" x14ac:dyDescent="0.3">
      <c r="A132" s="66" t="s">
        <v>239</v>
      </c>
      <c r="B132" s="95" t="s">
        <v>150</v>
      </c>
      <c r="C132" s="192"/>
      <c r="D132" s="192"/>
      <c r="E132" s="83"/>
      <c r="F132" s="206">
        <f t="shared" si="16"/>
        <v>0</v>
      </c>
      <c r="G132" s="206" t="str">
        <f t="shared" si="17"/>
        <v/>
      </c>
      <c r="H132" s="64"/>
      <c r="L132" s="64"/>
      <c r="M132" s="64"/>
    </row>
    <row r="133" spans="1:14" outlineLevel="1" x14ac:dyDescent="0.3">
      <c r="A133" s="66" t="s">
        <v>240</v>
      </c>
      <c r="B133" s="95" t="s">
        <v>150</v>
      </c>
      <c r="C133" s="192"/>
      <c r="D133" s="192"/>
      <c r="E133" s="83"/>
      <c r="F133" s="206">
        <f t="shared" si="16"/>
        <v>0</v>
      </c>
      <c r="G133" s="206" t="str">
        <f t="shared" si="17"/>
        <v/>
      </c>
      <c r="H133" s="64"/>
      <c r="L133" s="64"/>
      <c r="M133" s="64"/>
    </row>
    <row r="134" spans="1:14" outlineLevel="1" x14ac:dyDescent="0.3">
      <c r="A134" s="66" t="s">
        <v>241</v>
      </c>
      <c r="B134" s="95" t="s">
        <v>150</v>
      </c>
      <c r="C134" s="192"/>
      <c r="D134" s="192"/>
      <c r="E134" s="83"/>
      <c r="F134" s="206">
        <f t="shared" si="16"/>
        <v>0</v>
      </c>
      <c r="G134" s="206" t="str">
        <f t="shared" si="17"/>
        <v/>
      </c>
      <c r="H134" s="64"/>
      <c r="L134" s="64"/>
      <c r="M134" s="64"/>
    </row>
    <row r="135" spans="1:14" outlineLevel="1" x14ac:dyDescent="0.3">
      <c r="A135" s="66" t="s">
        <v>242</v>
      </c>
      <c r="B135" s="95" t="s">
        <v>150</v>
      </c>
      <c r="C135" s="192"/>
      <c r="D135" s="192"/>
      <c r="E135" s="83"/>
      <c r="F135" s="206">
        <f t="shared" si="16"/>
        <v>0</v>
      </c>
      <c r="G135" s="206" t="str">
        <f t="shared" si="17"/>
        <v/>
      </c>
      <c r="H135" s="64"/>
      <c r="L135" s="64"/>
      <c r="M135" s="64"/>
    </row>
    <row r="136" spans="1:14" outlineLevel="1" x14ac:dyDescent="0.3">
      <c r="A136" s="66" t="s">
        <v>243</v>
      </c>
      <c r="B136" s="95" t="s">
        <v>150</v>
      </c>
      <c r="C136" s="192"/>
      <c r="D136" s="192"/>
      <c r="E136" s="83"/>
      <c r="F136" s="206">
        <f t="shared" si="16"/>
        <v>0</v>
      </c>
      <c r="G136" s="206" t="str">
        <f t="shared" si="17"/>
        <v/>
      </c>
      <c r="H136" s="64"/>
      <c r="L136" s="64"/>
      <c r="M136" s="64"/>
    </row>
    <row r="137" spans="1:14" ht="15" customHeight="1" x14ac:dyDescent="0.3">
      <c r="A137" s="85"/>
      <c r="B137" s="86" t="s">
        <v>244</v>
      </c>
      <c r="C137" s="88" t="s">
        <v>208</v>
      </c>
      <c r="D137" s="88" t="s">
        <v>209</v>
      </c>
      <c r="E137" s="87"/>
      <c r="F137" s="88" t="s">
        <v>210</v>
      </c>
      <c r="G137" s="88" t="s">
        <v>211</v>
      </c>
      <c r="H137" s="64"/>
      <c r="L137" s="64"/>
      <c r="M137" s="64"/>
    </row>
    <row r="138" spans="1:14" s="102" customFormat="1" x14ac:dyDescent="0.3">
      <c r="A138" s="66" t="s">
        <v>245</v>
      </c>
      <c r="B138" s="83" t="s">
        <v>213</v>
      </c>
      <c r="C138" s="358">
        <v>0</v>
      </c>
      <c r="D138" s="192" t="s">
        <v>1241</v>
      </c>
      <c r="E138" s="92"/>
      <c r="F138" s="206">
        <f>IF($C$155=0,"",IF(C138="[for completion]","",IF(C138="","",C138/$C$155)))</f>
        <v>0</v>
      </c>
      <c r="G138" s="206" t="str">
        <f>IF($D$155=0,"",IF(D138="[for completion]","",IF(D138="","",D138/$D$155)))</f>
        <v/>
      </c>
      <c r="H138" s="64"/>
      <c r="I138" s="66"/>
      <c r="J138" s="66"/>
      <c r="K138" s="66"/>
      <c r="L138" s="64"/>
      <c r="M138" s="64"/>
      <c r="N138" s="64"/>
    </row>
    <row r="139" spans="1:14" s="102" customFormat="1" x14ac:dyDescent="0.3">
      <c r="A139" s="66" t="s">
        <v>246</v>
      </c>
      <c r="B139" s="83" t="s">
        <v>1600</v>
      </c>
      <c r="C139" s="192"/>
      <c r="D139" s="254" t="s">
        <v>1241</v>
      </c>
      <c r="E139" s="92"/>
      <c r="F139" s="206" t="str">
        <f t="shared" ref="F139:F146" si="18">IF($C$155=0,"",IF(C139="[for completion]","",IF(C139="","",C139/$C$155)))</f>
        <v/>
      </c>
      <c r="G139" s="206" t="str">
        <f t="shared" ref="G139:G146" si="19">IF($D$155=0,"",IF(D139="[for completion]","",IF(D139="","",D139/$D$155)))</f>
        <v/>
      </c>
      <c r="H139" s="64"/>
      <c r="I139" s="66"/>
      <c r="J139" s="66"/>
      <c r="K139" s="66"/>
      <c r="L139" s="64"/>
      <c r="M139" s="64"/>
      <c r="N139" s="64"/>
    </row>
    <row r="140" spans="1:14" s="102" customFormat="1" x14ac:dyDescent="0.3">
      <c r="A140" s="66" t="s">
        <v>247</v>
      </c>
      <c r="B140" s="83" t="s">
        <v>222</v>
      </c>
      <c r="C140" s="192"/>
      <c r="D140" s="254" t="s">
        <v>1241</v>
      </c>
      <c r="E140" s="92"/>
      <c r="F140" s="206" t="str">
        <f t="shared" si="18"/>
        <v/>
      </c>
      <c r="G140" s="206" t="str">
        <f t="shared" si="19"/>
        <v/>
      </c>
      <c r="H140" s="64"/>
      <c r="I140" s="66"/>
      <c r="J140" s="66"/>
      <c r="K140" s="66"/>
      <c r="L140" s="64"/>
      <c r="M140" s="64"/>
      <c r="N140" s="64"/>
    </row>
    <row r="141" spans="1:14" s="102" customFormat="1" x14ac:dyDescent="0.3">
      <c r="A141" s="66" t="s">
        <v>248</v>
      </c>
      <c r="B141" s="83" t="s">
        <v>1601</v>
      </c>
      <c r="C141" s="192"/>
      <c r="D141" s="254" t="s">
        <v>1241</v>
      </c>
      <c r="E141" s="92"/>
      <c r="F141" s="206" t="str">
        <f t="shared" si="18"/>
        <v/>
      </c>
      <c r="G141" s="206" t="str">
        <f t="shared" si="19"/>
        <v/>
      </c>
      <c r="H141" s="64"/>
      <c r="I141" s="66"/>
      <c r="J141" s="66"/>
      <c r="K141" s="66"/>
      <c r="L141" s="64"/>
      <c r="M141" s="64"/>
      <c r="N141" s="64"/>
    </row>
    <row r="142" spans="1:14" s="102" customFormat="1" x14ac:dyDescent="0.3">
      <c r="A142" s="66" t="s">
        <v>249</v>
      </c>
      <c r="B142" s="83" t="s">
        <v>1602</v>
      </c>
      <c r="C142" s="192"/>
      <c r="D142" s="254" t="s">
        <v>1241</v>
      </c>
      <c r="E142" s="92"/>
      <c r="F142" s="206" t="str">
        <f t="shared" si="18"/>
        <v/>
      </c>
      <c r="G142" s="206" t="str">
        <f t="shared" si="19"/>
        <v/>
      </c>
      <c r="H142" s="64"/>
      <c r="I142" s="66"/>
      <c r="J142" s="66"/>
      <c r="K142" s="66"/>
      <c r="L142" s="64"/>
      <c r="M142" s="64"/>
      <c r="N142" s="64"/>
    </row>
    <row r="143" spans="1:14" s="102" customFormat="1" x14ac:dyDescent="0.3">
      <c r="A143" s="66" t="s">
        <v>250</v>
      </c>
      <c r="B143" s="83" t="s">
        <v>224</v>
      </c>
      <c r="C143" s="192"/>
      <c r="D143" s="254" t="s">
        <v>1241</v>
      </c>
      <c r="E143" s="83"/>
      <c r="F143" s="206" t="str">
        <f t="shared" si="18"/>
        <v/>
      </c>
      <c r="G143" s="206" t="str">
        <f t="shared" si="19"/>
        <v/>
      </c>
      <c r="H143" s="64"/>
      <c r="I143" s="66"/>
      <c r="J143" s="66"/>
      <c r="K143" s="66"/>
      <c r="L143" s="64"/>
      <c r="M143" s="64"/>
      <c r="N143" s="64"/>
    </row>
    <row r="144" spans="1:14" x14ac:dyDescent="0.3">
      <c r="A144" s="66" t="s">
        <v>251</v>
      </c>
      <c r="B144" s="83" t="s">
        <v>226</v>
      </c>
      <c r="C144" s="358">
        <v>2247</v>
      </c>
      <c r="D144" s="254" t="s">
        <v>1241</v>
      </c>
      <c r="E144" s="83"/>
      <c r="F144" s="206">
        <f t="shared" si="18"/>
        <v>1</v>
      </c>
      <c r="G144" s="206" t="str">
        <f t="shared" si="19"/>
        <v/>
      </c>
      <c r="H144" s="64"/>
      <c r="L144" s="64"/>
      <c r="M144" s="64"/>
    </row>
    <row r="145" spans="1:14" x14ac:dyDescent="0.3">
      <c r="A145" s="66" t="s">
        <v>252</v>
      </c>
      <c r="B145" s="83" t="s">
        <v>1603</v>
      </c>
      <c r="C145" s="192"/>
      <c r="D145" s="254" t="s">
        <v>1241</v>
      </c>
      <c r="E145" s="83"/>
      <c r="F145" s="206" t="str">
        <f t="shared" si="18"/>
        <v/>
      </c>
      <c r="G145" s="206" t="str">
        <f t="shared" si="19"/>
        <v/>
      </c>
      <c r="H145" s="64"/>
      <c r="L145" s="64"/>
      <c r="M145" s="64"/>
      <c r="N145" s="96"/>
    </row>
    <row r="146" spans="1:14" x14ac:dyDescent="0.3">
      <c r="A146" s="66" t="s">
        <v>253</v>
      </c>
      <c r="B146" s="83" t="s">
        <v>228</v>
      </c>
      <c r="C146" s="192"/>
      <c r="D146" s="254" t="s">
        <v>1241</v>
      </c>
      <c r="E146" s="83"/>
      <c r="F146" s="206" t="str">
        <f t="shared" si="18"/>
        <v/>
      </c>
      <c r="G146" s="206" t="str">
        <f t="shared" si="19"/>
        <v/>
      </c>
      <c r="H146" s="64"/>
      <c r="L146" s="64"/>
      <c r="M146" s="64"/>
      <c r="N146" s="96"/>
    </row>
    <row r="147" spans="1:14" x14ac:dyDescent="0.3">
      <c r="A147" s="66" t="s">
        <v>254</v>
      </c>
      <c r="B147" s="83" t="s">
        <v>1610</v>
      </c>
      <c r="C147" s="192"/>
      <c r="D147" s="254" t="s">
        <v>1241</v>
      </c>
      <c r="E147" s="83"/>
      <c r="F147" s="206" t="str">
        <f t="shared" ref="F147" si="20">IF($C$155=0,"",IF(C147="[for completion]","",IF(C147="","",C147/$C$155)))</f>
        <v/>
      </c>
      <c r="G147" s="206" t="str">
        <f t="shared" ref="G147" si="21">IF($D$155=0,"",IF(D147="[for completion]","",IF(D147="","",D147/$D$155)))</f>
        <v/>
      </c>
      <c r="H147" s="64"/>
      <c r="L147" s="64"/>
      <c r="M147" s="64"/>
      <c r="N147" s="96"/>
    </row>
    <row r="148" spans="1:14" x14ac:dyDescent="0.3">
      <c r="A148" s="66" t="s">
        <v>255</v>
      </c>
      <c r="B148" s="83" t="s">
        <v>230</v>
      </c>
      <c r="C148" s="192"/>
      <c r="D148" s="254" t="s">
        <v>1241</v>
      </c>
      <c r="E148" s="83"/>
      <c r="F148" s="206" t="str">
        <f t="shared" ref="F148:F154" si="22">IF($C$155=0,"",IF(C148="[for completion]","",IF(C148="","",C148/$C$155)))</f>
        <v/>
      </c>
      <c r="G148" s="206" t="str">
        <f t="shared" ref="G148:G154" si="23">IF($D$155=0,"",IF(D148="[for completion]","",IF(D148="","",D148/$D$155)))</f>
        <v/>
      </c>
      <c r="H148" s="64"/>
      <c r="L148" s="64"/>
      <c r="M148" s="64"/>
      <c r="N148" s="96"/>
    </row>
    <row r="149" spans="1:14" x14ac:dyDescent="0.3">
      <c r="A149" s="66" t="s">
        <v>256</v>
      </c>
      <c r="B149" s="83" t="s">
        <v>217</v>
      </c>
      <c r="C149" s="192"/>
      <c r="D149" s="254" t="s">
        <v>1241</v>
      </c>
      <c r="E149" s="83"/>
      <c r="F149" s="206" t="str">
        <f t="shared" si="22"/>
        <v/>
      </c>
      <c r="G149" s="206" t="str">
        <f t="shared" si="23"/>
        <v/>
      </c>
      <c r="H149" s="64"/>
      <c r="L149" s="64"/>
      <c r="M149" s="64"/>
      <c r="N149" s="96"/>
    </row>
    <row r="150" spans="1:14" x14ac:dyDescent="0.3">
      <c r="A150" s="66" t="s">
        <v>257</v>
      </c>
      <c r="B150" s="182" t="s">
        <v>1605</v>
      </c>
      <c r="C150" s="192"/>
      <c r="D150" s="254" t="s">
        <v>1241</v>
      </c>
      <c r="E150" s="83"/>
      <c r="F150" s="206" t="str">
        <f t="shared" si="22"/>
        <v/>
      </c>
      <c r="G150" s="206" t="str">
        <f t="shared" si="23"/>
        <v/>
      </c>
      <c r="H150" s="64"/>
      <c r="L150" s="64"/>
      <c r="M150" s="64"/>
      <c r="N150" s="96"/>
    </row>
    <row r="151" spans="1:14" x14ac:dyDescent="0.3">
      <c r="A151" s="66" t="s">
        <v>258</v>
      </c>
      <c r="B151" s="83" t="s">
        <v>232</v>
      </c>
      <c r="C151" s="192"/>
      <c r="D151" s="254" t="s">
        <v>1241</v>
      </c>
      <c r="E151" s="83"/>
      <c r="F151" s="206" t="str">
        <f t="shared" si="22"/>
        <v/>
      </c>
      <c r="G151" s="206" t="str">
        <f t="shared" si="23"/>
        <v/>
      </c>
      <c r="H151" s="64"/>
      <c r="L151" s="64"/>
      <c r="M151" s="64"/>
      <c r="N151" s="96"/>
    </row>
    <row r="152" spans="1:14" x14ac:dyDescent="0.3">
      <c r="A152" s="66" t="s">
        <v>259</v>
      </c>
      <c r="B152" s="83" t="s">
        <v>234</v>
      </c>
      <c r="C152" s="192"/>
      <c r="D152" s="254" t="s">
        <v>1241</v>
      </c>
      <c r="E152" s="83"/>
      <c r="F152" s="206" t="str">
        <f t="shared" si="22"/>
        <v/>
      </c>
      <c r="G152" s="206" t="str">
        <f t="shared" si="23"/>
        <v/>
      </c>
      <c r="H152" s="64"/>
      <c r="L152" s="64"/>
      <c r="M152" s="64"/>
      <c r="N152" s="96"/>
    </row>
    <row r="153" spans="1:14" x14ac:dyDescent="0.3">
      <c r="A153" s="66" t="s">
        <v>260</v>
      </c>
      <c r="B153" s="83" t="s">
        <v>1604</v>
      </c>
      <c r="C153" s="192"/>
      <c r="D153" s="254" t="s">
        <v>1241</v>
      </c>
      <c r="E153" s="83"/>
      <c r="F153" s="206" t="str">
        <f t="shared" si="22"/>
        <v/>
      </c>
      <c r="G153" s="206" t="str">
        <f t="shared" si="23"/>
        <v/>
      </c>
      <c r="H153" s="64"/>
      <c r="L153" s="64"/>
      <c r="M153" s="64"/>
      <c r="N153" s="96"/>
    </row>
    <row r="154" spans="1:14" x14ac:dyDescent="0.3">
      <c r="A154" s="66" t="s">
        <v>1607</v>
      </c>
      <c r="B154" s="83" t="s">
        <v>146</v>
      </c>
      <c r="C154" s="192"/>
      <c r="D154" s="254" t="s">
        <v>1241</v>
      </c>
      <c r="E154" s="83"/>
      <c r="F154" s="206" t="str">
        <f t="shared" si="22"/>
        <v/>
      </c>
      <c r="G154" s="206" t="str">
        <f t="shared" si="23"/>
        <v/>
      </c>
      <c r="H154" s="64"/>
      <c r="L154" s="64"/>
      <c r="M154" s="64"/>
      <c r="N154" s="96"/>
    </row>
    <row r="155" spans="1:14" x14ac:dyDescent="0.3">
      <c r="A155" s="66" t="s">
        <v>1611</v>
      </c>
      <c r="B155" s="100" t="s">
        <v>148</v>
      </c>
      <c r="C155" s="192">
        <f>SUM(C138:C154)</f>
        <v>2247</v>
      </c>
      <c r="D155" s="192">
        <f>SUM(D138:D154)</f>
        <v>0</v>
      </c>
      <c r="E155" s="83"/>
      <c r="F155" s="186">
        <f>SUM(F138:F154)</f>
        <v>1</v>
      </c>
      <c r="G155" s="186">
        <f>SUM(G138:G154)</f>
        <v>0</v>
      </c>
      <c r="H155" s="64"/>
      <c r="L155" s="64"/>
      <c r="M155" s="64"/>
      <c r="N155" s="96"/>
    </row>
    <row r="156" spans="1:14" outlineLevel="1" x14ac:dyDescent="0.3">
      <c r="A156" s="66" t="s">
        <v>261</v>
      </c>
      <c r="B156" s="95"/>
      <c r="C156" s="192"/>
      <c r="D156" s="192"/>
      <c r="E156" s="83"/>
      <c r="F156" s="206" t="str">
        <f>IF($C$155=0,"",IF(C156="[for completion]","",IF(C156="","",C156/$C$155)))</f>
        <v/>
      </c>
      <c r="G156" s="206" t="str">
        <f>IF($D$155=0,"",IF(D156="[for completion]","",IF(D156="","",D156/$D$155)))</f>
        <v/>
      </c>
      <c r="H156" s="64"/>
      <c r="L156" s="64"/>
      <c r="M156" s="64"/>
      <c r="N156" s="96"/>
    </row>
    <row r="157" spans="1:14" outlineLevel="1" x14ac:dyDescent="0.3">
      <c r="A157" s="66" t="s">
        <v>262</v>
      </c>
      <c r="B157" s="95"/>
      <c r="C157" s="192"/>
      <c r="D157" s="192"/>
      <c r="E157" s="83"/>
      <c r="F157" s="206" t="str">
        <f t="shared" ref="F157:F162" si="24">IF($C$155=0,"",IF(C157="[for completion]","",IF(C157="","",C157/$C$155)))</f>
        <v/>
      </c>
      <c r="G157" s="206" t="str">
        <f t="shared" ref="G157:G162" si="25">IF($D$155=0,"",IF(D157="[for completion]","",IF(D157="","",D157/$D$155)))</f>
        <v/>
      </c>
      <c r="H157" s="64"/>
      <c r="L157" s="64"/>
      <c r="M157" s="64"/>
      <c r="N157" s="96"/>
    </row>
    <row r="158" spans="1:14" outlineLevel="1" x14ac:dyDescent="0.3">
      <c r="A158" s="66" t="s">
        <v>263</v>
      </c>
      <c r="B158" s="95"/>
      <c r="C158" s="192"/>
      <c r="D158" s="192"/>
      <c r="E158" s="83"/>
      <c r="F158" s="206" t="str">
        <f t="shared" si="24"/>
        <v/>
      </c>
      <c r="G158" s="206" t="str">
        <f t="shared" si="25"/>
        <v/>
      </c>
      <c r="H158" s="64"/>
      <c r="L158" s="64"/>
      <c r="M158" s="64"/>
      <c r="N158" s="96"/>
    </row>
    <row r="159" spans="1:14" outlineLevel="1" x14ac:dyDescent="0.3">
      <c r="A159" s="66" t="s">
        <v>264</v>
      </c>
      <c r="B159" s="95"/>
      <c r="C159" s="192"/>
      <c r="D159" s="192"/>
      <c r="E159" s="83"/>
      <c r="F159" s="206" t="str">
        <f t="shared" si="24"/>
        <v/>
      </c>
      <c r="G159" s="206" t="str">
        <f t="shared" si="25"/>
        <v/>
      </c>
      <c r="H159" s="64"/>
      <c r="L159" s="64"/>
      <c r="M159" s="64"/>
      <c r="N159" s="96"/>
    </row>
    <row r="160" spans="1:14" outlineLevel="1" x14ac:dyDescent="0.3">
      <c r="A160" s="66" t="s">
        <v>265</v>
      </c>
      <c r="B160" s="95"/>
      <c r="C160" s="192"/>
      <c r="D160" s="192"/>
      <c r="E160" s="83"/>
      <c r="F160" s="206" t="str">
        <f t="shared" si="24"/>
        <v/>
      </c>
      <c r="G160" s="206" t="str">
        <f t="shared" si="25"/>
        <v/>
      </c>
      <c r="H160" s="64"/>
      <c r="L160" s="64"/>
      <c r="M160" s="64"/>
      <c r="N160" s="96"/>
    </row>
    <row r="161" spans="1:14" outlineLevel="1" x14ac:dyDescent="0.3">
      <c r="A161" s="66" t="s">
        <v>266</v>
      </c>
      <c r="B161" s="95"/>
      <c r="C161" s="192"/>
      <c r="D161" s="192"/>
      <c r="E161" s="83"/>
      <c r="F161" s="206" t="str">
        <f t="shared" si="24"/>
        <v/>
      </c>
      <c r="G161" s="206" t="str">
        <f t="shared" si="25"/>
        <v/>
      </c>
      <c r="H161" s="64"/>
      <c r="L161" s="64"/>
      <c r="M161" s="64"/>
      <c r="N161" s="96"/>
    </row>
    <row r="162" spans="1:14" outlineLevel="1" x14ac:dyDescent="0.3">
      <c r="A162" s="66" t="s">
        <v>267</v>
      </c>
      <c r="B162" s="95"/>
      <c r="C162" s="192"/>
      <c r="D162" s="192"/>
      <c r="E162" s="83"/>
      <c r="F162" s="206" t="str">
        <f t="shared" si="24"/>
        <v/>
      </c>
      <c r="G162" s="206" t="str">
        <f t="shared" si="25"/>
        <v/>
      </c>
      <c r="H162" s="64"/>
      <c r="L162" s="64"/>
      <c r="M162" s="64"/>
      <c r="N162" s="96"/>
    </row>
    <row r="163" spans="1:14" ht="15" customHeight="1" x14ac:dyDescent="0.3">
      <c r="A163" s="85"/>
      <c r="B163" s="86" t="s">
        <v>268</v>
      </c>
      <c r="C163" s="139" t="s">
        <v>208</v>
      </c>
      <c r="D163" s="139" t="s">
        <v>209</v>
      </c>
      <c r="E163" s="87"/>
      <c r="F163" s="139" t="s">
        <v>210</v>
      </c>
      <c r="G163" s="139" t="s">
        <v>211</v>
      </c>
      <c r="H163" s="64"/>
      <c r="L163" s="64"/>
      <c r="M163" s="64"/>
      <c r="N163" s="96"/>
    </row>
    <row r="164" spans="1:14" x14ac:dyDescent="0.3">
      <c r="A164" s="66" t="s">
        <v>270</v>
      </c>
      <c r="B164" s="64" t="s">
        <v>271</v>
      </c>
      <c r="C164" s="358">
        <v>1452</v>
      </c>
      <c r="D164" s="192" t="s">
        <v>1241</v>
      </c>
      <c r="E164" s="104"/>
      <c r="F164" s="206">
        <f>IF($C$167=0,"",IF(C164="[for completion]","",IF(C164="","",C164/$C$167)))</f>
        <v>0.64619492656875832</v>
      </c>
      <c r="G164" s="206" t="str">
        <f>IF($D$167=0,"",IF(D164="[for completion]","",IF(D164="","",D164/$D$167)))</f>
        <v/>
      </c>
      <c r="H164" s="64"/>
      <c r="L164" s="64"/>
      <c r="M164" s="64"/>
      <c r="N164" s="96"/>
    </row>
    <row r="165" spans="1:14" x14ac:dyDescent="0.3">
      <c r="A165" s="66" t="s">
        <v>272</v>
      </c>
      <c r="B165" s="64" t="s">
        <v>273</v>
      </c>
      <c r="C165" s="358">
        <v>795</v>
      </c>
      <c r="D165" s="254" t="s">
        <v>1241</v>
      </c>
      <c r="E165" s="104"/>
      <c r="F165" s="206">
        <f t="shared" ref="F165:F166" si="26">IF($C$167=0,"",IF(C165="[for completion]","",IF(C165="","",C165/$C$167)))</f>
        <v>0.35380507343124168</v>
      </c>
      <c r="G165" s="206" t="str">
        <f t="shared" ref="G165:G166" si="27">IF($D$167=0,"",IF(D165="[for completion]","",IF(D165="","",D165/$D$167)))</f>
        <v/>
      </c>
      <c r="H165" s="64"/>
      <c r="L165" s="64"/>
      <c r="M165" s="64"/>
      <c r="N165" s="96"/>
    </row>
    <row r="166" spans="1:14" x14ac:dyDescent="0.3">
      <c r="A166" s="66" t="s">
        <v>274</v>
      </c>
      <c r="B166" s="64" t="s">
        <v>146</v>
      </c>
      <c r="C166" s="192">
        <v>0</v>
      </c>
      <c r="D166" s="254" t="s">
        <v>1241</v>
      </c>
      <c r="E166" s="104"/>
      <c r="F166" s="206">
        <f t="shared" si="26"/>
        <v>0</v>
      </c>
      <c r="G166" s="206" t="str">
        <f t="shared" si="27"/>
        <v/>
      </c>
      <c r="H166" s="64"/>
      <c r="L166" s="64"/>
      <c r="M166" s="64"/>
      <c r="N166" s="96"/>
    </row>
    <row r="167" spans="1:14" x14ac:dyDescent="0.3">
      <c r="A167" s="66" t="s">
        <v>275</v>
      </c>
      <c r="B167" s="105" t="s">
        <v>148</v>
      </c>
      <c r="C167" s="209">
        <f>SUM(C164:C166)</f>
        <v>2247</v>
      </c>
      <c r="D167" s="209">
        <f>SUM(D164:D166)</f>
        <v>0</v>
      </c>
      <c r="E167" s="104"/>
      <c r="F167" s="208">
        <f>SUM(F164:F166)</f>
        <v>1</v>
      </c>
      <c r="G167" s="208">
        <f>SUM(G164:G166)</f>
        <v>0</v>
      </c>
      <c r="H167" s="64"/>
      <c r="L167" s="64"/>
      <c r="M167" s="64"/>
      <c r="N167" s="96"/>
    </row>
    <row r="168" spans="1:14" outlineLevel="1" x14ac:dyDescent="0.3">
      <c r="A168" s="66" t="s">
        <v>276</v>
      </c>
      <c r="B168" s="105"/>
      <c r="C168" s="209"/>
      <c r="D168" s="209"/>
      <c r="E168" s="104"/>
      <c r="F168" s="104"/>
      <c r="G168" s="62"/>
      <c r="H168" s="64"/>
      <c r="L168" s="64"/>
      <c r="M168" s="64"/>
      <c r="N168" s="96"/>
    </row>
    <row r="169" spans="1:14" outlineLevel="1" x14ac:dyDescent="0.3">
      <c r="A169" s="66" t="s">
        <v>277</v>
      </c>
      <c r="B169" s="105"/>
      <c r="C169" s="209"/>
      <c r="D169" s="209"/>
      <c r="E169" s="104"/>
      <c r="F169" s="104"/>
      <c r="G169" s="62"/>
      <c r="H169" s="64"/>
      <c r="L169" s="64"/>
      <c r="M169" s="64"/>
      <c r="N169" s="96"/>
    </row>
    <row r="170" spans="1:14" outlineLevel="1" x14ac:dyDescent="0.3">
      <c r="A170" s="66" t="s">
        <v>278</v>
      </c>
      <c r="B170" s="105"/>
      <c r="C170" s="209"/>
      <c r="D170" s="209"/>
      <c r="E170" s="104"/>
      <c r="F170" s="104"/>
      <c r="G170" s="62"/>
      <c r="H170" s="64"/>
      <c r="L170" s="64"/>
      <c r="M170" s="64"/>
      <c r="N170" s="96"/>
    </row>
    <row r="171" spans="1:14" outlineLevel="1" x14ac:dyDescent="0.3">
      <c r="A171" s="66" t="s">
        <v>279</v>
      </c>
      <c r="B171" s="105"/>
      <c r="C171" s="209"/>
      <c r="D171" s="209"/>
      <c r="E171" s="104"/>
      <c r="F171" s="104"/>
      <c r="G171" s="62"/>
      <c r="H171" s="64"/>
      <c r="L171" s="64"/>
      <c r="M171" s="64"/>
      <c r="N171" s="96"/>
    </row>
    <row r="172" spans="1:14" outlineLevel="1" x14ac:dyDescent="0.3">
      <c r="A172" s="66" t="s">
        <v>280</v>
      </c>
      <c r="B172" s="105"/>
      <c r="C172" s="209"/>
      <c r="D172" s="209"/>
      <c r="E172" s="104"/>
      <c r="F172" s="104"/>
      <c r="G172" s="62"/>
      <c r="H172" s="64"/>
      <c r="L172" s="64"/>
      <c r="M172" s="64"/>
      <c r="N172" s="96"/>
    </row>
    <row r="173" spans="1:14" ht="15" customHeight="1" x14ac:dyDescent="0.3">
      <c r="A173" s="85"/>
      <c r="B173" s="86" t="s">
        <v>281</v>
      </c>
      <c r="C173" s="85" t="s">
        <v>113</v>
      </c>
      <c r="D173" s="85"/>
      <c r="E173" s="87"/>
      <c r="F173" s="88" t="s">
        <v>282</v>
      </c>
      <c r="G173" s="88"/>
      <c r="H173" s="64"/>
      <c r="L173" s="64"/>
      <c r="M173" s="64"/>
      <c r="N173" s="96"/>
    </row>
    <row r="174" spans="1:14" ht="15" customHeight="1" x14ac:dyDescent="0.3">
      <c r="A174" s="66" t="s">
        <v>283</v>
      </c>
      <c r="B174" s="83" t="s">
        <v>284</v>
      </c>
      <c r="C174" s="358">
        <v>178</v>
      </c>
      <c r="D174" s="80"/>
      <c r="E174" s="72"/>
      <c r="F174" s="206">
        <f>IF($C$179=0,"",IF(C174="[for completion]","",C174/$C$179))</f>
        <v>3.4303333975717866E-2</v>
      </c>
      <c r="G174" s="92"/>
      <c r="H174" s="64"/>
      <c r="L174" s="64"/>
      <c r="M174" s="64"/>
      <c r="N174" s="96"/>
    </row>
    <row r="175" spans="1:14" ht="30.75" customHeight="1" x14ac:dyDescent="0.3">
      <c r="A175" s="66" t="s">
        <v>9</v>
      </c>
      <c r="B175" s="83" t="s">
        <v>1416</v>
      </c>
      <c r="C175" s="358">
        <v>1261</v>
      </c>
      <c r="E175" s="94"/>
      <c r="F175" s="206">
        <f>IF($C$179=0,"",IF(C175="[for completion]","",C175/$C$179))</f>
        <v>0.24301406822123722</v>
      </c>
      <c r="G175" s="92"/>
      <c r="H175" s="64"/>
      <c r="L175" s="64"/>
      <c r="M175" s="64"/>
      <c r="N175" s="96"/>
    </row>
    <row r="176" spans="1:14" x14ac:dyDescent="0.3">
      <c r="A176" s="66" t="s">
        <v>285</v>
      </c>
      <c r="B176" s="83" t="s">
        <v>286</v>
      </c>
      <c r="C176" s="358">
        <v>0</v>
      </c>
      <c r="E176" s="94"/>
      <c r="F176" s="206"/>
      <c r="G176" s="92"/>
      <c r="H176" s="64"/>
      <c r="L176" s="64"/>
      <c r="M176" s="64"/>
      <c r="N176" s="96"/>
    </row>
    <row r="177" spans="1:14" x14ac:dyDescent="0.3">
      <c r="A177" s="66" t="s">
        <v>287</v>
      </c>
      <c r="B177" s="83" t="s">
        <v>288</v>
      </c>
      <c r="C177" s="358">
        <v>3750</v>
      </c>
      <c r="E177" s="94"/>
      <c r="F177" s="206">
        <f t="shared" ref="F177:F187" si="28">IF($C$179=0,"",IF(C177="[for completion]","",C177/$C$179))</f>
        <v>0.72268259780304489</v>
      </c>
      <c r="G177" s="92"/>
      <c r="H177" s="64"/>
      <c r="L177" s="64"/>
      <c r="M177" s="64"/>
      <c r="N177" s="96"/>
    </row>
    <row r="178" spans="1:14" x14ac:dyDescent="0.3">
      <c r="A178" s="66" t="s">
        <v>289</v>
      </c>
      <c r="B178" s="83" t="s">
        <v>146</v>
      </c>
      <c r="C178" s="192">
        <v>0</v>
      </c>
      <c r="E178" s="94"/>
      <c r="F178" s="206">
        <f t="shared" si="28"/>
        <v>0</v>
      </c>
      <c r="G178" s="92"/>
      <c r="H178" s="64"/>
      <c r="L178" s="64"/>
      <c r="M178" s="64"/>
      <c r="N178" s="96"/>
    </row>
    <row r="179" spans="1:14" x14ac:dyDescent="0.3">
      <c r="A179" s="66" t="s">
        <v>10</v>
      </c>
      <c r="B179" s="100" t="s">
        <v>148</v>
      </c>
      <c r="C179" s="194">
        <f>SUM(C174:C178)</f>
        <v>5189</v>
      </c>
      <c r="E179" s="94"/>
      <c r="F179" s="207">
        <f>SUM(F174:F178)</f>
        <v>1</v>
      </c>
      <c r="G179" s="92"/>
      <c r="H179" s="64"/>
      <c r="L179" s="64"/>
      <c r="M179" s="64"/>
      <c r="N179" s="96"/>
    </row>
    <row r="180" spans="1:14" outlineLevel="1" x14ac:dyDescent="0.3">
      <c r="A180" s="66" t="s">
        <v>290</v>
      </c>
      <c r="B180" s="106" t="s">
        <v>291</v>
      </c>
      <c r="C180" s="192"/>
      <c r="E180" s="94"/>
      <c r="F180" s="206">
        <f t="shared" si="28"/>
        <v>0</v>
      </c>
      <c r="G180" s="92"/>
      <c r="H180" s="64"/>
      <c r="L180" s="64"/>
      <c r="M180" s="64"/>
      <c r="N180" s="96"/>
    </row>
    <row r="181" spans="1:14" s="106" customFormat="1" ht="28.8" outlineLevel="1" x14ac:dyDescent="0.3">
      <c r="A181" s="66" t="s">
        <v>292</v>
      </c>
      <c r="B181" s="106" t="s">
        <v>293</v>
      </c>
      <c r="C181" s="210"/>
      <c r="F181" s="206">
        <f t="shared" si="28"/>
        <v>0</v>
      </c>
    </row>
    <row r="182" spans="1:14" ht="28.8" outlineLevel="1" x14ac:dyDescent="0.3">
      <c r="A182" s="66" t="s">
        <v>294</v>
      </c>
      <c r="B182" s="106" t="s">
        <v>295</v>
      </c>
      <c r="C182" s="192"/>
      <c r="E182" s="94"/>
      <c r="F182" s="206">
        <f t="shared" si="28"/>
        <v>0</v>
      </c>
      <c r="G182" s="92"/>
      <c r="H182" s="64"/>
      <c r="L182" s="64"/>
      <c r="M182" s="64"/>
      <c r="N182" s="96"/>
    </row>
    <row r="183" spans="1:14" outlineLevel="1" x14ac:dyDescent="0.3">
      <c r="A183" s="66" t="s">
        <v>296</v>
      </c>
      <c r="B183" s="106" t="s">
        <v>297</v>
      </c>
      <c r="C183" s="192"/>
      <c r="E183" s="94"/>
      <c r="F183" s="206">
        <f t="shared" si="28"/>
        <v>0</v>
      </c>
      <c r="G183" s="92"/>
      <c r="H183" s="64"/>
      <c r="L183" s="64"/>
      <c r="M183" s="64"/>
      <c r="N183" s="96"/>
    </row>
    <row r="184" spans="1:14" s="106" customFormat="1" outlineLevel="1" x14ac:dyDescent="0.3">
      <c r="A184" s="66" t="s">
        <v>298</v>
      </c>
      <c r="B184" s="106" t="s">
        <v>299</v>
      </c>
      <c r="C184" s="210"/>
      <c r="F184" s="206">
        <f t="shared" si="28"/>
        <v>0</v>
      </c>
    </row>
    <row r="185" spans="1:14" outlineLevel="1" x14ac:dyDescent="0.3">
      <c r="A185" s="66" t="s">
        <v>300</v>
      </c>
      <c r="B185" s="106" t="s">
        <v>301</v>
      </c>
      <c r="C185" s="192"/>
      <c r="E185" s="94"/>
      <c r="F185" s="206">
        <f t="shared" si="28"/>
        <v>0</v>
      </c>
      <c r="G185" s="92"/>
      <c r="H185" s="64"/>
      <c r="L185" s="64"/>
      <c r="M185" s="64"/>
      <c r="N185" s="96"/>
    </row>
    <row r="186" spans="1:14" outlineLevel="1" x14ac:dyDescent="0.3">
      <c r="A186" s="66" t="s">
        <v>302</v>
      </c>
      <c r="B186" s="106" t="s">
        <v>303</v>
      </c>
      <c r="C186" s="192"/>
      <c r="E186" s="94"/>
      <c r="F186" s="206">
        <f t="shared" si="28"/>
        <v>0</v>
      </c>
      <c r="G186" s="92"/>
      <c r="H186" s="64"/>
      <c r="L186" s="64"/>
      <c r="M186" s="64"/>
      <c r="N186" s="96"/>
    </row>
    <row r="187" spans="1:14" outlineLevel="1" x14ac:dyDescent="0.3">
      <c r="A187" s="66" t="s">
        <v>304</v>
      </c>
      <c r="B187" s="106" t="s">
        <v>305</v>
      </c>
      <c r="C187" s="192"/>
      <c r="E187" s="94"/>
      <c r="F187" s="206">
        <f t="shared" si="28"/>
        <v>0</v>
      </c>
      <c r="G187" s="92"/>
      <c r="H187" s="64"/>
      <c r="L187" s="64"/>
      <c r="M187" s="64"/>
      <c r="N187" s="96"/>
    </row>
    <row r="188" spans="1:14" outlineLevel="1" x14ac:dyDescent="0.3">
      <c r="A188" s="66" t="s">
        <v>306</v>
      </c>
      <c r="B188" s="106"/>
      <c r="E188" s="94"/>
      <c r="F188" s="92"/>
      <c r="G188" s="92"/>
      <c r="H188" s="64"/>
      <c r="L188" s="64"/>
      <c r="M188" s="64"/>
      <c r="N188" s="96"/>
    </row>
    <row r="189" spans="1:14" outlineLevel="1" x14ac:dyDescent="0.3">
      <c r="A189" s="66" t="s">
        <v>307</v>
      </c>
      <c r="B189" s="106"/>
      <c r="E189" s="94"/>
      <c r="F189" s="92"/>
      <c r="G189" s="92"/>
      <c r="H189" s="64"/>
      <c r="L189" s="64"/>
      <c r="M189" s="64"/>
      <c r="N189" s="96"/>
    </row>
    <row r="190" spans="1:14" outlineLevel="1" x14ac:dyDescent="0.3">
      <c r="A190" s="66" t="s">
        <v>308</v>
      </c>
      <c r="B190" s="106"/>
      <c r="E190" s="94"/>
      <c r="F190" s="92"/>
      <c r="G190" s="92"/>
      <c r="H190" s="64"/>
      <c r="L190" s="64"/>
      <c r="M190" s="64"/>
      <c r="N190" s="96"/>
    </row>
    <row r="191" spans="1:14" outlineLevel="1" x14ac:dyDescent="0.3">
      <c r="A191" s="66" t="s">
        <v>309</v>
      </c>
      <c r="B191" s="95"/>
      <c r="E191" s="94"/>
      <c r="F191" s="92"/>
      <c r="G191" s="92"/>
      <c r="H191" s="64"/>
      <c r="L191" s="64"/>
      <c r="M191" s="64"/>
      <c r="N191" s="96"/>
    </row>
    <row r="192" spans="1:14" ht="15" customHeight="1" x14ac:dyDescent="0.3">
      <c r="A192" s="85"/>
      <c r="B192" s="86" t="s">
        <v>310</v>
      </c>
      <c r="C192" s="85" t="s">
        <v>113</v>
      </c>
      <c r="D192" s="85"/>
      <c r="E192" s="87"/>
      <c r="F192" s="88" t="s">
        <v>282</v>
      </c>
      <c r="G192" s="88"/>
      <c r="H192" s="64"/>
      <c r="L192" s="64"/>
      <c r="M192" s="64"/>
      <c r="N192" s="96"/>
    </row>
    <row r="193" spans="1:14" x14ac:dyDescent="0.3">
      <c r="A193" s="66" t="s">
        <v>311</v>
      </c>
      <c r="B193" s="83" t="s">
        <v>312</v>
      </c>
      <c r="C193" s="358">
        <v>5189</v>
      </c>
      <c r="E193" s="91"/>
      <c r="F193" s="206">
        <f t="shared" ref="F193:F206" si="29">IF($C$208=0,"",IF(C193="[for completion]","",C193/$C$208))</f>
        <v>1</v>
      </c>
      <c r="G193" s="92"/>
      <c r="H193" s="64"/>
      <c r="L193" s="64"/>
      <c r="M193" s="64"/>
      <c r="N193" s="96"/>
    </row>
    <row r="194" spans="1:14" x14ac:dyDescent="0.3">
      <c r="A194" s="66" t="s">
        <v>313</v>
      </c>
      <c r="B194" s="83" t="s">
        <v>314</v>
      </c>
      <c r="C194" s="192"/>
      <c r="E194" s="94"/>
      <c r="F194" s="206">
        <f t="shared" si="29"/>
        <v>0</v>
      </c>
      <c r="G194" s="94"/>
      <c r="H194" s="64"/>
      <c r="L194" s="64"/>
      <c r="M194" s="64"/>
      <c r="N194" s="96"/>
    </row>
    <row r="195" spans="1:14" x14ac:dyDescent="0.3">
      <c r="A195" s="66" t="s">
        <v>315</v>
      </c>
      <c r="B195" s="83" t="s">
        <v>316</v>
      </c>
      <c r="C195" s="192"/>
      <c r="E195" s="94"/>
      <c r="F195" s="206">
        <f t="shared" si="29"/>
        <v>0</v>
      </c>
      <c r="G195" s="94"/>
      <c r="H195" s="64"/>
      <c r="L195" s="64"/>
      <c r="M195" s="64"/>
      <c r="N195" s="96"/>
    </row>
    <row r="196" spans="1:14" x14ac:dyDescent="0.3">
      <c r="A196" s="66" t="s">
        <v>317</v>
      </c>
      <c r="B196" s="83" t="s">
        <v>318</v>
      </c>
      <c r="C196" s="192"/>
      <c r="E196" s="94"/>
      <c r="F196" s="206">
        <f t="shared" si="29"/>
        <v>0</v>
      </c>
      <c r="G196" s="94"/>
      <c r="H196" s="64"/>
      <c r="L196" s="64"/>
      <c r="M196" s="64"/>
      <c r="N196" s="96"/>
    </row>
    <row r="197" spans="1:14" x14ac:dyDescent="0.3">
      <c r="A197" s="66" t="s">
        <v>319</v>
      </c>
      <c r="B197" s="83" t="s">
        <v>320</v>
      </c>
      <c r="C197" s="192"/>
      <c r="E197" s="94"/>
      <c r="F197" s="206">
        <f t="shared" si="29"/>
        <v>0</v>
      </c>
      <c r="G197" s="94"/>
      <c r="H197" s="64"/>
      <c r="L197" s="64"/>
      <c r="M197" s="64"/>
      <c r="N197" s="96"/>
    </row>
    <row r="198" spans="1:14" x14ac:dyDescent="0.3">
      <c r="A198" s="66" t="s">
        <v>321</v>
      </c>
      <c r="B198" s="83" t="s">
        <v>322</v>
      </c>
      <c r="C198" s="192"/>
      <c r="E198" s="94"/>
      <c r="F198" s="206">
        <f t="shared" si="29"/>
        <v>0</v>
      </c>
      <c r="G198" s="94"/>
      <c r="H198" s="64"/>
      <c r="L198" s="64"/>
      <c r="M198" s="64"/>
      <c r="N198" s="96"/>
    </row>
    <row r="199" spans="1:14" x14ac:dyDescent="0.3">
      <c r="A199" s="66" t="s">
        <v>323</v>
      </c>
      <c r="B199" s="83" t="s">
        <v>324</v>
      </c>
      <c r="C199" s="192"/>
      <c r="E199" s="94"/>
      <c r="F199" s="206">
        <f t="shared" si="29"/>
        <v>0</v>
      </c>
      <c r="G199" s="94"/>
      <c r="H199" s="64"/>
      <c r="L199" s="64"/>
      <c r="M199" s="64"/>
      <c r="N199" s="96"/>
    </row>
    <row r="200" spans="1:14" x14ac:dyDescent="0.3">
      <c r="A200" s="66" t="s">
        <v>325</v>
      </c>
      <c r="B200" s="83" t="s">
        <v>12</v>
      </c>
      <c r="C200" s="192"/>
      <c r="E200" s="94"/>
      <c r="F200" s="206">
        <f t="shared" si="29"/>
        <v>0</v>
      </c>
      <c r="G200" s="94"/>
      <c r="H200" s="64"/>
      <c r="L200" s="64"/>
      <c r="M200" s="64"/>
      <c r="N200" s="96"/>
    </row>
    <row r="201" spans="1:14" x14ac:dyDescent="0.3">
      <c r="A201" s="66" t="s">
        <v>326</v>
      </c>
      <c r="B201" s="83" t="s">
        <v>327</v>
      </c>
      <c r="C201" s="192"/>
      <c r="E201" s="94"/>
      <c r="F201" s="206">
        <f t="shared" si="29"/>
        <v>0</v>
      </c>
      <c r="G201" s="94"/>
      <c r="H201" s="64"/>
      <c r="L201" s="64"/>
      <c r="M201" s="64"/>
      <c r="N201" s="96"/>
    </row>
    <row r="202" spans="1:14" x14ac:dyDescent="0.3">
      <c r="A202" s="66" t="s">
        <v>328</v>
      </c>
      <c r="B202" s="83" t="s">
        <v>329</v>
      </c>
      <c r="C202" s="192"/>
      <c r="E202" s="94"/>
      <c r="F202" s="206">
        <f t="shared" si="29"/>
        <v>0</v>
      </c>
      <c r="G202" s="94"/>
      <c r="H202" s="64"/>
      <c r="L202" s="64"/>
      <c r="M202" s="64"/>
      <c r="N202" s="96"/>
    </row>
    <row r="203" spans="1:14" x14ac:dyDescent="0.3">
      <c r="A203" s="66" t="s">
        <v>330</v>
      </c>
      <c r="B203" s="83" t="s">
        <v>331</v>
      </c>
      <c r="C203" s="192"/>
      <c r="E203" s="94"/>
      <c r="F203" s="206">
        <f t="shared" si="29"/>
        <v>0</v>
      </c>
      <c r="G203" s="94"/>
      <c r="H203" s="64"/>
      <c r="L203" s="64"/>
      <c r="M203" s="64"/>
      <c r="N203" s="96"/>
    </row>
    <row r="204" spans="1:14" x14ac:dyDescent="0.3">
      <c r="A204" s="66" t="s">
        <v>332</v>
      </c>
      <c r="B204" s="83" t="s">
        <v>333</v>
      </c>
      <c r="C204" s="192"/>
      <c r="E204" s="94"/>
      <c r="F204" s="206">
        <f t="shared" si="29"/>
        <v>0</v>
      </c>
      <c r="G204" s="94"/>
      <c r="H204" s="64"/>
      <c r="L204" s="64"/>
      <c r="M204" s="64"/>
      <c r="N204" s="96"/>
    </row>
    <row r="205" spans="1:14" x14ac:dyDescent="0.3">
      <c r="A205" s="66" t="s">
        <v>334</v>
      </c>
      <c r="B205" s="83" t="s">
        <v>335</v>
      </c>
      <c r="C205" s="192"/>
      <c r="E205" s="94"/>
      <c r="F205" s="206">
        <f t="shared" si="29"/>
        <v>0</v>
      </c>
      <c r="G205" s="94"/>
      <c r="H205" s="64"/>
      <c r="L205" s="64"/>
      <c r="M205" s="64"/>
      <c r="N205" s="96"/>
    </row>
    <row r="206" spans="1:14" x14ac:dyDescent="0.3">
      <c r="A206" s="66" t="s">
        <v>336</v>
      </c>
      <c r="B206" s="83" t="s">
        <v>146</v>
      </c>
      <c r="C206" s="192"/>
      <c r="E206" s="94"/>
      <c r="F206" s="206">
        <f t="shared" si="29"/>
        <v>0</v>
      </c>
      <c r="G206" s="94"/>
      <c r="H206" s="64"/>
      <c r="L206" s="64"/>
      <c r="M206" s="64"/>
      <c r="N206" s="96"/>
    </row>
    <row r="207" spans="1:14" x14ac:dyDescent="0.3">
      <c r="A207" s="66" t="s">
        <v>337</v>
      </c>
      <c r="B207" s="93" t="s">
        <v>338</v>
      </c>
      <c r="C207" s="192">
        <f>C208</f>
        <v>5189</v>
      </c>
      <c r="E207" s="94"/>
      <c r="F207" s="206"/>
      <c r="G207" s="94"/>
      <c r="H207" s="64"/>
      <c r="L207" s="64"/>
      <c r="M207" s="64"/>
      <c r="N207" s="96"/>
    </row>
    <row r="208" spans="1:14" x14ac:dyDescent="0.3">
      <c r="A208" s="66" t="s">
        <v>339</v>
      </c>
      <c r="B208" s="100" t="s">
        <v>148</v>
      </c>
      <c r="C208" s="194">
        <f>SUM(C193:C206)</f>
        <v>5189</v>
      </c>
      <c r="D208" s="83"/>
      <c r="E208" s="94"/>
      <c r="F208" s="207">
        <f>SUM(F193:F206)</f>
        <v>1</v>
      </c>
      <c r="G208" s="94"/>
      <c r="H208" s="64"/>
      <c r="L208" s="64"/>
      <c r="M208" s="64"/>
      <c r="N208" s="96"/>
    </row>
    <row r="209" spans="1:14" outlineLevel="1" x14ac:dyDescent="0.3">
      <c r="A209" s="66" t="s">
        <v>340</v>
      </c>
      <c r="B209" s="95"/>
      <c r="C209" s="192"/>
      <c r="E209" s="94"/>
      <c r="F209" s="206">
        <f>IF($C$208=0,"",IF(C209="[for completion]","",C209/$C$208))</f>
        <v>0</v>
      </c>
      <c r="G209" s="94"/>
      <c r="H209" s="64"/>
      <c r="L209" s="64"/>
      <c r="M209" s="64"/>
      <c r="N209" s="96"/>
    </row>
    <row r="210" spans="1:14" outlineLevel="1" x14ac:dyDescent="0.3">
      <c r="A210" s="66" t="s">
        <v>341</v>
      </c>
      <c r="B210" s="95"/>
      <c r="C210" s="192"/>
      <c r="E210" s="94"/>
      <c r="F210" s="206">
        <f t="shared" ref="F210:F215" si="30">IF($C$208=0,"",IF(C210="[for completion]","",C210/$C$208))</f>
        <v>0</v>
      </c>
      <c r="G210" s="94"/>
      <c r="H210" s="64"/>
      <c r="L210" s="64"/>
      <c r="M210" s="64"/>
      <c r="N210" s="96"/>
    </row>
    <row r="211" spans="1:14" outlineLevel="1" x14ac:dyDescent="0.3">
      <c r="A211" s="66" t="s">
        <v>342</v>
      </c>
      <c r="B211" s="95"/>
      <c r="C211" s="192"/>
      <c r="E211" s="94"/>
      <c r="F211" s="206">
        <f t="shared" si="30"/>
        <v>0</v>
      </c>
      <c r="G211" s="94"/>
      <c r="H211" s="64"/>
      <c r="L211" s="64"/>
      <c r="M211" s="64"/>
      <c r="N211" s="96"/>
    </row>
    <row r="212" spans="1:14" outlineLevel="1" x14ac:dyDescent="0.3">
      <c r="A212" s="66" t="s">
        <v>343</v>
      </c>
      <c r="B212" s="95"/>
      <c r="C212" s="192"/>
      <c r="E212" s="94"/>
      <c r="F212" s="206">
        <f t="shared" si="30"/>
        <v>0</v>
      </c>
      <c r="G212" s="94"/>
      <c r="H212" s="64"/>
      <c r="L212" s="64"/>
      <c r="M212" s="64"/>
      <c r="N212" s="96"/>
    </row>
    <row r="213" spans="1:14" outlineLevel="1" x14ac:dyDescent="0.3">
      <c r="A213" s="66" t="s">
        <v>344</v>
      </c>
      <c r="B213" s="95"/>
      <c r="C213" s="192"/>
      <c r="E213" s="94"/>
      <c r="F213" s="206">
        <f t="shared" si="30"/>
        <v>0</v>
      </c>
      <c r="G213" s="94"/>
      <c r="H213" s="64"/>
      <c r="L213" s="64"/>
      <c r="M213" s="64"/>
      <c r="N213" s="96"/>
    </row>
    <row r="214" spans="1:14" outlineLevel="1" x14ac:dyDescent="0.3">
      <c r="A214" s="66" t="s">
        <v>345</v>
      </c>
      <c r="B214" s="95"/>
      <c r="C214" s="192"/>
      <c r="E214" s="94"/>
      <c r="F214" s="206">
        <f t="shared" si="30"/>
        <v>0</v>
      </c>
      <c r="G214" s="94"/>
      <c r="H214" s="64"/>
      <c r="L214" s="64"/>
      <c r="M214" s="64"/>
      <c r="N214" s="96"/>
    </row>
    <row r="215" spans="1:14" outlineLevel="1" x14ac:dyDescent="0.3">
      <c r="A215" s="66" t="s">
        <v>346</v>
      </c>
      <c r="B215" s="95"/>
      <c r="C215" s="192"/>
      <c r="E215" s="94"/>
      <c r="F215" s="206">
        <f t="shared" si="30"/>
        <v>0</v>
      </c>
      <c r="G215" s="94"/>
      <c r="H215" s="64"/>
      <c r="L215" s="64"/>
      <c r="M215" s="64"/>
      <c r="N215" s="96"/>
    </row>
    <row r="216" spans="1:14" ht="15" customHeight="1" x14ac:dyDescent="0.3">
      <c r="A216" s="85"/>
      <c r="B216" s="86" t="s">
        <v>347</v>
      </c>
      <c r="C216" s="85" t="s">
        <v>113</v>
      </c>
      <c r="D216" s="85"/>
      <c r="E216" s="87"/>
      <c r="F216" s="88" t="s">
        <v>136</v>
      </c>
      <c r="G216" s="88" t="s">
        <v>269</v>
      </c>
      <c r="H216" s="64"/>
      <c r="L216" s="64"/>
      <c r="M216" s="64"/>
      <c r="N216" s="96"/>
    </row>
    <row r="217" spans="1:14" x14ac:dyDescent="0.3">
      <c r="A217" s="66" t="s">
        <v>348</v>
      </c>
      <c r="B217" s="62" t="s">
        <v>349</v>
      </c>
      <c r="C217" s="358">
        <v>5189</v>
      </c>
      <c r="E217" s="104"/>
      <c r="F217" s="206">
        <f>IF($C$38=0,"",IF(C217="[for completion]","",IF(C217="","",C217/$C$38)))</f>
        <v>0.71707917029421109</v>
      </c>
      <c r="G217" s="206">
        <f>IF($C$39=0,"",IF(C217="[for completion]","",IF(C217="","",C217/$C$39)))</f>
        <v>2.3089930138388288</v>
      </c>
      <c r="H217" s="64"/>
      <c r="L217" s="64"/>
      <c r="M217" s="64"/>
      <c r="N217" s="96"/>
    </row>
    <row r="218" spans="1:14" x14ac:dyDescent="0.3">
      <c r="A218" s="66" t="s">
        <v>350</v>
      </c>
      <c r="B218" s="62" t="s">
        <v>351</v>
      </c>
      <c r="C218" s="358">
        <v>0</v>
      </c>
      <c r="E218" s="104"/>
      <c r="F218" s="206">
        <f t="shared" ref="F218:F219" si="31">IF($C$38=0,"",IF(C218="[for completion]","",IF(C218="","",C218/$C$38)))</f>
        <v>0</v>
      </c>
      <c r="G218" s="206">
        <f t="shared" ref="G218:G219" si="32">IF($C$39=0,"",IF(C218="[for completion]","",IF(C218="","",C218/$C$39)))</f>
        <v>0</v>
      </c>
      <c r="H218" s="64"/>
      <c r="L218" s="64"/>
      <c r="M218" s="64"/>
      <c r="N218" s="96"/>
    </row>
    <row r="219" spans="1:14" x14ac:dyDescent="0.3">
      <c r="A219" s="66" t="s">
        <v>352</v>
      </c>
      <c r="B219" s="62" t="s">
        <v>146</v>
      </c>
      <c r="C219" s="192">
        <v>0</v>
      </c>
      <c r="E219" s="104"/>
      <c r="F219" s="206">
        <f t="shared" si="31"/>
        <v>0</v>
      </c>
      <c r="G219" s="206">
        <f t="shared" si="32"/>
        <v>0</v>
      </c>
      <c r="H219" s="64"/>
      <c r="L219" s="64"/>
      <c r="M219" s="64"/>
      <c r="N219" s="96"/>
    </row>
    <row r="220" spans="1:14" x14ac:dyDescent="0.3">
      <c r="A220" s="66" t="s">
        <v>353</v>
      </c>
      <c r="B220" s="100" t="s">
        <v>148</v>
      </c>
      <c r="C220" s="192">
        <f>SUM(C217:C219)</f>
        <v>5189</v>
      </c>
      <c r="E220" s="104"/>
      <c r="F220" s="186">
        <f>SUM(F217:F219)</f>
        <v>0.71707917029421109</v>
      </c>
      <c r="G220" s="186">
        <f>SUM(G217:G219)</f>
        <v>2.3089930138388288</v>
      </c>
      <c r="H220" s="64"/>
      <c r="L220" s="64"/>
      <c r="M220" s="64"/>
      <c r="N220" s="96"/>
    </row>
    <row r="221" spans="1:14" outlineLevel="1" x14ac:dyDescent="0.3">
      <c r="A221" s="66" t="s">
        <v>354</v>
      </c>
      <c r="B221" s="95"/>
      <c r="C221" s="192"/>
      <c r="E221" s="104"/>
      <c r="F221" s="206" t="str">
        <f t="shared" ref="F221:F227" si="33">IF($C$38=0,"",IF(C221="[for completion]","",IF(C221="","",C221/$C$38)))</f>
        <v/>
      </c>
      <c r="G221" s="206" t="str">
        <f t="shared" ref="G221:G227" si="34">IF($C$39=0,"",IF(C221="[for completion]","",IF(C221="","",C221/$C$39)))</f>
        <v/>
      </c>
      <c r="H221" s="64"/>
      <c r="L221" s="64"/>
      <c r="M221" s="64"/>
      <c r="N221" s="96"/>
    </row>
    <row r="222" spans="1:14" outlineLevel="1" x14ac:dyDescent="0.3">
      <c r="A222" s="66" t="s">
        <v>355</v>
      </c>
      <c r="B222" s="95"/>
      <c r="C222" s="192"/>
      <c r="E222" s="104"/>
      <c r="F222" s="206" t="str">
        <f t="shared" si="33"/>
        <v/>
      </c>
      <c r="G222" s="206" t="str">
        <f t="shared" si="34"/>
        <v/>
      </c>
      <c r="H222" s="64"/>
      <c r="L222" s="64"/>
      <c r="M222" s="64"/>
      <c r="N222" s="96"/>
    </row>
    <row r="223" spans="1:14" outlineLevel="1" x14ac:dyDescent="0.3">
      <c r="A223" s="66" t="s">
        <v>356</v>
      </c>
      <c r="B223" s="95"/>
      <c r="C223" s="192"/>
      <c r="E223" s="104"/>
      <c r="F223" s="206" t="str">
        <f t="shared" si="33"/>
        <v/>
      </c>
      <c r="G223" s="206" t="str">
        <f t="shared" si="34"/>
        <v/>
      </c>
      <c r="H223" s="64"/>
      <c r="L223" s="64"/>
      <c r="M223" s="64"/>
      <c r="N223" s="96"/>
    </row>
    <row r="224" spans="1:14" outlineLevel="1" x14ac:dyDescent="0.3">
      <c r="A224" s="66" t="s">
        <v>357</v>
      </c>
      <c r="B224" s="95"/>
      <c r="C224" s="192"/>
      <c r="E224" s="104"/>
      <c r="F224" s="206" t="str">
        <f t="shared" si="33"/>
        <v/>
      </c>
      <c r="G224" s="206" t="str">
        <f t="shared" si="34"/>
        <v/>
      </c>
      <c r="H224" s="64"/>
      <c r="L224" s="64"/>
      <c r="M224" s="64"/>
      <c r="N224" s="96"/>
    </row>
    <row r="225" spans="1:14" outlineLevel="1" x14ac:dyDescent="0.3">
      <c r="A225" s="66" t="s">
        <v>358</v>
      </c>
      <c r="B225" s="95"/>
      <c r="C225" s="192"/>
      <c r="E225" s="104"/>
      <c r="F225" s="206" t="str">
        <f t="shared" si="33"/>
        <v/>
      </c>
      <c r="G225" s="206" t="str">
        <f t="shared" si="34"/>
        <v/>
      </c>
      <c r="H225" s="64"/>
      <c r="L225" s="64"/>
      <c r="M225" s="64"/>
    </row>
    <row r="226" spans="1:14" outlineLevel="1" x14ac:dyDescent="0.3">
      <c r="A226" s="66" t="s">
        <v>359</v>
      </c>
      <c r="B226" s="95"/>
      <c r="C226" s="192"/>
      <c r="E226" s="83"/>
      <c r="F226" s="206" t="str">
        <f t="shared" si="33"/>
        <v/>
      </c>
      <c r="G226" s="206" t="str">
        <f t="shared" si="34"/>
        <v/>
      </c>
      <c r="H226" s="64"/>
      <c r="L226" s="64"/>
      <c r="M226" s="64"/>
    </row>
    <row r="227" spans="1:14" outlineLevel="1" x14ac:dyDescent="0.3">
      <c r="A227" s="66" t="s">
        <v>360</v>
      </c>
      <c r="B227" s="95"/>
      <c r="C227" s="192"/>
      <c r="E227" s="104"/>
      <c r="F227" s="206" t="str">
        <f t="shared" si="33"/>
        <v/>
      </c>
      <c r="G227" s="206" t="str">
        <f t="shared" si="34"/>
        <v/>
      </c>
      <c r="H227" s="64"/>
      <c r="L227" s="64"/>
      <c r="M227" s="64"/>
    </row>
    <row r="228" spans="1:14" ht="15" customHeight="1" x14ac:dyDescent="0.3">
      <c r="A228" s="85"/>
      <c r="B228" s="86" t="s">
        <v>361</v>
      </c>
      <c r="C228" s="85"/>
      <c r="D228" s="85"/>
      <c r="E228" s="87"/>
      <c r="F228" s="88"/>
      <c r="G228" s="88"/>
      <c r="H228" s="64"/>
      <c r="L228" s="64"/>
      <c r="M228" s="64"/>
    </row>
    <row r="229" spans="1:14" x14ac:dyDescent="0.3">
      <c r="A229" s="66" t="s">
        <v>362</v>
      </c>
      <c r="B229" s="83" t="s">
        <v>363</v>
      </c>
      <c r="C229" s="357" t="s">
        <v>2665</v>
      </c>
      <c r="H229" s="64"/>
      <c r="L229" s="64"/>
      <c r="M229" s="64"/>
    </row>
    <row r="230" spans="1:14" ht="15" customHeight="1" x14ac:dyDescent="0.3">
      <c r="A230" s="85"/>
      <c r="B230" s="86" t="s">
        <v>364</v>
      </c>
      <c r="C230" s="85"/>
      <c r="D230" s="85"/>
      <c r="E230" s="87"/>
      <c r="F230" s="88"/>
      <c r="G230" s="88"/>
      <c r="H230" s="64"/>
      <c r="L230" s="64"/>
      <c r="M230" s="64"/>
    </row>
    <row r="231" spans="1:14" x14ac:dyDescent="0.3">
      <c r="A231" s="66" t="s">
        <v>11</v>
      </c>
      <c r="B231" s="66" t="s">
        <v>1419</v>
      </c>
      <c r="C231" s="192" t="s">
        <v>1244</v>
      </c>
      <c r="E231" s="83"/>
      <c r="H231" s="64"/>
      <c r="L231" s="64"/>
      <c r="M231" s="64"/>
    </row>
    <row r="232" spans="1:14" x14ac:dyDescent="0.3">
      <c r="A232" s="66" t="s">
        <v>365</v>
      </c>
      <c r="B232" s="107" t="s">
        <v>366</v>
      </c>
      <c r="C232" s="254" t="s">
        <v>1244</v>
      </c>
      <c r="E232" s="83"/>
      <c r="H232" s="64"/>
      <c r="L232" s="64"/>
      <c r="M232" s="64"/>
    </row>
    <row r="233" spans="1:14" x14ac:dyDescent="0.3">
      <c r="A233" s="66" t="s">
        <v>367</v>
      </c>
      <c r="B233" s="107" t="s">
        <v>368</v>
      </c>
      <c r="C233" s="254" t="s">
        <v>1244</v>
      </c>
      <c r="E233" s="83"/>
      <c r="H233" s="64"/>
      <c r="L233" s="64"/>
      <c r="M233" s="64"/>
    </row>
    <row r="234" spans="1:14" outlineLevel="1" x14ac:dyDescent="0.3">
      <c r="A234" s="66" t="s">
        <v>369</v>
      </c>
      <c r="B234" s="81" t="s">
        <v>370</v>
      </c>
      <c r="C234" s="194"/>
      <c r="D234" s="83"/>
      <c r="E234" s="83"/>
      <c r="H234" s="64"/>
      <c r="L234" s="64"/>
      <c r="M234" s="64"/>
    </row>
    <row r="235" spans="1:14" outlineLevel="1" x14ac:dyDescent="0.3">
      <c r="A235" s="66" t="s">
        <v>371</v>
      </c>
      <c r="B235" s="81" t="s">
        <v>372</v>
      </c>
      <c r="C235" s="194"/>
      <c r="D235" s="83"/>
      <c r="E235" s="83"/>
      <c r="H235" s="64"/>
      <c r="L235" s="64"/>
      <c r="M235" s="64"/>
    </row>
    <row r="236" spans="1:14" outlineLevel="1" x14ac:dyDescent="0.3">
      <c r="A236" s="66" t="s">
        <v>373</v>
      </c>
      <c r="B236" s="81" t="s">
        <v>374</v>
      </c>
      <c r="C236" s="271"/>
      <c r="D236" s="83"/>
      <c r="E236" s="83"/>
      <c r="H236" s="64"/>
      <c r="L236" s="64"/>
      <c r="M236" s="64"/>
    </row>
    <row r="237" spans="1:14" outlineLevel="1" x14ac:dyDescent="0.3">
      <c r="A237" s="66" t="s">
        <v>375</v>
      </c>
      <c r="C237" s="83"/>
      <c r="D237" s="83"/>
      <c r="E237" s="83"/>
      <c r="H237" s="64"/>
      <c r="L237" s="64"/>
      <c r="M237" s="64"/>
    </row>
    <row r="238" spans="1:14" outlineLevel="1" x14ac:dyDescent="0.3">
      <c r="A238" s="66" t="s">
        <v>376</v>
      </c>
      <c r="C238" s="83"/>
      <c r="D238" s="83"/>
      <c r="E238" s="83"/>
      <c r="H238" s="64"/>
      <c r="L238" s="64"/>
      <c r="M238" s="64"/>
    </row>
    <row r="239" spans="1:14" outlineLevel="1" x14ac:dyDescent="0.3">
      <c r="A239" s="85"/>
      <c r="B239" s="86" t="s">
        <v>2637</v>
      </c>
      <c r="C239" s="85"/>
      <c r="D239" s="85"/>
      <c r="E239" s="87"/>
      <c r="F239" s="88"/>
      <c r="G239" s="88"/>
      <c r="H239" s="64"/>
      <c r="K239" s="108"/>
      <c r="L239" s="108"/>
      <c r="M239" s="108"/>
      <c r="N239" s="108"/>
    </row>
    <row r="240" spans="1:14" outlineLevel="1" x14ac:dyDescent="0.3">
      <c r="A240" s="66" t="s">
        <v>1645</v>
      </c>
      <c r="B240" s="66" t="s">
        <v>2551</v>
      </c>
      <c r="C240" s="66" t="s">
        <v>83</v>
      </c>
      <c r="D240" s="268"/>
      <c r="E240"/>
      <c r="F240"/>
      <c r="G240"/>
      <c r="H240" s="64"/>
      <c r="K240" s="108"/>
      <c r="L240" s="108"/>
      <c r="M240" s="108"/>
      <c r="N240" s="108"/>
    </row>
    <row r="241" spans="1:14" ht="28.8" outlineLevel="1" x14ac:dyDescent="0.3">
      <c r="A241" s="66" t="s">
        <v>1648</v>
      </c>
      <c r="B241" s="66" t="s">
        <v>2604</v>
      </c>
      <c r="C241" s="285" t="s">
        <v>83</v>
      </c>
      <c r="D241" s="268"/>
      <c r="E241"/>
      <c r="F241"/>
      <c r="G241"/>
      <c r="H241" s="64"/>
      <c r="K241" s="108"/>
      <c r="L241" s="108"/>
      <c r="M241" s="108"/>
      <c r="N241" s="108"/>
    </row>
    <row r="242" spans="1:14" outlineLevel="1" x14ac:dyDescent="0.3">
      <c r="A242" s="66" t="s">
        <v>2549</v>
      </c>
      <c r="B242" s="66" t="s">
        <v>1650</v>
      </c>
      <c r="C242" s="66" t="s">
        <v>1651</v>
      </c>
      <c r="D242" s="268"/>
      <c r="E242"/>
      <c r="F242"/>
      <c r="G242"/>
      <c r="H242" s="64"/>
      <c r="K242" s="108"/>
      <c r="L242" s="108"/>
      <c r="M242" s="108"/>
      <c r="N242" s="108"/>
    </row>
    <row r="243" spans="1:14" ht="28.8" outlineLevel="1" x14ac:dyDescent="0.3">
      <c r="A243" s="285" t="s">
        <v>2550</v>
      </c>
      <c r="B243" s="66" t="s">
        <v>1646</v>
      </c>
      <c r="C243" s="66" t="s">
        <v>1647</v>
      </c>
      <c r="D243" s="268"/>
      <c r="E243"/>
      <c r="F243"/>
      <c r="G243"/>
      <c r="H243" s="64"/>
      <c r="K243" s="108"/>
      <c r="L243" s="108"/>
      <c r="M243" s="108"/>
      <c r="N243" s="108"/>
    </row>
    <row r="244" spans="1:14" outlineLevel="1" x14ac:dyDescent="0.3">
      <c r="A244" s="66" t="s">
        <v>1652</v>
      </c>
      <c r="D244" s="268"/>
      <c r="E244"/>
      <c r="F244"/>
      <c r="G244"/>
      <c r="H244" s="64"/>
      <c r="K244" s="108"/>
      <c r="L244" s="108"/>
      <c r="M244" s="108"/>
      <c r="N244" s="108"/>
    </row>
    <row r="245" spans="1:14" outlineLevel="1" x14ac:dyDescent="0.3">
      <c r="A245" s="285" t="s">
        <v>1653</v>
      </c>
      <c r="D245" s="268"/>
      <c r="E245"/>
      <c r="F245"/>
      <c r="G245"/>
      <c r="H245" s="64"/>
      <c r="K245" s="108"/>
      <c r="L245" s="108"/>
      <c r="M245" s="108"/>
      <c r="N245" s="108"/>
    </row>
    <row r="246" spans="1:14" outlineLevel="1" x14ac:dyDescent="0.3">
      <c r="A246" s="285" t="s">
        <v>1649</v>
      </c>
      <c r="D246" s="268"/>
      <c r="E246"/>
      <c r="F246"/>
      <c r="G246"/>
      <c r="H246" s="64"/>
      <c r="K246" s="108"/>
      <c r="L246" s="108"/>
      <c r="M246" s="108"/>
      <c r="N246" s="108"/>
    </row>
    <row r="247" spans="1:14" outlineLevel="1" x14ac:dyDescent="0.3">
      <c r="A247" s="285" t="s">
        <v>1654</v>
      </c>
      <c r="D247" s="268"/>
      <c r="E247"/>
      <c r="F247"/>
      <c r="G247"/>
      <c r="H247" s="64"/>
      <c r="K247" s="108"/>
      <c r="L247" s="108"/>
      <c r="M247" s="108"/>
      <c r="N247" s="108"/>
    </row>
    <row r="248" spans="1:14" outlineLevel="1" x14ac:dyDescent="0.3">
      <c r="A248" s="285" t="s">
        <v>1655</v>
      </c>
      <c r="D248" s="268"/>
      <c r="E248"/>
      <c r="F248"/>
      <c r="G248"/>
      <c r="H248" s="64"/>
      <c r="K248" s="108"/>
      <c r="L248" s="108"/>
      <c r="M248" s="108"/>
      <c r="N248" s="108"/>
    </row>
    <row r="249" spans="1:14" outlineLevel="1" x14ac:dyDescent="0.3">
      <c r="A249" s="285" t="s">
        <v>1656</v>
      </c>
      <c r="D249" s="268"/>
      <c r="E249"/>
      <c r="F249"/>
      <c r="G249"/>
      <c r="H249" s="64"/>
      <c r="K249" s="108"/>
      <c r="L249" s="108"/>
      <c r="M249" s="108"/>
      <c r="N249" s="108"/>
    </row>
    <row r="250" spans="1:14" outlineLevel="1" x14ac:dyDescent="0.3">
      <c r="A250" s="285" t="s">
        <v>1657</v>
      </c>
      <c r="D250" s="268"/>
      <c r="E250"/>
      <c r="F250"/>
      <c r="G250"/>
      <c r="H250" s="64"/>
      <c r="K250" s="108"/>
      <c r="L250" s="108"/>
      <c r="M250" s="108"/>
      <c r="N250" s="108"/>
    </row>
    <row r="251" spans="1:14" outlineLevel="1" x14ac:dyDescent="0.3">
      <c r="A251" s="285" t="s">
        <v>1658</v>
      </c>
      <c r="D251" s="268"/>
      <c r="E251"/>
      <c r="F251"/>
      <c r="G251"/>
      <c r="H251" s="64"/>
      <c r="K251" s="108"/>
      <c r="L251" s="108"/>
      <c r="M251" s="108"/>
      <c r="N251" s="108"/>
    </row>
    <row r="252" spans="1:14" outlineLevel="1" x14ac:dyDescent="0.3">
      <c r="A252" s="285" t="s">
        <v>1659</v>
      </c>
      <c r="D252" s="268"/>
      <c r="E252"/>
      <c r="F252"/>
      <c r="G252"/>
      <c r="H252" s="64"/>
      <c r="K252" s="108"/>
      <c r="L252" s="108"/>
      <c r="M252" s="108"/>
      <c r="N252" s="108"/>
    </row>
    <row r="253" spans="1:14" outlineLevel="1" x14ac:dyDescent="0.3">
      <c r="A253" s="285" t="s">
        <v>1660</v>
      </c>
      <c r="D253" s="268"/>
      <c r="E253"/>
      <c r="F253"/>
      <c r="G253"/>
      <c r="H253" s="64"/>
      <c r="K253" s="108"/>
      <c r="L253" s="108"/>
      <c r="M253" s="108"/>
      <c r="N253" s="108"/>
    </row>
    <row r="254" spans="1:14" outlineLevel="1" x14ac:dyDescent="0.3">
      <c r="A254" s="285" t="s">
        <v>1661</v>
      </c>
      <c r="D254" s="268"/>
      <c r="E254"/>
      <c r="F254"/>
      <c r="G254"/>
      <c r="H254" s="64"/>
      <c r="K254" s="108"/>
      <c r="L254" s="108"/>
      <c r="M254" s="108"/>
      <c r="N254" s="108"/>
    </row>
    <row r="255" spans="1:14" outlineLevel="1" x14ac:dyDescent="0.3">
      <c r="A255" s="285" t="s">
        <v>1662</v>
      </c>
      <c r="D255" s="268"/>
      <c r="E255"/>
      <c r="F255"/>
      <c r="G255"/>
      <c r="H255" s="64"/>
      <c r="K255" s="108"/>
      <c r="L255" s="108"/>
      <c r="M255" s="108"/>
      <c r="N255" s="108"/>
    </row>
    <row r="256" spans="1:14" outlineLevel="1" x14ac:dyDescent="0.3">
      <c r="A256" s="285" t="s">
        <v>1663</v>
      </c>
      <c r="D256" s="268"/>
      <c r="E256"/>
      <c r="F256"/>
      <c r="G256"/>
      <c r="H256" s="64"/>
      <c r="K256" s="108"/>
      <c r="L256" s="108"/>
      <c r="M256" s="108"/>
      <c r="N256" s="108"/>
    </row>
    <row r="257" spans="1:14" outlineLevel="1" x14ac:dyDescent="0.3">
      <c r="A257" s="285" t="s">
        <v>1664</v>
      </c>
      <c r="D257" s="268"/>
      <c r="E257"/>
      <c r="F257"/>
      <c r="G257"/>
      <c r="H257" s="64"/>
      <c r="K257" s="108"/>
      <c r="L257" s="108"/>
      <c r="M257" s="108"/>
      <c r="N257" s="108"/>
    </row>
    <row r="258" spans="1:14" outlineLevel="1" x14ac:dyDescent="0.3">
      <c r="A258" s="285" t="s">
        <v>1665</v>
      </c>
      <c r="D258" s="268"/>
      <c r="E258"/>
      <c r="F258"/>
      <c r="G258"/>
      <c r="H258" s="64"/>
      <c r="K258" s="108"/>
      <c r="L258" s="108"/>
      <c r="M258" s="108"/>
      <c r="N258" s="108"/>
    </row>
    <row r="259" spans="1:14" outlineLevel="1" x14ac:dyDescent="0.3">
      <c r="A259" s="285" t="s">
        <v>1666</v>
      </c>
      <c r="D259" s="268"/>
      <c r="E259"/>
      <c r="F259"/>
      <c r="G259"/>
      <c r="H259" s="64"/>
      <c r="K259" s="108"/>
      <c r="L259" s="108"/>
      <c r="M259" s="108"/>
      <c r="N259" s="108"/>
    </row>
    <row r="260" spans="1:14" outlineLevel="1" x14ac:dyDescent="0.3">
      <c r="A260" s="285" t="s">
        <v>1667</v>
      </c>
      <c r="D260" s="268"/>
      <c r="E260"/>
      <c r="F260"/>
      <c r="G260"/>
      <c r="H260" s="64"/>
      <c r="K260" s="108"/>
      <c r="L260" s="108"/>
      <c r="M260" s="108"/>
      <c r="N260" s="108"/>
    </row>
    <row r="261" spans="1:14" outlineLevel="1" x14ac:dyDescent="0.3">
      <c r="A261" s="285" t="s">
        <v>1668</v>
      </c>
      <c r="D261" s="268"/>
      <c r="E261"/>
      <c r="F261"/>
      <c r="G261"/>
      <c r="H261" s="64"/>
      <c r="K261" s="108"/>
      <c r="L261" s="108"/>
      <c r="M261" s="108"/>
      <c r="N261" s="108"/>
    </row>
    <row r="262" spans="1:14" outlineLevel="1" x14ac:dyDescent="0.3">
      <c r="A262" s="285" t="s">
        <v>1669</v>
      </c>
      <c r="D262" s="268"/>
      <c r="E262"/>
      <c r="F262"/>
      <c r="G262"/>
      <c r="H262" s="64"/>
      <c r="K262" s="108"/>
      <c r="L262" s="108"/>
      <c r="M262" s="108"/>
      <c r="N262" s="108"/>
    </row>
    <row r="263" spans="1:14" outlineLevel="1" x14ac:dyDescent="0.3">
      <c r="A263" s="285" t="s">
        <v>1670</v>
      </c>
      <c r="D263" s="268"/>
      <c r="E263"/>
      <c r="F263"/>
      <c r="G263"/>
      <c r="H263" s="64"/>
      <c r="K263" s="108"/>
      <c r="L263" s="108"/>
      <c r="M263" s="108"/>
      <c r="N263" s="108"/>
    </row>
    <row r="264" spans="1:14" outlineLevel="1" x14ac:dyDescent="0.3">
      <c r="A264" s="285" t="s">
        <v>1671</v>
      </c>
      <c r="D264" s="268"/>
      <c r="E264"/>
      <c r="F264"/>
      <c r="G264"/>
      <c r="H264" s="64"/>
      <c r="K264" s="108"/>
      <c r="L264" s="108"/>
      <c r="M264" s="108"/>
      <c r="N264" s="108"/>
    </row>
    <row r="265" spans="1:14" outlineLevel="1" x14ac:dyDescent="0.3">
      <c r="A265" s="285" t="s">
        <v>1672</v>
      </c>
      <c r="D265" s="268"/>
      <c r="E265"/>
      <c r="F265"/>
      <c r="G265"/>
      <c r="H265" s="64"/>
      <c r="K265" s="108"/>
      <c r="L265" s="108"/>
      <c r="M265" s="108"/>
      <c r="N265" s="108"/>
    </row>
    <row r="266" spans="1:14" outlineLevel="1" x14ac:dyDescent="0.3">
      <c r="A266" s="285" t="s">
        <v>1673</v>
      </c>
      <c r="D266" s="268"/>
      <c r="E266"/>
      <c r="F266"/>
      <c r="G266"/>
      <c r="H266" s="64"/>
      <c r="K266" s="108"/>
      <c r="L266" s="108"/>
      <c r="M266" s="108"/>
      <c r="N266" s="108"/>
    </row>
    <row r="267" spans="1:14" outlineLevel="1" x14ac:dyDescent="0.3">
      <c r="A267" s="285" t="s">
        <v>1674</v>
      </c>
      <c r="D267" s="268"/>
      <c r="E267"/>
      <c r="F267"/>
      <c r="G267"/>
      <c r="H267" s="64"/>
      <c r="K267" s="108"/>
      <c r="L267" s="108"/>
      <c r="M267" s="108"/>
      <c r="N267" s="108"/>
    </row>
    <row r="268" spans="1:14" outlineLevel="1" x14ac:dyDescent="0.3">
      <c r="A268" s="285" t="s">
        <v>1675</v>
      </c>
      <c r="D268" s="268"/>
      <c r="E268"/>
      <c r="F268"/>
      <c r="G268"/>
      <c r="H268" s="64"/>
      <c r="K268" s="108"/>
      <c r="L268" s="108"/>
      <c r="M268" s="108"/>
      <c r="N268" s="108"/>
    </row>
    <row r="269" spans="1:14" outlineLevel="1" x14ac:dyDescent="0.3">
      <c r="A269" s="285" t="s">
        <v>1676</v>
      </c>
      <c r="D269" s="268"/>
      <c r="E269"/>
      <c r="F269"/>
      <c r="G269"/>
      <c r="H269" s="64"/>
      <c r="K269" s="108"/>
      <c r="L269" s="108"/>
      <c r="M269" s="108"/>
      <c r="N269" s="108"/>
    </row>
    <row r="270" spans="1:14" outlineLevel="1" x14ac:dyDescent="0.3">
      <c r="A270" s="285" t="s">
        <v>1677</v>
      </c>
      <c r="D270" s="268"/>
      <c r="E270"/>
      <c r="F270"/>
      <c r="G270"/>
      <c r="H270" s="64"/>
      <c r="K270" s="108"/>
      <c r="L270" s="108"/>
      <c r="M270" s="108"/>
      <c r="N270" s="108"/>
    </row>
    <row r="271" spans="1:14" outlineLevel="1" x14ac:dyDescent="0.3">
      <c r="A271" s="285" t="s">
        <v>1678</v>
      </c>
      <c r="D271" s="268"/>
      <c r="E271"/>
      <c r="F271"/>
      <c r="G271"/>
      <c r="H271" s="64"/>
      <c r="K271" s="108"/>
      <c r="L271" s="108"/>
      <c r="M271" s="108"/>
      <c r="N271" s="108"/>
    </row>
    <row r="272" spans="1:14" outlineLevel="1" x14ac:dyDescent="0.3">
      <c r="A272" s="285" t="s">
        <v>1679</v>
      </c>
      <c r="D272" s="268"/>
      <c r="E272"/>
      <c r="F272"/>
      <c r="G272"/>
      <c r="H272" s="64"/>
      <c r="K272" s="108"/>
      <c r="L272" s="108"/>
      <c r="M272" s="108"/>
      <c r="N272" s="108"/>
    </row>
    <row r="273" spans="1:14" outlineLevel="1" x14ac:dyDescent="0.3">
      <c r="A273" s="285" t="s">
        <v>1680</v>
      </c>
      <c r="D273" s="268"/>
      <c r="E273"/>
      <c r="F273"/>
      <c r="G273"/>
      <c r="H273" s="64"/>
      <c r="K273" s="108"/>
      <c r="L273" s="108"/>
      <c r="M273" s="108"/>
      <c r="N273" s="108"/>
    </row>
    <row r="274" spans="1:14" outlineLevel="1" x14ac:dyDescent="0.3">
      <c r="A274" s="285" t="s">
        <v>1681</v>
      </c>
      <c r="D274" s="268"/>
      <c r="E274"/>
      <c r="F274"/>
      <c r="G274"/>
      <c r="H274" s="64"/>
      <c r="K274" s="108"/>
      <c r="L274" s="108"/>
      <c r="M274" s="108"/>
      <c r="N274" s="108"/>
    </row>
    <row r="275" spans="1:14" outlineLevel="1" x14ac:dyDescent="0.3">
      <c r="A275" s="285" t="s">
        <v>1682</v>
      </c>
      <c r="D275" s="268"/>
      <c r="E275"/>
      <c r="F275"/>
      <c r="G275"/>
      <c r="H275" s="64"/>
      <c r="K275" s="108"/>
      <c r="L275" s="108"/>
      <c r="M275" s="108"/>
      <c r="N275" s="108"/>
    </row>
    <row r="276" spans="1:14" outlineLevel="1" x14ac:dyDescent="0.3">
      <c r="A276" s="285" t="s">
        <v>1683</v>
      </c>
      <c r="D276" s="268"/>
      <c r="E276"/>
      <c r="F276"/>
      <c r="G276"/>
      <c r="H276" s="64"/>
      <c r="K276" s="108"/>
      <c r="L276" s="108"/>
      <c r="M276" s="108"/>
      <c r="N276" s="108"/>
    </row>
    <row r="277" spans="1:14" outlineLevel="1" x14ac:dyDescent="0.3">
      <c r="A277" s="285" t="s">
        <v>1684</v>
      </c>
      <c r="D277" s="268"/>
      <c r="E277"/>
      <c r="F277"/>
      <c r="G277"/>
      <c r="H277" s="64"/>
      <c r="K277" s="108"/>
      <c r="L277" s="108"/>
      <c r="M277" s="108"/>
      <c r="N277" s="108"/>
    </row>
    <row r="278" spans="1:14" outlineLevel="1" x14ac:dyDescent="0.3">
      <c r="A278" s="285" t="s">
        <v>1685</v>
      </c>
      <c r="D278" s="268"/>
      <c r="E278"/>
      <c r="F278"/>
      <c r="G278"/>
      <c r="H278" s="64"/>
      <c r="K278" s="108"/>
      <c r="L278" s="108"/>
      <c r="M278" s="108"/>
      <c r="N278" s="108"/>
    </row>
    <row r="279" spans="1:14" outlineLevel="1" x14ac:dyDescent="0.3">
      <c r="A279" s="285" t="s">
        <v>1686</v>
      </c>
      <c r="D279" s="268"/>
      <c r="E279"/>
      <c r="F279"/>
      <c r="G279"/>
      <c r="H279" s="64"/>
      <c r="K279" s="108"/>
      <c r="L279" s="108"/>
      <c r="M279" s="108"/>
      <c r="N279" s="108"/>
    </row>
    <row r="280" spans="1:14" outlineLevel="1" x14ac:dyDescent="0.3">
      <c r="A280" s="285" t="s">
        <v>1687</v>
      </c>
      <c r="D280" s="268"/>
      <c r="E280"/>
      <c r="F280"/>
      <c r="G280"/>
      <c r="H280" s="64"/>
      <c r="K280" s="108"/>
      <c r="L280" s="108"/>
      <c r="M280" s="108"/>
      <c r="N280" s="108"/>
    </row>
    <row r="281" spans="1:14" outlineLevel="1" x14ac:dyDescent="0.3">
      <c r="A281" s="285" t="s">
        <v>1688</v>
      </c>
      <c r="D281" s="268"/>
      <c r="E281"/>
      <c r="F281"/>
      <c r="G281"/>
      <c r="H281" s="64"/>
      <c r="K281" s="108"/>
      <c r="L281" s="108"/>
      <c r="M281" s="108"/>
      <c r="N281" s="108"/>
    </row>
    <row r="282" spans="1:14" outlineLevel="1" x14ac:dyDescent="0.3">
      <c r="A282" s="285" t="s">
        <v>1689</v>
      </c>
      <c r="D282" s="268"/>
      <c r="E282"/>
      <c r="F282"/>
      <c r="G282"/>
      <c r="H282" s="64"/>
      <c r="K282" s="108"/>
      <c r="L282" s="108"/>
      <c r="M282" s="108"/>
      <c r="N282" s="108"/>
    </row>
    <row r="283" spans="1:14" outlineLevel="1" x14ac:dyDescent="0.3">
      <c r="A283" s="285" t="s">
        <v>1690</v>
      </c>
      <c r="D283" s="268"/>
      <c r="E283"/>
      <c r="F283"/>
      <c r="G283"/>
      <c r="H283" s="64"/>
      <c r="K283" s="108"/>
      <c r="L283" s="108"/>
      <c r="M283" s="108"/>
      <c r="N283" s="108"/>
    </row>
    <row r="284" spans="1:14" outlineLevel="1" x14ac:dyDescent="0.3">
      <c r="A284" s="285" t="s">
        <v>1691</v>
      </c>
      <c r="D284" s="268"/>
      <c r="E284"/>
      <c r="F284"/>
      <c r="G284"/>
      <c r="H284" s="64"/>
      <c r="K284" s="108"/>
      <c r="L284" s="108"/>
      <c r="M284" s="108"/>
      <c r="N284" s="108"/>
    </row>
    <row r="285" spans="1:14" ht="36" x14ac:dyDescent="0.3">
      <c r="A285" s="77"/>
      <c r="B285" s="77" t="s">
        <v>377</v>
      </c>
      <c r="C285" s="77" t="s">
        <v>1</v>
      </c>
      <c r="D285" s="77" t="s">
        <v>1</v>
      </c>
      <c r="E285" s="77"/>
      <c r="F285" s="78"/>
      <c r="G285" s="79"/>
      <c r="H285" s="64"/>
      <c r="I285" s="70"/>
      <c r="J285" s="70"/>
      <c r="K285" s="70"/>
      <c r="L285" s="70"/>
      <c r="M285" s="72"/>
    </row>
    <row r="286" spans="1:14" ht="18" x14ac:dyDescent="0.3">
      <c r="A286" s="109" t="s">
        <v>2647</v>
      </c>
      <c r="B286" s="110"/>
      <c r="C286" s="110"/>
      <c r="D286" s="110"/>
      <c r="E286" s="110"/>
      <c r="F286" s="111"/>
      <c r="G286" s="110"/>
      <c r="H286" s="64"/>
      <c r="I286" s="70"/>
      <c r="J286" s="70"/>
      <c r="K286" s="70"/>
      <c r="L286" s="70"/>
      <c r="M286" s="72"/>
    </row>
    <row r="287" spans="1:14" ht="18" x14ac:dyDescent="0.3">
      <c r="A287" s="109" t="s">
        <v>2648</v>
      </c>
      <c r="B287" s="110"/>
      <c r="C287" s="110"/>
      <c r="D287" s="110"/>
      <c r="E287" s="110"/>
      <c r="F287" s="111"/>
      <c r="G287" s="110"/>
      <c r="H287" s="64"/>
      <c r="I287" s="70"/>
      <c r="J287" s="70"/>
      <c r="K287" s="70"/>
      <c r="L287" s="70"/>
      <c r="M287" s="72"/>
    </row>
    <row r="288" spans="1:14" x14ac:dyDescent="0.3">
      <c r="A288" s="66" t="s">
        <v>378</v>
      </c>
      <c r="B288" s="81" t="s">
        <v>379</v>
      </c>
      <c r="C288" s="112">
        <f>ROW(B38)</f>
        <v>38</v>
      </c>
      <c r="D288" s="103"/>
      <c r="E288" s="103"/>
      <c r="F288" s="103"/>
      <c r="G288" s="103"/>
      <c r="H288" s="64"/>
      <c r="I288" s="81"/>
      <c r="J288" s="112"/>
      <c r="L288" s="103"/>
      <c r="M288" s="103"/>
      <c r="N288" s="103"/>
    </row>
    <row r="289" spans="1:14" x14ac:dyDescent="0.3">
      <c r="A289" s="66" t="s">
        <v>380</v>
      </c>
      <c r="B289" s="81" t="s">
        <v>381</v>
      </c>
      <c r="C289" s="112">
        <f>ROW(B39)</f>
        <v>39</v>
      </c>
      <c r="E289" s="103"/>
      <c r="F289" s="103"/>
      <c r="H289" s="64"/>
      <c r="I289" s="81"/>
      <c r="J289" s="112"/>
      <c r="L289" s="103"/>
      <c r="M289" s="103"/>
    </row>
    <row r="290" spans="1:14" x14ac:dyDescent="0.3">
      <c r="A290" s="66" t="s">
        <v>382</v>
      </c>
      <c r="B290" s="81" t="s">
        <v>383</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
      <c r="A291" s="66" t="s">
        <v>384</v>
      </c>
      <c r="B291" s="81" t="s">
        <v>385</v>
      </c>
      <c r="C291" s="112">
        <f>ROW(B52)</f>
        <v>52</v>
      </c>
      <c r="H291" s="64"/>
      <c r="I291" s="81"/>
      <c r="J291" s="112"/>
    </row>
    <row r="292" spans="1:14" x14ac:dyDescent="0.3">
      <c r="A292" s="66" t="s">
        <v>386</v>
      </c>
      <c r="B292" s="81" t="s">
        <v>387</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
      <c r="A293" s="66" t="s">
        <v>388</v>
      </c>
      <c r="B293" s="81" t="s">
        <v>389</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
      <c r="A294" s="66" t="s">
        <v>390</v>
      </c>
      <c r="B294" s="81" t="s">
        <v>391</v>
      </c>
      <c r="C294" s="112">
        <f>ROW(B111)</f>
        <v>111</v>
      </c>
      <c r="F294" s="113"/>
      <c r="H294" s="64"/>
      <c r="I294" s="81"/>
      <c r="J294" s="112"/>
      <c r="M294" s="113"/>
    </row>
    <row r="295" spans="1:14" x14ac:dyDescent="0.3">
      <c r="A295" s="66" t="s">
        <v>392</v>
      </c>
      <c r="B295" s="81" t="s">
        <v>393</v>
      </c>
      <c r="C295" s="112">
        <f>ROW(B163)</f>
        <v>163</v>
      </c>
      <c r="E295" s="113"/>
      <c r="F295" s="113"/>
      <c r="H295" s="64"/>
      <c r="I295" s="81"/>
      <c r="J295" s="112"/>
      <c r="L295" s="113"/>
      <c r="M295" s="113"/>
    </row>
    <row r="296" spans="1:14" x14ac:dyDescent="0.3">
      <c r="A296" s="66" t="s">
        <v>394</v>
      </c>
      <c r="B296" s="81" t="s">
        <v>395</v>
      </c>
      <c r="C296" s="112">
        <f>ROW(B137)</f>
        <v>137</v>
      </c>
      <c r="E296" s="113"/>
      <c r="F296" s="113"/>
      <c r="H296" s="64"/>
      <c r="I296" s="81"/>
      <c r="J296" s="112"/>
      <c r="L296" s="113"/>
      <c r="M296" s="113"/>
    </row>
    <row r="297" spans="1:14" x14ac:dyDescent="0.3">
      <c r="A297" s="66" t="s">
        <v>396</v>
      </c>
      <c r="B297" s="66" t="s">
        <v>397</v>
      </c>
      <c r="C297" s="112" t="str">
        <f>ROW('C. HTT Harmonised Glossary'!B17)&amp;" for Harmonised Glossary"</f>
        <v>17 for Harmonised Glossary</v>
      </c>
      <c r="E297" s="113"/>
      <c r="H297" s="64"/>
      <c r="J297" s="112"/>
      <c r="L297" s="113"/>
    </row>
    <row r="298" spans="1:14" x14ac:dyDescent="0.3">
      <c r="A298" s="66" t="s">
        <v>398</v>
      </c>
      <c r="B298" s="81" t="s">
        <v>399</v>
      </c>
      <c r="C298" s="112">
        <f>ROW(B65)</f>
        <v>65</v>
      </c>
      <c r="E298" s="113"/>
      <c r="H298" s="64"/>
      <c r="I298" s="81"/>
      <c r="J298" s="112"/>
      <c r="L298" s="113"/>
    </row>
    <row r="299" spans="1:14" x14ac:dyDescent="0.3">
      <c r="A299" s="66" t="s">
        <v>400</v>
      </c>
      <c r="B299" s="81" t="s">
        <v>401</v>
      </c>
      <c r="C299" s="112">
        <f>ROW(B88)</f>
        <v>88</v>
      </c>
      <c r="E299" s="113"/>
      <c r="H299" s="64"/>
      <c r="I299" s="81"/>
      <c r="J299" s="112"/>
      <c r="L299" s="113"/>
    </row>
    <row r="300" spans="1:14" x14ac:dyDescent="0.3">
      <c r="A300" s="66" t="s">
        <v>402</v>
      </c>
      <c r="B300" s="81" t="s">
        <v>403</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
      <c r="A301" s="66" t="s">
        <v>404</v>
      </c>
      <c r="B301" s="81"/>
      <c r="C301" s="112"/>
      <c r="D301" s="112"/>
      <c r="E301" s="113"/>
      <c r="H301" s="64"/>
      <c r="I301" s="81"/>
      <c r="J301" s="112"/>
      <c r="K301" s="112"/>
      <c r="L301" s="113"/>
    </row>
    <row r="302" spans="1:14" outlineLevel="1" x14ac:dyDescent="0.3">
      <c r="A302" s="66" t="s">
        <v>405</v>
      </c>
      <c r="B302" s="81"/>
      <c r="C302" s="112"/>
      <c r="D302" s="112"/>
      <c r="E302" s="113"/>
      <c r="H302" s="64"/>
      <c r="I302" s="81"/>
      <c r="J302" s="112"/>
      <c r="K302" s="112"/>
      <c r="L302" s="113"/>
    </row>
    <row r="303" spans="1:14" outlineLevel="1" x14ac:dyDescent="0.3">
      <c r="A303" s="66" t="s">
        <v>406</v>
      </c>
      <c r="B303" s="81"/>
      <c r="C303" s="112"/>
      <c r="D303" s="112"/>
      <c r="E303" s="113"/>
      <c r="H303" s="64"/>
      <c r="I303" s="81"/>
      <c r="J303" s="112"/>
      <c r="K303" s="112"/>
      <c r="L303" s="113"/>
    </row>
    <row r="304" spans="1:14" outlineLevel="1" x14ac:dyDescent="0.3">
      <c r="A304" s="66" t="s">
        <v>407</v>
      </c>
      <c r="B304" s="81"/>
      <c r="C304" s="112"/>
      <c r="D304" s="112"/>
      <c r="E304" s="113"/>
      <c r="H304" s="64"/>
      <c r="I304" s="81"/>
      <c r="J304" s="112"/>
      <c r="K304" s="112"/>
      <c r="L304" s="113"/>
    </row>
    <row r="305" spans="1:14" outlineLevel="1" x14ac:dyDescent="0.3">
      <c r="A305" s="66" t="s">
        <v>408</v>
      </c>
      <c r="B305" s="81"/>
      <c r="C305" s="112"/>
      <c r="D305" s="112"/>
      <c r="E305" s="113"/>
      <c r="H305" s="64"/>
      <c r="I305" s="81"/>
      <c r="J305" s="112"/>
      <c r="K305" s="112"/>
      <c r="L305" s="113"/>
      <c r="N305" s="96"/>
    </row>
    <row r="306" spans="1:14" outlineLevel="1" x14ac:dyDescent="0.3">
      <c r="A306" s="66" t="s">
        <v>409</v>
      </c>
      <c r="B306" s="81"/>
      <c r="C306" s="112"/>
      <c r="D306" s="112"/>
      <c r="E306" s="113"/>
      <c r="H306" s="64"/>
      <c r="I306" s="81"/>
      <c r="J306" s="112"/>
      <c r="K306" s="112"/>
      <c r="L306" s="113"/>
      <c r="N306" s="96"/>
    </row>
    <row r="307" spans="1:14" outlineLevel="1" x14ac:dyDescent="0.3">
      <c r="A307" s="66" t="s">
        <v>410</v>
      </c>
      <c r="B307" s="81"/>
      <c r="C307" s="112"/>
      <c r="D307" s="112"/>
      <c r="E307" s="113"/>
      <c r="H307" s="64"/>
      <c r="I307" s="81"/>
      <c r="J307" s="112"/>
      <c r="K307" s="112"/>
      <c r="L307" s="113"/>
      <c r="N307" s="96"/>
    </row>
    <row r="308" spans="1:14" outlineLevel="1" x14ac:dyDescent="0.3">
      <c r="A308" s="66" t="s">
        <v>411</v>
      </c>
      <c r="B308" s="81"/>
      <c r="C308" s="112"/>
      <c r="D308" s="112"/>
      <c r="E308" s="113"/>
      <c r="H308" s="64"/>
      <c r="I308" s="81"/>
      <c r="J308" s="112"/>
      <c r="K308" s="112"/>
      <c r="L308" s="113"/>
      <c r="N308" s="96"/>
    </row>
    <row r="309" spans="1:14" outlineLevel="1" x14ac:dyDescent="0.3">
      <c r="A309" s="66" t="s">
        <v>412</v>
      </c>
      <c r="B309" s="81"/>
      <c r="C309" s="112"/>
      <c r="D309" s="112"/>
      <c r="E309" s="113"/>
      <c r="H309" s="64"/>
      <c r="I309" s="81"/>
      <c r="J309" s="112"/>
      <c r="K309" s="112"/>
      <c r="L309" s="113"/>
      <c r="N309" s="96"/>
    </row>
    <row r="310" spans="1:14" outlineLevel="1" x14ac:dyDescent="0.3">
      <c r="A310" s="66" t="s">
        <v>413</v>
      </c>
      <c r="H310" s="64"/>
      <c r="N310" s="96"/>
    </row>
    <row r="311" spans="1:14" ht="36" x14ac:dyDescent="0.3">
      <c r="A311" s="78"/>
      <c r="B311" s="77" t="s">
        <v>79</v>
      </c>
      <c r="C311" s="78"/>
      <c r="D311" s="78"/>
      <c r="E311" s="78"/>
      <c r="F311" s="78"/>
      <c r="G311" s="79"/>
      <c r="H311" s="64"/>
      <c r="I311" s="70"/>
      <c r="J311" s="72"/>
      <c r="K311" s="72"/>
      <c r="L311" s="72"/>
      <c r="M311" s="72"/>
      <c r="N311" s="96"/>
    </row>
    <row r="312" spans="1:14" x14ac:dyDescent="0.3">
      <c r="A312" s="66" t="s">
        <v>5</v>
      </c>
      <c r="B312" s="89" t="s">
        <v>414</v>
      </c>
      <c r="C312" s="66" t="s">
        <v>83</v>
      </c>
      <c r="H312" s="64"/>
      <c r="I312" s="89"/>
      <c r="J312" s="112"/>
      <c r="N312" s="96"/>
    </row>
    <row r="313" spans="1:14" outlineLevel="1" x14ac:dyDescent="0.3">
      <c r="A313" s="66" t="s">
        <v>415</v>
      </c>
      <c r="B313" s="89"/>
      <c r="C313" s="112"/>
      <c r="H313" s="64"/>
      <c r="I313" s="89"/>
      <c r="J313" s="112"/>
      <c r="N313" s="96"/>
    </row>
    <row r="314" spans="1:14" outlineLevel="1" x14ac:dyDescent="0.3">
      <c r="A314" s="66" t="s">
        <v>416</v>
      </c>
      <c r="B314" s="89"/>
      <c r="C314" s="112"/>
      <c r="H314" s="64"/>
      <c r="I314" s="89"/>
      <c r="J314" s="112"/>
      <c r="N314" s="96"/>
    </row>
    <row r="315" spans="1:14" outlineLevel="1" x14ac:dyDescent="0.3">
      <c r="A315" s="66" t="s">
        <v>417</v>
      </c>
      <c r="B315" s="89"/>
      <c r="C315" s="112"/>
      <c r="H315" s="64"/>
      <c r="I315" s="89"/>
      <c r="J315" s="112"/>
      <c r="N315" s="96"/>
    </row>
    <row r="316" spans="1:14" outlineLevel="1" x14ac:dyDescent="0.3">
      <c r="A316" s="66" t="s">
        <v>418</v>
      </c>
      <c r="B316" s="89"/>
      <c r="C316" s="112"/>
      <c r="H316" s="64"/>
      <c r="I316" s="89"/>
      <c r="J316" s="112"/>
      <c r="N316" s="96"/>
    </row>
    <row r="317" spans="1:14" outlineLevel="1" x14ac:dyDescent="0.3">
      <c r="A317" s="66" t="s">
        <v>419</v>
      </c>
      <c r="B317" s="89"/>
      <c r="C317" s="112"/>
      <c r="H317" s="64"/>
      <c r="I317" s="89"/>
      <c r="J317" s="112"/>
      <c r="N317" s="96"/>
    </row>
    <row r="318" spans="1:14" outlineLevel="1" x14ac:dyDescent="0.3">
      <c r="A318" s="66" t="s">
        <v>420</v>
      </c>
      <c r="B318" s="89"/>
      <c r="C318" s="112"/>
      <c r="H318" s="64"/>
      <c r="I318" s="89"/>
      <c r="J318" s="112"/>
      <c r="N318" s="96"/>
    </row>
    <row r="319" spans="1:14" ht="18" x14ac:dyDescent="0.3">
      <c r="A319" s="78"/>
      <c r="B319" s="77" t="s">
        <v>80</v>
      </c>
      <c r="C319" s="78"/>
      <c r="D319" s="78"/>
      <c r="E319" s="78"/>
      <c r="F319" s="78"/>
      <c r="G319" s="79"/>
      <c r="H319" s="64"/>
      <c r="I319" s="70"/>
      <c r="J319" s="72"/>
      <c r="K319" s="72"/>
      <c r="L319" s="72"/>
      <c r="M319" s="72"/>
      <c r="N319" s="96"/>
    </row>
    <row r="320" spans="1:14" ht="15" customHeight="1" outlineLevel="1" x14ac:dyDescent="0.3">
      <c r="A320" s="85"/>
      <c r="B320" s="86" t="s">
        <v>421</v>
      </c>
      <c r="C320" s="85"/>
      <c r="D320" s="85"/>
      <c r="E320" s="87"/>
      <c r="F320" s="88"/>
      <c r="G320" s="88"/>
      <c r="H320" s="64"/>
      <c r="L320" s="64"/>
      <c r="M320" s="64"/>
      <c r="N320" s="96"/>
    </row>
    <row r="321" spans="1:14" outlineLevel="1" x14ac:dyDescent="0.3">
      <c r="A321" s="66" t="s">
        <v>422</v>
      </c>
      <c r="B321" s="81" t="s">
        <v>423</v>
      </c>
      <c r="C321" s="81"/>
      <c r="H321" s="64"/>
      <c r="I321" s="96"/>
      <c r="J321" s="96"/>
      <c r="K321" s="96"/>
      <c r="L321" s="96"/>
      <c r="M321" s="96"/>
      <c r="N321" s="96"/>
    </row>
    <row r="322" spans="1:14" outlineLevel="1" x14ac:dyDescent="0.3">
      <c r="A322" s="66" t="s">
        <v>424</v>
      </c>
      <c r="B322" s="81" t="s">
        <v>425</v>
      </c>
      <c r="C322" s="81"/>
      <c r="H322" s="64"/>
      <c r="I322" s="96"/>
      <c r="J322" s="96"/>
      <c r="K322" s="96"/>
      <c r="L322" s="96"/>
      <c r="M322" s="96"/>
      <c r="N322" s="96"/>
    </row>
    <row r="323" spans="1:14" outlineLevel="1" x14ac:dyDescent="0.3">
      <c r="A323" s="66" t="s">
        <v>426</v>
      </c>
      <c r="B323" s="81" t="s">
        <v>427</v>
      </c>
      <c r="C323" s="81"/>
      <c r="H323" s="64"/>
      <c r="I323" s="96"/>
      <c r="J323" s="96"/>
      <c r="K323" s="96"/>
      <c r="L323" s="96"/>
      <c r="M323" s="96"/>
      <c r="N323" s="96"/>
    </row>
    <row r="324" spans="1:14" outlineLevel="1" x14ac:dyDescent="0.3">
      <c r="A324" s="66" t="s">
        <v>428</v>
      </c>
      <c r="B324" s="81" t="s">
        <v>429</v>
      </c>
      <c r="H324" s="64"/>
      <c r="I324" s="96"/>
      <c r="J324" s="96"/>
      <c r="K324" s="96"/>
      <c r="L324" s="96"/>
      <c r="M324" s="96"/>
      <c r="N324" s="96"/>
    </row>
    <row r="325" spans="1:14" outlineLevel="1" x14ac:dyDescent="0.3">
      <c r="A325" s="66" t="s">
        <v>430</v>
      </c>
      <c r="B325" s="81" t="s">
        <v>431</v>
      </c>
      <c r="H325" s="64"/>
      <c r="I325" s="96"/>
      <c r="J325" s="96"/>
      <c r="K325" s="96"/>
      <c r="L325" s="96"/>
      <c r="M325" s="96"/>
      <c r="N325" s="96"/>
    </row>
    <row r="326" spans="1:14" outlineLevel="1" x14ac:dyDescent="0.3">
      <c r="A326" s="66" t="s">
        <v>432</v>
      </c>
      <c r="B326" s="81" t="s">
        <v>433</v>
      </c>
      <c r="H326" s="64"/>
      <c r="I326" s="96"/>
      <c r="J326" s="96"/>
      <c r="K326" s="96"/>
      <c r="L326" s="96"/>
      <c r="M326" s="96"/>
      <c r="N326" s="96"/>
    </row>
    <row r="327" spans="1:14" outlineLevel="1" x14ac:dyDescent="0.3">
      <c r="A327" s="66" t="s">
        <v>434</v>
      </c>
      <c r="B327" s="81" t="s">
        <v>435</v>
      </c>
      <c r="H327" s="64"/>
      <c r="I327" s="96"/>
      <c r="J327" s="96"/>
      <c r="K327" s="96"/>
      <c r="L327" s="96"/>
      <c r="M327" s="96"/>
      <c r="N327" s="96"/>
    </row>
    <row r="328" spans="1:14" outlineLevel="1" x14ac:dyDescent="0.3">
      <c r="A328" s="66" t="s">
        <v>436</v>
      </c>
      <c r="B328" s="81" t="s">
        <v>437</v>
      </c>
      <c r="H328" s="64"/>
      <c r="I328" s="96"/>
      <c r="J328" s="96"/>
      <c r="K328" s="96"/>
      <c r="L328" s="96"/>
      <c r="M328" s="96"/>
      <c r="N328" s="96"/>
    </row>
    <row r="329" spans="1:14" outlineLevel="1" x14ac:dyDescent="0.3">
      <c r="A329" s="66" t="s">
        <v>438</v>
      </c>
      <c r="B329" s="81" t="s">
        <v>439</v>
      </c>
      <c r="H329" s="64"/>
      <c r="I329" s="96"/>
      <c r="J329" s="96"/>
      <c r="K329" s="96"/>
      <c r="L329" s="96"/>
      <c r="M329" s="96"/>
      <c r="N329" s="96"/>
    </row>
    <row r="330" spans="1:14" outlineLevel="1" x14ac:dyDescent="0.3">
      <c r="A330" s="66" t="s">
        <v>440</v>
      </c>
      <c r="B330" s="95" t="s">
        <v>441</v>
      </c>
      <c r="H330" s="64"/>
      <c r="I330" s="96"/>
      <c r="J330" s="96"/>
      <c r="K330" s="96"/>
      <c r="L330" s="96"/>
      <c r="M330" s="96"/>
      <c r="N330" s="96"/>
    </row>
    <row r="331" spans="1:14" outlineLevel="1" x14ac:dyDescent="0.3">
      <c r="A331" s="66" t="s">
        <v>442</v>
      </c>
      <c r="B331" s="95" t="s">
        <v>441</v>
      </c>
      <c r="H331" s="64"/>
      <c r="I331" s="96"/>
      <c r="J331" s="96"/>
      <c r="K331" s="96"/>
      <c r="L331" s="96"/>
      <c r="M331" s="96"/>
      <c r="N331" s="96"/>
    </row>
    <row r="332" spans="1:14" outlineLevel="1" x14ac:dyDescent="0.3">
      <c r="A332" s="66" t="s">
        <v>443</v>
      </c>
      <c r="B332" s="95" t="s">
        <v>441</v>
      </c>
      <c r="H332" s="64"/>
      <c r="I332" s="96"/>
      <c r="J332" s="96"/>
      <c r="K332" s="96"/>
      <c r="L332" s="96"/>
      <c r="M332" s="96"/>
      <c r="N332" s="96"/>
    </row>
    <row r="333" spans="1:14" outlineLevel="1" x14ac:dyDescent="0.3">
      <c r="A333" s="66" t="s">
        <v>444</v>
      </c>
      <c r="B333" s="95" t="s">
        <v>441</v>
      </c>
      <c r="H333" s="64"/>
      <c r="I333" s="96"/>
      <c r="J333" s="96"/>
      <c r="K333" s="96"/>
      <c r="L333" s="96"/>
      <c r="M333" s="96"/>
      <c r="N333" s="96"/>
    </row>
    <row r="334" spans="1:14" outlineLevel="1" x14ac:dyDescent="0.3">
      <c r="A334" s="66" t="s">
        <v>445</v>
      </c>
      <c r="B334" s="95" t="s">
        <v>441</v>
      </c>
      <c r="H334" s="64"/>
      <c r="I334" s="96"/>
      <c r="J334" s="96"/>
      <c r="K334" s="96"/>
      <c r="L334" s="96"/>
      <c r="M334" s="96"/>
      <c r="N334" s="96"/>
    </row>
    <row r="335" spans="1:14" outlineLevel="1" x14ac:dyDescent="0.3">
      <c r="A335" s="66" t="s">
        <v>446</v>
      </c>
      <c r="B335" s="95" t="s">
        <v>441</v>
      </c>
      <c r="H335" s="64"/>
      <c r="I335" s="96"/>
      <c r="J335" s="96"/>
      <c r="K335" s="96"/>
      <c r="L335" s="96"/>
      <c r="M335" s="96"/>
      <c r="N335" s="96"/>
    </row>
    <row r="336" spans="1:14" outlineLevel="1" x14ac:dyDescent="0.3">
      <c r="A336" s="66" t="s">
        <v>447</v>
      </c>
      <c r="B336" s="95" t="s">
        <v>441</v>
      </c>
      <c r="H336" s="64"/>
      <c r="I336" s="96"/>
      <c r="J336" s="96"/>
      <c r="K336" s="96"/>
      <c r="L336" s="96"/>
      <c r="M336" s="96"/>
      <c r="N336" s="96"/>
    </row>
    <row r="337" spans="1:14" outlineLevel="1" x14ac:dyDescent="0.3">
      <c r="A337" s="66" t="s">
        <v>448</v>
      </c>
      <c r="B337" s="95" t="s">
        <v>441</v>
      </c>
      <c r="H337" s="64"/>
      <c r="I337" s="96"/>
      <c r="J337" s="96"/>
      <c r="K337" s="96"/>
      <c r="L337" s="96"/>
      <c r="M337" s="96"/>
      <c r="N337" s="96"/>
    </row>
    <row r="338" spans="1:14" outlineLevel="1" x14ac:dyDescent="0.3">
      <c r="A338" s="66" t="s">
        <v>449</v>
      </c>
      <c r="B338" s="95" t="s">
        <v>441</v>
      </c>
      <c r="H338" s="64"/>
      <c r="I338" s="96"/>
      <c r="J338" s="96"/>
      <c r="K338" s="96"/>
      <c r="L338" s="96"/>
      <c r="M338" s="96"/>
      <c r="N338" s="96"/>
    </row>
    <row r="339" spans="1:14" outlineLevel="1" x14ac:dyDescent="0.3">
      <c r="A339" s="66" t="s">
        <v>450</v>
      </c>
      <c r="B339" s="95" t="s">
        <v>441</v>
      </c>
      <c r="H339" s="64"/>
      <c r="I339" s="96"/>
      <c r="J339" s="96"/>
      <c r="K339" s="96"/>
      <c r="L339" s="96"/>
      <c r="M339" s="96"/>
      <c r="N339" s="96"/>
    </row>
    <row r="340" spans="1:14" outlineLevel="1" x14ac:dyDescent="0.3">
      <c r="A340" s="66" t="s">
        <v>451</v>
      </c>
      <c r="B340" s="95" t="s">
        <v>441</v>
      </c>
      <c r="H340" s="64"/>
      <c r="I340" s="96"/>
      <c r="J340" s="96"/>
      <c r="K340" s="96"/>
      <c r="L340" s="96"/>
      <c r="M340" s="96"/>
      <c r="N340" s="96"/>
    </row>
    <row r="341" spans="1:14" outlineLevel="1" x14ac:dyDescent="0.3">
      <c r="A341" s="66" t="s">
        <v>452</v>
      </c>
      <c r="B341" s="95" t="s">
        <v>441</v>
      </c>
      <c r="H341" s="64"/>
      <c r="I341" s="96"/>
      <c r="J341" s="96"/>
      <c r="K341" s="96"/>
      <c r="L341" s="96"/>
      <c r="M341" s="96"/>
      <c r="N341" s="96"/>
    </row>
    <row r="342" spans="1:14" outlineLevel="1" x14ac:dyDescent="0.3">
      <c r="A342" s="66" t="s">
        <v>453</v>
      </c>
      <c r="B342" s="95" t="s">
        <v>441</v>
      </c>
      <c r="H342" s="64"/>
      <c r="I342" s="96"/>
      <c r="J342" s="96"/>
      <c r="K342" s="96"/>
      <c r="L342" s="96"/>
      <c r="M342" s="96"/>
      <c r="N342" s="96"/>
    </row>
    <row r="343" spans="1:14" outlineLevel="1" x14ac:dyDescent="0.3">
      <c r="A343" s="66" t="s">
        <v>454</v>
      </c>
      <c r="B343" s="95" t="s">
        <v>441</v>
      </c>
      <c r="H343" s="64"/>
      <c r="I343" s="96"/>
      <c r="J343" s="96"/>
      <c r="K343" s="96"/>
      <c r="L343" s="96"/>
      <c r="M343" s="96"/>
      <c r="N343" s="96"/>
    </row>
    <row r="344" spans="1:14" outlineLevel="1" x14ac:dyDescent="0.3">
      <c r="A344" s="66" t="s">
        <v>455</v>
      </c>
      <c r="B344" s="95" t="s">
        <v>441</v>
      </c>
      <c r="H344" s="64"/>
      <c r="I344" s="96"/>
      <c r="J344" s="96"/>
      <c r="K344" s="96"/>
      <c r="L344" s="96"/>
      <c r="M344" s="96"/>
      <c r="N344" s="96"/>
    </row>
    <row r="345" spans="1:14" outlineLevel="1" x14ac:dyDescent="0.3">
      <c r="A345" s="66" t="s">
        <v>456</v>
      </c>
      <c r="B345" s="95" t="s">
        <v>441</v>
      </c>
      <c r="H345" s="64"/>
      <c r="I345" s="96"/>
      <c r="J345" s="96"/>
      <c r="K345" s="96"/>
      <c r="L345" s="96"/>
      <c r="M345" s="96"/>
      <c r="N345" s="96"/>
    </row>
    <row r="346" spans="1:14" outlineLevel="1" x14ac:dyDescent="0.3">
      <c r="A346" s="66" t="s">
        <v>457</v>
      </c>
      <c r="B346" s="95" t="s">
        <v>441</v>
      </c>
      <c r="H346" s="64"/>
      <c r="I346" s="96"/>
      <c r="J346" s="96"/>
      <c r="K346" s="96"/>
      <c r="L346" s="96"/>
      <c r="M346" s="96"/>
      <c r="N346" s="96"/>
    </row>
    <row r="347" spans="1:14" outlineLevel="1" x14ac:dyDescent="0.3">
      <c r="A347" s="66" t="s">
        <v>458</v>
      </c>
      <c r="B347" s="95" t="s">
        <v>441</v>
      </c>
      <c r="H347" s="64"/>
      <c r="I347" s="96"/>
      <c r="J347" s="96"/>
      <c r="K347" s="96"/>
      <c r="L347" s="96"/>
      <c r="M347" s="96"/>
      <c r="N347" s="96"/>
    </row>
    <row r="348" spans="1:14" outlineLevel="1" x14ac:dyDescent="0.3">
      <c r="A348" s="66" t="s">
        <v>459</v>
      </c>
      <c r="B348" s="95" t="s">
        <v>441</v>
      </c>
      <c r="H348" s="64"/>
      <c r="I348" s="96"/>
      <c r="J348" s="96"/>
      <c r="K348" s="96"/>
      <c r="L348" s="96"/>
      <c r="M348" s="96"/>
      <c r="N348" s="96"/>
    </row>
    <row r="349" spans="1:14" outlineLevel="1" x14ac:dyDescent="0.3">
      <c r="A349" s="66" t="s">
        <v>460</v>
      </c>
      <c r="B349" s="95" t="s">
        <v>441</v>
      </c>
      <c r="H349" s="64"/>
      <c r="I349" s="96"/>
      <c r="J349" s="96"/>
      <c r="K349" s="96"/>
      <c r="L349" s="96"/>
      <c r="M349" s="96"/>
      <c r="N349" s="96"/>
    </row>
    <row r="350" spans="1:14" outlineLevel="1" x14ac:dyDescent="0.3">
      <c r="A350" s="66" t="s">
        <v>461</v>
      </c>
      <c r="B350" s="95" t="s">
        <v>441</v>
      </c>
      <c r="H350" s="64"/>
      <c r="I350" s="96"/>
      <c r="J350" s="96"/>
      <c r="K350" s="96"/>
      <c r="L350" s="96"/>
      <c r="M350" s="96"/>
      <c r="N350" s="96"/>
    </row>
    <row r="351" spans="1:14" outlineLevel="1" x14ac:dyDescent="0.3">
      <c r="A351" s="66" t="s">
        <v>462</v>
      </c>
      <c r="B351" s="95" t="s">
        <v>441</v>
      </c>
      <c r="H351" s="64"/>
      <c r="I351" s="96"/>
      <c r="J351" s="96"/>
      <c r="K351" s="96"/>
      <c r="L351" s="96"/>
      <c r="M351" s="96"/>
      <c r="N351" s="96"/>
    </row>
    <row r="352" spans="1:14" outlineLevel="1" x14ac:dyDescent="0.3">
      <c r="A352" s="66" t="s">
        <v>463</v>
      </c>
      <c r="B352" s="95" t="s">
        <v>441</v>
      </c>
      <c r="H352" s="64"/>
      <c r="I352" s="96"/>
      <c r="J352" s="96"/>
      <c r="K352" s="96"/>
      <c r="L352" s="96"/>
      <c r="M352" s="96"/>
      <c r="N352" s="96"/>
    </row>
    <row r="353" spans="1:14" outlineLevel="1" x14ac:dyDescent="0.3">
      <c r="A353" s="66" t="s">
        <v>464</v>
      </c>
      <c r="B353" s="95" t="s">
        <v>441</v>
      </c>
      <c r="H353" s="64"/>
      <c r="I353" s="96"/>
      <c r="J353" s="96"/>
      <c r="K353" s="96"/>
      <c r="L353" s="96"/>
      <c r="M353" s="96"/>
      <c r="N353" s="96"/>
    </row>
    <row r="354" spans="1:14" outlineLevel="1" x14ac:dyDescent="0.3">
      <c r="A354" s="66" t="s">
        <v>465</v>
      </c>
      <c r="B354" s="95" t="s">
        <v>441</v>
      </c>
      <c r="H354" s="64"/>
      <c r="I354" s="96"/>
      <c r="J354" s="96"/>
      <c r="K354" s="96"/>
      <c r="L354" s="96"/>
      <c r="M354" s="96"/>
      <c r="N354" s="96"/>
    </row>
    <row r="355" spans="1:14" outlineLevel="1" x14ac:dyDescent="0.3">
      <c r="A355" s="66" t="s">
        <v>466</v>
      </c>
      <c r="B355" s="95" t="s">
        <v>441</v>
      </c>
      <c r="H355" s="64"/>
      <c r="I355" s="96"/>
      <c r="J355" s="96"/>
      <c r="K355" s="96"/>
      <c r="L355" s="96"/>
      <c r="M355" s="96"/>
      <c r="N355" s="96"/>
    </row>
    <row r="356" spans="1:14" outlineLevel="1" x14ac:dyDescent="0.3">
      <c r="A356" s="66" t="s">
        <v>467</v>
      </c>
      <c r="B356" s="95" t="s">
        <v>441</v>
      </c>
      <c r="H356" s="64"/>
      <c r="I356" s="96"/>
      <c r="J356" s="96"/>
      <c r="K356" s="96"/>
      <c r="L356" s="96"/>
      <c r="M356" s="96"/>
      <c r="N356" s="96"/>
    </row>
    <row r="357" spans="1:14" outlineLevel="1" x14ac:dyDescent="0.3">
      <c r="A357" s="66" t="s">
        <v>468</v>
      </c>
      <c r="B357" s="95" t="s">
        <v>441</v>
      </c>
      <c r="H357" s="64"/>
      <c r="I357" s="96"/>
      <c r="J357" s="96"/>
      <c r="K357" s="96"/>
      <c r="L357" s="96"/>
      <c r="M357" s="96"/>
      <c r="N357" s="96"/>
    </row>
    <row r="358" spans="1:14" outlineLevel="1" x14ac:dyDescent="0.3">
      <c r="A358" s="66" t="s">
        <v>469</v>
      </c>
      <c r="B358" s="95" t="s">
        <v>441</v>
      </c>
      <c r="H358" s="64"/>
      <c r="I358" s="96"/>
      <c r="J358" s="96"/>
      <c r="K358" s="96"/>
      <c r="L358" s="96"/>
      <c r="M358" s="96"/>
      <c r="N358" s="96"/>
    </row>
    <row r="359" spans="1:14" outlineLevel="1" x14ac:dyDescent="0.3">
      <c r="A359" s="66" t="s">
        <v>470</v>
      </c>
      <c r="B359" s="95" t="s">
        <v>441</v>
      </c>
      <c r="H359" s="64"/>
      <c r="I359" s="96"/>
      <c r="J359" s="96"/>
      <c r="K359" s="96"/>
      <c r="L359" s="96"/>
      <c r="M359" s="96"/>
      <c r="N359" s="96"/>
    </row>
    <row r="360" spans="1:14" outlineLevel="1" x14ac:dyDescent="0.3">
      <c r="A360" s="66" t="s">
        <v>471</v>
      </c>
      <c r="B360" s="95" t="s">
        <v>441</v>
      </c>
      <c r="H360" s="64"/>
      <c r="I360" s="96"/>
      <c r="J360" s="96"/>
      <c r="K360" s="96"/>
      <c r="L360" s="96"/>
      <c r="M360" s="96"/>
      <c r="N360" s="96"/>
    </row>
    <row r="361" spans="1:14" outlineLevel="1" x14ac:dyDescent="0.3">
      <c r="A361" s="66" t="s">
        <v>472</v>
      </c>
      <c r="B361" s="95" t="s">
        <v>441</v>
      </c>
      <c r="H361" s="64"/>
      <c r="I361" s="96"/>
      <c r="J361" s="96"/>
      <c r="K361" s="96"/>
      <c r="L361" s="96"/>
      <c r="M361" s="96"/>
      <c r="N361" s="96"/>
    </row>
    <row r="362" spans="1:14" outlineLevel="1" x14ac:dyDescent="0.3">
      <c r="A362" s="66" t="s">
        <v>473</v>
      </c>
      <c r="B362" s="95" t="s">
        <v>441</v>
      </c>
      <c r="H362" s="64"/>
      <c r="I362" s="96"/>
      <c r="J362" s="96"/>
      <c r="K362" s="96"/>
      <c r="L362" s="96"/>
      <c r="M362" s="96"/>
      <c r="N362" s="96"/>
    </row>
    <row r="363" spans="1:14" outlineLevel="1" x14ac:dyDescent="0.3">
      <c r="A363" s="66" t="s">
        <v>474</v>
      </c>
      <c r="B363" s="95" t="s">
        <v>441</v>
      </c>
      <c r="H363" s="64"/>
      <c r="I363" s="96"/>
      <c r="J363" s="96"/>
      <c r="K363" s="96"/>
      <c r="L363" s="96"/>
      <c r="M363" s="96"/>
      <c r="N363" s="96"/>
    </row>
    <row r="364" spans="1:14" outlineLevel="1" x14ac:dyDescent="0.3">
      <c r="A364" s="66" t="s">
        <v>475</v>
      </c>
      <c r="B364" s="95" t="s">
        <v>441</v>
      </c>
      <c r="H364" s="64"/>
      <c r="I364" s="96"/>
      <c r="J364" s="96"/>
      <c r="K364" s="96"/>
      <c r="L364" s="96"/>
      <c r="M364" s="96"/>
      <c r="N364" s="96"/>
    </row>
    <row r="365" spans="1:14" outlineLevel="1" x14ac:dyDescent="0.3">
      <c r="A365" s="66" t="s">
        <v>476</v>
      </c>
      <c r="B365" s="95" t="s">
        <v>441</v>
      </c>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1:14" x14ac:dyDescent="0.3">
      <c r="A369" s="96"/>
      <c r="B369" s="96"/>
      <c r="C369" s="96"/>
      <c r="D369" s="96"/>
      <c r="E369" s="96"/>
      <c r="F369" s="96"/>
      <c r="G369" s="96"/>
      <c r="H369" s="64"/>
      <c r="I369" s="96"/>
      <c r="J369" s="96"/>
      <c r="K369" s="96"/>
      <c r="L369" s="96"/>
      <c r="M369" s="96"/>
      <c r="N369" s="96"/>
    </row>
    <row r="370" spans="1:14" x14ac:dyDescent="0.3">
      <c r="A370" s="96"/>
      <c r="B370" s="96"/>
      <c r="C370" s="96"/>
      <c r="D370" s="96"/>
      <c r="E370" s="96"/>
      <c r="F370" s="96"/>
      <c r="G370" s="96"/>
      <c r="H370" s="64"/>
      <c r="I370" s="96"/>
      <c r="J370" s="96"/>
      <c r="K370" s="96"/>
      <c r="L370" s="96"/>
      <c r="M370" s="96"/>
      <c r="N370" s="96"/>
    </row>
    <row r="371" spans="1:14" x14ac:dyDescent="0.3">
      <c r="A371" s="96"/>
      <c r="B371" s="96"/>
      <c r="C371" s="96"/>
      <c r="D371" s="96"/>
      <c r="E371" s="96"/>
      <c r="F371" s="96"/>
      <c r="G371" s="96"/>
      <c r="H371" s="64"/>
      <c r="I371" s="96"/>
      <c r="J371" s="96"/>
      <c r="K371" s="96"/>
      <c r="L371" s="96"/>
      <c r="M371" s="96"/>
      <c r="N371" s="96"/>
    </row>
    <row r="372" spans="1:14" x14ac:dyDescent="0.3">
      <c r="A372" s="96"/>
      <c r="B372" s="96"/>
      <c r="C372" s="96"/>
      <c r="D372" s="96"/>
      <c r="E372" s="96"/>
      <c r="F372" s="96"/>
      <c r="G372" s="96"/>
      <c r="H372" s="64"/>
      <c r="I372" s="96"/>
      <c r="J372" s="96"/>
      <c r="K372" s="96"/>
      <c r="L372" s="96"/>
      <c r="M372" s="96"/>
      <c r="N372" s="96"/>
    </row>
    <row r="373" spans="1:14" x14ac:dyDescent="0.3">
      <c r="A373" s="96"/>
      <c r="B373" s="96"/>
      <c r="C373" s="96"/>
      <c r="D373" s="96"/>
      <c r="E373" s="96"/>
      <c r="F373" s="96"/>
      <c r="G373" s="96"/>
      <c r="H373" s="64"/>
      <c r="I373" s="96"/>
      <c r="J373" s="96"/>
      <c r="K373" s="96"/>
      <c r="L373" s="96"/>
      <c r="M373" s="96"/>
      <c r="N373" s="96"/>
    </row>
    <row r="374" spans="1:14" x14ac:dyDescent="0.3">
      <c r="A374" s="96"/>
      <c r="B374" s="96"/>
      <c r="C374" s="96"/>
      <c r="D374" s="96"/>
      <c r="E374" s="96"/>
      <c r="F374" s="96"/>
      <c r="G374" s="96"/>
      <c r="H374" s="64"/>
      <c r="I374" s="96"/>
      <c r="J374" s="96"/>
      <c r="K374" s="96"/>
      <c r="L374" s="96"/>
      <c r="M374" s="96"/>
      <c r="N374" s="96"/>
    </row>
    <row r="375" spans="1:14" x14ac:dyDescent="0.3">
      <c r="A375" s="96"/>
      <c r="B375" s="96"/>
      <c r="C375" s="96"/>
      <c r="D375" s="96"/>
      <c r="E375" s="96"/>
      <c r="F375" s="96"/>
      <c r="G375" s="96"/>
      <c r="H375" s="64"/>
      <c r="I375" s="96"/>
      <c r="J375" s="96"/>
      <c r="K375" s="96"/>
      <c r="L375" s="96"/>
      <c r="M375" s="96"/>
      <c r="N375" s="96"/>
    </row>
    <row r="376" spans="1:14" x14ac:dyDescent="0.3">
      <c r="A376" s="96"/>
      <c r="B376" s="96"/>
      <c r="C376" s="96"/>
      <c r="D376" s="96"/>
      <c r="E376" s="96"/>
      <c r="F376" s="96"/>
      <c r="G376" s="96"/>
      <c r="H376" s="64"/>
      <c r="I376" s="96"/>
      <c r="J376" s="96"/>
      <c r="K376" s="96"/>
      <c r="L376" s="96"/>
      <c r="M376" s="96"/>
      <c r="N376" s="96"/>
    </row>
    <row r="377" spans="1:14" x14ac:dyDescent="0.3">
      <c r="A377" s="96"/>
      <c r="B377" s="96"/>
      <c r="C377" s="96"/>
      <c r="D377" s="96"/>
      <c r="E377" s="96"/>
      <c r="F377" s="96"/>
      <c r="G377" s="96"/>
      <c r="H377" s="64"/>
      <c r="I377" s="96"/>
      <c r="J377" s="96"/>
      <c r="K377" s="96"/>
      <c r="L377" s="96"/>
      <c r="M377" s="96"/>
      <c r="N377" s="96"/>
    </row>
    <row r="378" spans="1:14" x14ac:dyDescent="0.3">
      <c r="A378" s="96"/>
      <c r="B378" s="96"/>
      <c r="C378" s="96"/>
      <c r="D378" s="96"/>
      <c r="E378" s="96"/>
      <c r="F378" s="96"/>
      <c r="G378" s="96"/>
      <c r="H378" s="64"/>
      <c r="I378" s="96"/>
      <c r="J378" s="96"/>
      <c r="K378" s="96"/>
      <c r="L378" s="96"/>
      <c r="M378" s="96"/>
      <c r="N378" s="96"/>
    </row>
    <row r="379" spans="1:14" x14ac:dyDescent="0.3">
      <c r="A379" s="96"/>
      <c r="B379" s="96"/>
      <c r="C379" s="96"/>
      <c r="D379" s="96"/>
      <c r="E379" s="96"/>
      <c r="F379" s="96"/>
      <c r="G379" s="96"/>
      <c r="H379" s="64"/>
      <c r="I379" s="96"/>
      <c r="J379" s="96"/>
      <c r="K379" s="96"/>
      <c r="L379" s="96"/>
      <c r="M379" s="96"/>
      <c r="N379" s="96"/>
    </row>
    <row r="380" spans="1:14" x14ac:dyDescent="0.3">
      <c r="A380" s="96"/>
      <c r="B380" s="96"/>
      <c r="C380" s="96"/>
      <c r="D380" s="96"/>
      <c r="E380" s="96"/>
      <c r="F380" s="96"/>
      <c r="G380" s="96"/>
      <c r="H380" s="64"/>
      <c r="I380" s="96"/>
      <c r="J380" s="96"/>
      <c r="K380" s="96"/>
      <c r="L380" s="96"/>
      <c r="M380" s="96"/>
      <c r="N380" s="96"/>
    </row>
    <row r="381" spans="1:14" x14ac:dyDescent="0.3">
      <c r="A381" s="96"/>
      <c r="B381" s="96"/>
      <c r="C381" s="96"/>
      <c r="D381" s="96"/>
      <c r="E381" s="96"/>
      <c r="F381" s="96"/>
      <c r="G381" s="96"/>
      <c r="H381" s="64"/>
      <c r="I381" s="96"/>
      <c r="J381" s="96"/>
      <c r="K381" s="96"/>
      <c r="L381" s="96"/>
      <c r="M381" s="96"/>
      <c r="N381" s="96"/>
    </row>
    <row r="382" spans="1:14" x14ac:dyDescent="0.3">
      <c r="A382" s="96"/>
      <c r="B382" s="96"/>
      <c r="C382" s="96"/>
      <c r="D382" s="96"/>
      <c r="E382" s="96"/>
      <c r="F382" s="96"/>
      <c r="G382" s="96"/>
      <c r="H382" s="64"/>
      <c r="I382" s="96"/>
      <c r="J382" s="96"/>
      <c r="K382" s="96"/>
      <c r="L382" s="96"/>
      <c r="M382" s="96"/>
      <c r="N382" s="96"/>
    </row>
    <row r="383" spans="1:14" x14ac:dyDescent="0.3">
      <c r="A383" s="96"/>
      <c r="B383" s="96"/>
      <c r="C383" s="96"/>
      <c r="D383" s="96"/>
      <c r="E383" s="96"/>
      <c r="F383" s="96"/>
      <c r="G383" s="96"/>
      <c r="H383" s="64"/>
      <c r="I383" s="96"/>
      <c r="J383" s="96"/>
      <c r="K383" s="96"/>
      <c r="L383" s="96"/>
      <c r="M383" s="96"/>
      <c r="N383" s="96"/>
    </row>
    <row r="384" spans="1:14" x14ac:dyDescent="0.3">
      <c r="A384" s="96"/>
      <c r="B384" s="96"/>
      <c r="C384" s="96"/>
      <c r="D384" s="96"/>
      <c r="E384" s="96"/>
      <c r="F384" s="96"/>
      <c r="G384" s="96"/>
      <c r="H384" s="64"/>
      <c r="I384" s="96"/>
      <c r="J384" s="96"/>
      <c r="K384" s="96"/>
      <c r="L384" s="96"/>
      <c r="M384" s="96"/>
      <c r="N384" s="96"/>
    </row>
    <row r="385" spans="1:14" x14ac:dyDescent="0.3">
      <c r="A385" s="96"/>
      <c r="B385" s="96"/>
      <c r="C385" s="96"/>
      <c r="D385" s="96"/>
      <c r="E385" s="96"/>
      <c r="F385" s="96"/>
      <c r="G385" s="96"/>
      <c r="H385" s="64"/>
      <c r="I385" s="96"/>
      <c r="J385" s="96"/>
      <c r="K385" s="96"/>
      <c r="L385" s="96"/>
      <c r="M385" s="96"/>
      <c r="N385" s="96"/>
    </row>
    <row r="386" spans="1:14" x14ac:dyDescent="0.3">
      <c r="A386" s="96"/>
      <c r="B386" s="96"/>
      <c r="C386" s="96"/>
      <c r="D386" s="96"/>
      <c r="E386" s="96"/>
      <c r="F386" s="96"/>
      <c r="G386" s="96"/>
      <c r="H386" s="64"/>
      <c r="I386" s="96"/>
      <c r="J386" s="96"/>
      <c r="K386" s="96"/>
      <c r="L386" s="96"/>
      <c r="M386" s="96"/>
      <c r="N386" s="96"/>
    </row>
    <row r="387" spans="1:14" x14ac:dyDescent="0.3">
      <c r="A387" s="96"/>
      <c r="B387" s="96"/>
      <c r="C387" s="96"/>
      <c r="D387" s="96"/>
      <c r="E387" s="96"/>
      <c r="F387" s="96"/>
      <c r="G387" s="96"/>
      <c r="H387" s="64"/>
      <c r="I387" s="96"/>
      <c r="J387" s="96"/>
      <c r="K387" s="96"/>
      <c r="L387" s="96"/>
      <c r="M387" s="96"/>
      <c r="N387" s="96"/>
    </row>
    <row r="388" spans="1:14" x14ac:dyDescent="0.3">
      <c r="A388" s="96"/>
      <c r="B388" s="96"/>
      <c r="C388" s="96"/>
      <c r="D388" s="96"/>
      <c r="E388" s="96"/>
      <c r="F388" s="96"/>
      <c r="G388" s="96"/>
      <c r="H388" s="64"/>
      <c r="I388" s="96"/>
      <c r="J388" s="96"/>
      <c r="K388" s="96"/>
      <c r="L388" s="96"/>
      <c r="M388" s="96"/>
      <c r="N388" s="96"/>
    </row>
    <row r="389" spans="1:14" x14ac:dyDescent="0.3">
      <c r="A389" s="96"/>
      <c r="B389" s="96"/>
      <c r="C389" s="96"/>
      <c r="D389" s="96"/>
      <c r="E389" s="96"/>
      <c r="F389" s="96"/>
      <c r="G389" s="96"/>
      <c r="H389" s="64"/>
      <c r="I389" s="96"/>
      <c r="J389" s="96"/>
      <c r="K389" s="96"/>
      <c r="L389" s="96"/>
      <c r="M389" s="96"/>
      <c r="N389" s="96"/>
    </row>
    <row r="390" spans="1:14" x14ac:dyDescent="0.3">
      <c r="A390" s="96"/>
      <c r="B390" s="96"/>
      <c r="C390" s="96"/>
      <c r="D390" s="96"/>
      <c r="E390" s="96"/>
      <c r="F390" s="96"/>
      <c r="G390" s="96"/>
      <c r="H390" s="64"/>
      <c r="I390" s="96"/>
      <c r="J390" s="96"/>
      <c r="K390" s="96"/>
      <c r="L390" s="96"/>
      <c r="M390" s="96"/>
      <c r="N390" s="96"/>
    </row>
    <row r="391" spans="1:14" x14ac:dyDescent="0.3">
      <c r="A391" s="96"/>
      <c r="B391" s="96"/>
      <c r="C391" s="96"/>
      <c r="D391" s="96"/>
      <c r="E391" s="96"/>
      <c r="F391" s="96"/>
      <c r="G391" s="96"/>
      <c r="H391" s="64"/>
      <c r="I391" s="96"/>
      <c r="J391" s="96"/>
      <c r="K391" s="96"/>
      <c r="L391" s="96"/>
      <c r="M391" s="96"/>
      <c r="N391" s="96"/>
    </row>
    <row r="392" spans="1:14" x14ac:dyDescent="0.3">
      <c r="A392" s="96"/>
      <c r="B392" s="96"/>
      <c r="C392" s="96"/>
      <c r="D392" s="96"/>
      <c r="E392" s="96"/>
      <c r="F392" s="96"/>
      <c r="G392" s="96"/>
      <c r="H392" s="64"/>
      <c r="I392" s="96"/>
      <c r="J392" s="96"/>
      <c r="K392" s="96"/>
      <c r="L392" s="96"/>
      <c r="M392" s="96"/>
      <c r="N392" s="96"/>
    </row>
    <row r="393" spans="1:14" x14ac:dyDescent="0.3">
      <c r="A393" s="96"/>
      <c r="B393" s="96"/>
      <c r="C393" s="96"/>
      <c r="D393" s="96"/>
      <c r="E393" s="96"/>
      <c r="F393" s="96"/>
      <c r="G393" s="96"/>
      <c r="H393" s="64"/>
      <c r="I393" s="96"/>
      <c r="J393" s="96"/>
      <c r="K393" s="96"/>
      <c r="L393" s="96"/>
      <c r="M393" s="96"/>
      <c r="N393" s="96"/>
    </row>
    <row r="394" spans="1:14" x14ac:dyDescent="0.3">
      <c r="A394" s="96"/>
      <c r="B394" s="96"/>
      <c r="C394" s="96"/>
      <c r="D394" s="96"/>
      <c r="E394" s="96"/>
      <c r="F394" s="96"/>
      <c r="G394" s="96"/>
      <c r="H394" s="64"/>
      <c r="I394" s="96"/>
      <c r="J394" s="96"/>
      <c r="K394" s="96"/>
      <c r="L394" s="96"/>
      <c r="M394" s="96"/>
      <c r="N394" s="96"/>
    </row>
    <row r="395" spans="1:14" x14ac:dyDescent="0.3">
      <c r="A395" s="96"/>
      <c r="B395" s="96"/>
      <c r="C395" s="96"/>
      <c r="D395" s="96"/>
      <c r="E395" s="96"/>
      <c r="F395" s="96"/>
      <c r="G395" s="96"/>
      <c r="H395" s="64"/>
      <c r="I395" s="96"/>
      <c r="J395" s="96"/>
      <c r="K395" s="96"/>
      <c r="L395" s="96"/>
      <c r="M395" s="96"/>
      <c r="N395" s="96"/>
    </row>
    <row r="396" spans="1:14" x14ac:dyDescent="0.3">
      <c r="A396" s="96"/>
      <c r="B396" s="96"/>
      <c r="C396" s="96"/>
      <c r="D396" s="96"/>
      <c r="E396" s="96"/>
      <c r="F396" s="96"/>
      <c r="G396" s="96"/>
      <c r="H396" s="64"/>
      <c r="I396" s="96"/>
      <c r="J396" s="96"/>
      <c r="K396" s="96"/>
      <c r="L396" s="96"/>
      <c r="M396" s="96"/>
      <c r="N396" s="96"/>
    </row>
    <row r="397" spans="1:14" x14ac:dyDescent="0.3">
      <c r="A397" s="96"/>
      <c r="B397" s="96"/>
      <c r="C397" s="96"/>
      <c r="D397" s="96"/>
      <c r="E397" s="96"/>
      <c r="F397" s="96"/>
      <c r="G397" s="96"/>
      <c r="H397" s="64"/>
      <c r="I397" s="96"/>
      <c r="J397" s="96"/>
      <c r="K397" s="96"/>
      <c r="L397" s="96"/>
      <c r="M397" s="96"/>
      <c r="N397" s="96"/>
    </row>
    <row r="398" spans="1:14" x14ac:dyDescent="0.3">
      <c r="A398" s="96"/>
      <c r="B398" s="96"/>
      <c r="C398" s="96"/>
      <c r="D398" s="96"/>
      <c r="E398" s="96"/>
      <c r="F398" s="96"/>
      <c r="G398" s="96"/>
      <c r="H398" s="64"/>
      <c r="I398" s="96"/>
      <c r="J398" s="96"/>
      <c r="K398" s="96"/>
      <c r="L398" s="96"/>
      <c r="M398" s="96"/>
      <c r="N398" s="96"/>
    </row>
    <row r="399" spans="1:14" x14ac:dyDescent="0.3">
      <c r="A399" s="96"/>
      <c r="B399" s="96"/>
      <c r="C399" s="96"/>
      <c r="D399" s="96"/>
      <c r="E399" s="96"/>
      <c r="F399" s="96"/>
      <c r="G399" s="96"/>
      <c r="H399" s="64"/>
      <c r="I399" s="96"/>
      <c r="J399" s="96"/>
      <c r="K399" s="96"/>
      <c r="L399" s="96"/>
      <c r="M399" s="96"/>
      <c r="N399" s="96"/>
    </row>
    <row r="400" spans="1:14" x14ac:dyDescent="0.3">
      <c r="A400" s="96"/>
      <c r="B400" s="96"/>
      <c r="C400" s="96"/>
      <c r="D400" s="96"/>
      <c r="E400" s="96"/>
      <c r="F400" s="96"/>
      <c r="G400" s="96"/>
      <c r="H400" s="64"/>
      <c r="I400" s="96"/>
      <c r="J400" s="96"/>
      <c r="K400" s="96"/>
      <c r="L400" s="96"/>
      <c r="M400" s="96"/>
      <c r="N400" s="96"/>
    </row>
    <row r="401" spans="1:14" x14ac:dyDescent="0.3">
      <c r="A401" s="96"/>
      <c r="B401" s="96"/>
      <c r="C401" s="96"/>
      <c r="D401" s="96"/>
      <c r="E401" s="96"/>
      <c r="F401" s="96"/>
      <c r="G401" s="96"/>
      <c r="H401" s="64"/>
      <c r="I401" s="96"/>
      <c r="J401" s="96"/>
      <c r="K401" s="96"/>
      <c r="L401" s="96"/>
      <c r="M401" s="96"/>
      <c r="N401" s="96"/>
    </row>
    <row r="402" spans="1:14" x14ac:dyDescent="0.3">
      <c r="A402" s="96"/>
      <c r="B402" s="96"/>
      <c r="C402" s="96"/>
      <c r="D402" s="96"/>
      <c r="E402" s="96"/>
      <c r="F402" s="96"/>
      <c r="G402" s="96"/>
      <c r="H402" s="64"/>
      <c r="I402" s="96"/>
      <c r="J402" s="96"/>
      <c r="K402" s="96"/>
      <c r="L402" s="96"/>
      <c r="M402" s="96"/>
      <c r="N402" s="96"/>
    </row>
    <row r="403" spans="1:14" x14ac:dyDescent="0.3">
      <c r="A403" s="96"/>
      <c r="B403" s="96"/>
      <c r="C403" s="96"/>
      <c r="D403" s="96"/>
      <c r="E403" s="96"/>
      <c r="F403" s="96"/>
      <c r="G403" s="96"/>
      <c r="H403" s="64"/>
      <c r="I403" s="96"/>
      <c r="J403" s="96"/>
      <c r="K403" s="96"/>
      <c r="L403" s="96"/>
      <c r="M403" s="96"/>
      <c r="N403" s="96"/>
    </row>
    <row r="404" spans="1:14" x14ac:dyDescent="0.3">
      <c r="A404" s="96"/>
      <c r="B404" s="96"/>
      <c r="C404" s="96"/>
      <c r="D404" s="96"/>
      <c r="E404" s="96"/>
      <c r="F404" s="96"/>
      <c r="G404" s="96"/>
      <c r="H404" s="64"/>
      <c r="I404" s="96"/>
      <c r="J404" s="96"/>
      <c r="K404" s="96"/>
      <c r="L404" s="96"/>
      <c r="M404" s="96"/>
      <c r="N404" s="96"/>
    </row>
    <row r="405" spans="1:14" x14ac:dyDescent="0.3">
      <c r="A405" s="96"/>
      <c r="B405" s="96"/>
      <c r="C405" s="96"/>
      <c r="D405" s="96"/>
      <c r="E405" s="96"/>
      <c r="F405" s="96"/>
      <c r="G405" s="96"/>
      <c r="H405" s="64"/>
      <c r="I405" s="96"/>
      <c r="J405" s="96"/>
      <c r="K405" s="96"/>
      <c r="L405" s="96"/>
      <c r="M405" s="96"/>
      <c r="N405" s="96"/>
    </row>
    <row r="406" spans="1:14" x14ac:dyDescent="0.3">
      <c r="A406" s="96"/>
      <c r="B406" s="96"/>
      <c r="C406" s="96"/>
      <c r="D406" s="96"/>
      <c r="E406" s="96"/>
      <c r="F406" s="96"/>
      <c r="G406" s="96"/>
      <c r="H406" s="64"/>
      <c r="I406" s="96"/>
      <c r="J406" s="96"/>
      <c r="K406" s="96"/>
      <c r="L406" s="96"/>
      <c r="M406" s="96"/>
      <c r="N406" s="96"/>
    </row>
    <row r="407" spans="1:14" x14ac:dyDescent="0.3">
      <c r="A407" s="96"/>
      <c r="B407" s="96"/>
      <c r="C407" s="96"/>
      <c r="D407" s="96"/>
      <c r="E407" s="96"/>
      <c r="F407" s="96"/>
      <c r="G407" s="96"/>
      <c r="H407" s="64"/>
      <c r="I407" s="96"/>
      <c r="J407" s="96"/>
      <c r="K407" s="96"/>
      <c r="L407" s="96"/>
      <c r="M407" s="96"/>
      <c r="N407" s="96"/>
    </row>
    <row r="408" spans="1:14" x14ac:dyDescent="0.3">
      <c r="A408" s="96"/>
      <c r="B408" s="96"/>
      <c r="C408" s="96"/>
      <c r="D408" s="96"/>
      <c r="E408" s="96"/>
      <c r="F408" s="96"/>
      <c r="G408" s="96"/>
      <c r="H408" s="64"/>
      <c r="I408" s="96"/>
      <c r="J408" s="96"/>
      <c r="K408" s="96"/>
      <c r="L408" s="96"/>
      <c r="M408" s="96"/>
      <c r="N408" s="96"/>
    </row>
    <row r="409" spans="1:14" x14ac:dyDescent="0.3">
      <c r="A409" s="96"/>
      <c r="B409" s="96"/>
      <c r="C409" s="96"/>
      <c r="D409" s="96"/>
      <c r="E409" s="96"/>
      <c r="F409" s="96"/>
      <c r="G409" s="96"/>
      <c r="H409" s="64"/>
      <c r="I409" s="96"/>
      <c r="J409" s="96"/>
      <c r="K409" s="96"/>
      <c r="L409" s="96"/>
      <c r="M409" s="96"/>
      <c r="N409" s="96"/>
    </row>
    <row r="410" spans="1:14" x14ac:dyDescent="0.3">
      <c r="A410" s="96"/>
      <c r="B410" s="96"/>
      <c r="C410" s="96"/>
      <c r="D410" s="96"/>
      <c r="E410" s="96"/>
      <c r="F410" s="96"/>
      <c r="G410" s="96"/>
      <c r="H410" s="64"/>
      <c r="I410" s="96"/>
      <c r="J410" s="96"/>
      <c r="K410" s="96"/>
      <c r="L410" s="96"/>
      <c r="M410" s="96"/>
      <c r="N410" s="96"/>
    </row>
    <row r="411" spans="1:14" x14ac:dyDescent="0.3">
      <c r="A411" s="96"/>
      <c r="B411" s="96"/>
      <c r="C411" s="96"/>
      <c r="D411" s="96"/>
      <c r="E411" s="96"/>
      <c r="F411" s="96"/>
      <c r="G411" s="96"/>
      <c r="H411" s="64"/>
      <c r="I411" s="96"/>
      <c r="J411" s="96"/>
      <c r="K411" s="96"/>
      <c r="L411" s="96"/>
      <c r="M411" s="96"/>
      <c r="N411" s="96"/>
    </row>
    <row r="412" spans="1:14" x14ac:dyDescent="0.3">
      <c r="A412" s="96"/>
      <c r="B412" s="96"/>
      <c r="C412" s="96"/>
      <c r="D412" s="96"/>
      <c r="E412" s="96"/>
      <c r="F412" s="96"/>
      <c r="G412" s="96"/>
      <c r="H412" s="64"/>
      <c r="I412" s="96"/>
      <c r="J412" s="96"/>
      <c r="K412" s="96"/>
      <c r="L412" s="96"/>
      <c r="M412" s="96"/>
      <c r="N412" s="96"/>
    </row>
    <row r="413" spans="1:14" x14ac:dyDescent="0.3">
      <c r="A413" s="96"/>
      <c r="B413" s="96"/>
      <c r="C413" s="96"/>
      <c r="D413" s="96"/>
      <c r="E413" s="96"/>
      <c r="F413" s="96"/>
      <c r="G413" s="96"/>
      <c r="H413" s="64"/>
      <c r="I413" s="96"/>
      <c r="J413" s="96"/>
      <c r="K413" s="96"/>
      <c r="L413" s="96"/>
      <c r="M413" s="96"/>
      <c r="N413" s="96"/>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phoneticPr fontId="47" type="noConversion"/>
  <conditionalFormatting sqref="C14">
    <cfRule type="cellIs" dxfId="73" priority="25" operator="equal">
      <formula>"[For completion]"</formula>
    </cfRule>
  </conditionalFormatting>
  <conditionalFormatting sqref="C15">
    <cfRule type="cellIs" dxfId="72" priority="24" operator="equal">
      <formula>"Nordea Kredit Realkreditaktieselskab, CC X"</formula>
    </cfRule>
  </conditionalFormatting>
  <conditionalFormatting sqref="C15">
    <cfRule type="cellIs" dxfId="71" priority="23" operator="equal">
      <formula>"[For completion]"</formula>
    </cfRule>
  </conditionalFormatting>
  <conditionalFormatting sqref="C17">
    <cfRule type="cellIs" dxfId="70" priority="22" operator="equal">
      <formula>"[DD/MM/YY]"</formula>
    </cfRule>
  </conditionalFormatting>
  <conditionalFormatting sqref="C17">
    <cfRule type="cellIs" dxfId="69" priority="21" operator="equal">
      <formula>"[For completion]"</formula>
    </cfRule>
  </conditionalFormatting>
  <conditionalFormatting sqref="C18:C19">
    <cfRule type="cellIs" dxfId="68" priority="20" operator="equal">
      <formula>"[For completion]"</formula>
    </cfRule>
  </conditionalFormatting>
  <conditionalFormatting sqref="C29">
    <cfRule type="cellIs" dxfId="67" priority="19" operator="equal">
      <formula>"[For completion]"</formula>
    </cfRule>
  </conditionalFormatting>
  <conditionalFormatting sqref="C38:C39">
    <cfRule type="cellIs" dxfId="66" priority="18" operator="equal">
      <formula>"[For completion]"</formula>
    </cfRule>
  </conditionalFormatting>
  <conditionalFormatting sqref="C40:C41">
    <cfRule type="cellIs" dxfId="65" priority="17" operator="equal">
      <formula>"[For completion]"</formula>
    </cfRule>
  </conditionalFormatting>
  <conditionalFormatting sqref="C45">
    <cfRule type="cellIs" dxfId="64" priority="16" operator="equal">
      <formula>"[For completion]"</formula>
    </cfRule>
  </conditionalFormatting>
  <conditionalFormatting sqref="C53">
    <cfRule type="cellIs" dxfId="63" priority="15" operator="equal">
      <formula>"[For completion]"</formula>
    </cfRule>
  </conditionalFormatting>
  <conditionalFormatting sqref="C56">
    <cfRule type="cellIs" dxfId="62" priority="14" operator="equal">
      <formula>"[For completion]"</formula>
    </cfRule>
  </conditionalFormatting>
  <conditionalFormatting sqref="C66">
    <cfRule type="cellIs" dxfId="61" priority="13" operator="equal">
      <formula>"[For completion]"</formula>
    </cfRule>
  </conditionalFormatting>
  <conditionalFormatting sqref="C70:C76">
    <cfRule type="cellIs" dxfId="60" priority="12" operator="equal">
      <formula>"[For completion]"</formula>
    </cfRule>
  </conditionalFormatting>
  <conditionalFormatting sqref="C89">
    <cfRule type="cellIs" dxfId="59" priority="11" operator="equal">
      <formula>"[For completion]"</formula>
    </cfRule>
  </conditionalFormatting>
  <conditionalFormatting sqref="C93:C99">
    <cfRule type="cellIs" dxfId="58" priority="10" operator="equal">
      <formula>"[For completion]"</formula>
    </cfRule>
  </conditionalFormatting>
  <conditionalFormatting sqref="C112">
    <cfRule type="cellIs" dxfId="57" priority="9" operator="equal">
      <formula>"[For completion]"</formula>
    </cfRule>
  </conditionalFormatting>
  <conditionalFormatting sqref="C118">
    <cfRule type="cellIs" dxfId="56" priority="8" operator="equal">
      <formula>"[For completion]"</formula>
    </cfRule>
  </conditionalFormatting>
  <conditionalFormatting sqref="C138">
    <cfRule type="cellIs" dxfId="55" priority="7" operator="equal">
      <formula>"[For completion]"</formula>
    </cfRule>
  </conditionalFormatting>
  <conditionalFormatting sqref="C144">
    <cfRule type="cellIs" dxfId="54" priority="6" operator="equal">
      <formula>"[For completion]"</formula>
    </cfRule>
  </conditionalFormatting>
  <conditionalFormatting sqref="C164:C165">
    <cfRule type="cellIs" dxfId="53" priority="5" operator="equal">
      <formula>"[For completion]"</formula>
    </cfRule>
  </conditionalFormatting>
  <conditionalFormatting sqref="C174:C177">
    <cfRule type="cellIs" dxfId="52" priority="4" operator="equal">
      <formula>"[For completion]"</formula>
    </cfRule>
  </conditionalFormatting>
  <conditionalFormatting sqref="C193">
    <cfRule type="cellIs" dxfId="51" priority="3" operator="equal">
      <formula>"[For completion]"</formula>
    </cfRule>
  </conditionalFormatting>
  <conditionalFormatting sqref="C217:C218">
    <cfRule type="cellIs" dxfId="50" priority="2" operator="equal">
      <formula>"[For completion]"</formula>
    </cfRule>
  </conditionalFormatting>
  <conditionalFormatting sqref="F45">
    <cfRule type="cellIs" dxfId="49" priority="1" operator="equal">
      <formula>"[For completion]"</formula>
    </cfRule>
  </conditionalFormatting>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B5462F16-BEAF-4E60-9B91-3339912DA05D}"/>
    <hyperlink ref="C18" r:id="rId5" xr:uid="{DDAA39C7-477E-4D2D-98DD-C133BEB447A0}"/>
    <hyperlink ref="C29" r:id="rId6" xr:uid="{9C921F7B-23C5-4A77-B621-186A4EFFAD10}"/>
    <hyperlink ref="C229" r:id="rId7" xr:uid="{10F8ACAC-017A-43B0-BAF3-451A40116735}"/>
  </hyperlinks>
  <pageMargins left="0.70866141732283472" right="0.70866141732283472" top="0.74803149606299213" bottom="0.74803149606299213" header="0.31496062992125984" footer="0.31496062992125984"/>
  <pageSetup paperSize="9" scale="50" fitToHeight="0" orientation="landscape" r:id="rId8"/>
  <headerFooter>
    <oddHeader>&amp;R&amp;G</oddHeader>
    <oddFooter>&amp;C&amp;1#&amp;"Calibri"&amp;10&amp;K000000Confidential</oddFoot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showGridLines="0" showRowColHeaders="0" zoomScaleNormal="100" workbookViewId="0">
      <selection activeCell="D499" sqref="D499"/>
    </sheetView>
  </sheetViews>
  <sheetFormatPr defaultColWidth="8.88671875" defaultRowHeight="14.4" outlineLevelRow="1" x14ac:dyDescent="0.3"/>
  <cols>
    <col min="1" max="1" width="13.88671875" style="150" customWidth="1"/>
    <col min="2" max="2" width="60.88671875" style="150" customWidth="1"/>
    <col min="3" max="3" width="41" style="150" customWidth="1"/>
    <col min="4" max="4" width="40.88671875" style="150" customWidth="1"/>
    <col min="5" max="5" width="6.6640625" style="150" customWidth="1"/>
    <col min="6" max="6" width="41.5546875" style="150" customWidth="1"/>
    <col min="7" max="7" width="41.5546875" style="145" customWidth="1"/>
    <col min="8" max="16384" width="8.88671875" style="146"/>
  </cols>
  <sheetData>
    <row r="1" spans="1:7" ht="31.2" x14ac:dyDescent="0.3">
      <c r="A1" s="190" t="s">
        <v>477</v>
      </c>
      <c r="B1" s="190"/>
      <c r="C1" s="145"/>
      <c r="D1" s="145"/>
      <c r="E1" s="145"/>
      <c r="F1" s="198" t="s">
        <v>2094</v>
      </c>
    </row>
    <row r="2" spans="1:7" ht="15" thickBot="1" x14ac:dyDescent="0.35">
      <c r="A2" s="145"/>
      <c r="B2" s="145"/>
      <c r="C2" s="145"/>
      <c r="D2" s="145"/>
      <c r="E2" s="145"/>
      <c r="F2" s="145"/>
    </row>
    <row r="3" spans="1:7" ht="18.600000000000001" thickBot="1" x14ac:dyDescent="0.35">
      <c r="A3" s="147"/>
      <c r="B3" s="148" t="s">
        <v>71</v>
      </c>
      <c r="C3" s="149" t="s">
        <v>226</v>
      </c>
      <c r="D3" s="147"/>
      <c r="E3" s="147"/>
      <c r="F3" s="145"/>
      <c r="G3" s="147"/>
    </row>
    <row r="4" spans="1:7" ht="15" thickBot="1" x14ac:dyDescent="0.35"/>
    <row r="5" spans="1:7" ht="18" x14ac:dyDescent="0.3">
      <c r="A5" s="151"/>
      <c r="B5" s="152" t="s">
        <v>478</v>
      </c>
      <c r="C5" s="151"/>
      <c r="E5" s="153"/>
      <c r="F5" s="153"/>
    </row>
    <row r="6" spans="1:7" x14ac:dyDescent="0.3">
      <c r="B6" s="154" t="s">
        <v>479</v>
      </c>
    </row>
    <row r="7" spans="1:7" x14ac:dyDescent="0.3">
      <c r="B7" s="155" t="s">
        <v>480</v>
      </c>
    </row>
    <row r="8" spans="1:7" ht="15" thickBot="1" x14ac:dyDescent="0.35">
      <c r="B8" s="156" t="s">
        <v>481</v>
      </c>
    </row>
    <row r="9" spans="1:7" x14ac:dyDescent="0.3">
      <c r="B9" s="157"/>
    </row>
    <row r="10" spans="1:7" ht="36" x14ac:dyDescent="0.3">
      <c r="A10" s="158" t="s">
        <v>81</v>
      </c>
      <c r="B10" s="158" t="s">
        <v>479</v>
      </c>
      <c r="C10" s="159"/>
      <c r="D10" s="159"/>
      <c r="E10" s="159"/>
      <c r="F10" s="159"/>
      <c r="G10" s="160"/>
    </row>
    <row r="11" spans="1:7" ht="15" customHeight="1" x14ac:dyDescent="0.3">
      <c r="A11" s="161"/>
      <c r="B11" s="162" t="s">
        <v>482</v>
      </c>
      <c r="C11" s="161" t="s">
        <v>113</v>
      </c>
      <c r="D11" s="161"/>
      <c r="E11" s="161"/>
      <c r="F11" s="163" t="s">
        <v>483</v>
      </c>
      <c r="G11" s="163"/>
    </row>
    <row r="12" spans="1:7" x14ac:dyDescent="0.3">
      <c r="A12" s="150" t="s">
        <v>484</v>
      </c>
      <c r="B12" s="150" t="s">
        <v>485</v>
      </c>
      <c r="C12" s="358">
        <v>2120</v>
      </c>
      <c r="F12" s="214">
        <f>IF($C$15=0,"",IF(C12="[for completion]","",C12/$C$15))</f>
        <v>0.92093831450912256</v>
      </c>
    </row>
    <row r="13" spans="1:7" x14ac:dyDescent="0.3">
      <c r="A13" s="150" t="s">
        <v>486</v>
      </c>
      <c r="B13" s="150" t="s">
        <v>487</v>
      </c>
      <c r="C13" s="358">
        <v>182</v>
      </c>
      <c r="F13" s="214">
        <f>IF($C$15=0,"",IF(C13="[for completion]","",C13/$C$15))</f>
        <v>7.9061685490877498E-2</v>
      </c>
    </row>
    <row r="14" spans="1:7" x14ac:dyDescent="0.3">
      <c r="A14" s="150" t="s">
        <v>488</v>
      </c>
      <c r="B14" s="150" t="s">
        <v>146</v>
      </c>
      <c r="C14" s="215">
        <v>0</v>
      </c>
      <c r="F14" s="214">
        <f>IF($C$15=0,"",IF(C14="[for completion]","",C14/$C$15))</f>
        <v>0</v>
      </c>
    </row>
    <row r="15" spans="1:7" x14ac:dyDescent="0.3">
      <c r="A15" s="150" t="s">
        <v>489</v>
      </c>
      <c r="B15" s="165" t="s">
        <v>148</v>
      </c>
      <c r="C15" s="215">
        <f>SUM(C12:C14)</f>
        <v>2302</v>
      </c>
      <c r="F15" s="184">
        <f>SUM(F12:F14)</f>
        <v>1</v>
      </c>
    </row>
    <row r="16" spans="1:7" outlineLevel="1" x14ac:dyDescent="0.3">
      <c r="A16" s="150" t="s">
        <v>490</v>
      </c>
      <c r="B16" s="361" t="s">
        <v>2666</v>
      </c>
      <c r="C16" s="358">
        <v>11</v>
      </c>
      <c r="F16" s="214">
        <f t="shared" ref="F16:F26" si="0">IF($C$15=0,"",IF(C16="[for completion]","",C16/$C$15))</f>
        <v>4.7784535186794095E-3</v>
      </c>
    </row>
    <row r="17" spans="1:7" outlineLevel="1" x14ac:dyDescent="0.3">
      <c r="A17" s="150" t="s">
        <v>491</v>
      </c>
      <c r="B17" s="361" t="s">
        <v>2667</v>
      </c>
      <c r="C17" s="358">
        <v>105</v>
      </c>
      <c r="F17" s="214">
        <f t="shared" si="0"/>
        <v>4.5612510860121636E-2</v>
      </c>
    </row>
    <row r="18" spans="1:7" outlineLevel="1" x14ac:dyDescent="0.3">
      <c r="A18" s="150" t="s">
        <v>492</v>
      </c>
      <c r="B18" s="361" t="s">
        <v>2668</v>
      </c>
      <c r="C18" s="358">
        <v>1932</v>
      </c>
      <c r="F18" s="214">
        <f t="shared" si="0"/>
        <v>0.83927019982623807</v>
      </c>
    </row>
    <row r="19" spans="1:7" outlineLevel="1" x14ac:dyDescent="0.3">
      <c r="A19" s="150" t="s">
        <v>493</v>
      </c>
      <c r="B19" s="361" t="s">
        <v>2669</v>
      </c>
      <c r="C19" s="358">
        <v>146</v>
      </c>
      <c r="F19" s="214">
        <f t="shared" si="0"/>
        <v>6.3423110338835798E-2</v>
      </c>
    </row>
    <row r="20" spans="1:7" outlineLevel="1" x14ac:dyDescent="0.3">
      <c r="A20" s="150" t="s">
        <v>494</v>
      </c>
      <c r="B20" s="361" t="s">
        <v>2670</v>
      </c>
      <c r="C20" s="358">
        <v>1</v>
      </c>
      <c r="F20" s="214">
        <f t="shared" si="0"/>
        <v>4.3440486533449172E-4</v>
      </c>
    </row>
    <row r="21" spans="1:7" outlineLevel="1" x14ac:dyDescent="0.3">
      <c r="A21" s="150" t="s">
        <v>495</v>
      </c>
      <c r="B21" s="361" t="s">
        <v>2671</v>
      </c>
      <c r="C21" s="358">
        <v>30</v>
      </c>
      <c r="F21" s="214">
        <f t="shared" si="0"/>
        <v>1.3032145960034752E-2</v>
      </c>
    </row>
    <row r="22" spans="1:7" outlineLevel="1" x14ac:dyDescent="0.3">
      <c r="A22" s="150" t="s">
        <v>496</v>
      </c>
      <c r="B22" s="361" t="s">
        <v>2672</v>
      </c>
      <c r="C22" s="358">
        <v>5</v>
      </c>
      <c r="F22" s="214">
        <f t="shared" si="0"/>
        <v>2.1720243266724589E-3</v>
      </c>
    </row>
    <row r="23" spans="1:7" outlineLevel="1" x14ac:dyDescent="0.3">
      <c r="A23" s="150" t="s">
        <v>497</v>
      </c>
      <c r="B23" s="361" t="s">
        <v>2673</v>
      </c>
      <c r="C23" s="358">
        <v>35</v>
      </c>
      <c r="F23" s="214">
        <f t="shared" si="0"/>
        <v>1.5204170286707211E-2</v>
      </c>
    </row>
    <row r="24" spans="1:7" outlineLevel="1" x14ac:dyDescent="0.3">
      <c r="A24" s="150" t="s">
        <v>498</v>
      </c>
      <c r="B24" s="361" t="s">
        <v>2674</v>
      </c>
      <c r="C24" s="358">
        <v>35</v>
      </c>
      <c r="F24" s="214">
        <f t="shared" si="0"/>
        <v>1.5204170286707211E-2</v>
      </c>
    </row>
    <row r="25" spans="1:7" outlineLevel="1" x14ac:dyDescent="0.3">
      <c r="A25" s="150" t="s">
        <v>499</v>
      </c>
      <c r="B25" s="361" t="s">
        <v>2675</v>
      </c>
      <c r="C25" s="358">
        <v>2</v>
      </c>
      <c r="F25" s="214">
        <f t="shared" si="0"/>
        <v>8.6880973066898344E-4</v>
      </c>
    </row>
    <row r="26" spans="1:7" outlineLevel="1" x14ac:dyDescent="0.3">
      <c r="A26" s="150" t="s">
        <v>500</v>
      </c>
      <c r="B26" s="167"/>
      <c r="C26" s="216"/>
      <c r="D26" s="146"/>
      <c r="E26" s="146"/>
      <c r="F26" s="214">
        <f t="shared" si="0"/>
        <v>0</v>
      </c>
    </row>
    <row r="27" spans="1:7" ht="15" customHeight="1" x14ac:dyDescent="0.3">
      <c r="A27" s="161"/>
      <c r="B27" s="162" t="s">
        <v>501</v>
      </c>
      <c r="C27" s="161" t="s">
        <v>502</v>
      </c>
      <c r="D27" s="161" t="s">
        <v>503</v>
      </c>
      <c r="E27" s="168"/>
      <c r="F27" s="161" t="s">
        <v>504</v>
      </c>
      <c r="G27" s="163"/>
    </row>
    <row r="28" spans="1:7" x14ac:dyDescent="0.3">
      <c r="A28" s="150" t="s">
        <v>505</v>
      </c>
      <c r="B28" s="150" t="s">
        <v>506</v>
      </c>
      <c r="C28" s="356">
        <v>4696</v>
      </c>
      <c r="D28" s="356">
        <v>257</v>
      </c>
      <c r="F28" s="356">
        <f>IF(AND(C28="[For completion]",D28="[For completion]"),"[For completion]",SUM(C28:D28))</f>
        <v>4953</v>
      </c>
    </row>
    <row r="29" spans="1:7" outlineLevel="1" x14ac:dyDescent="0.3">
      <c r="A29" s="150" t="s">
        <v>507</v>
      </c>
      <c r="B29" s="169" t="s">
        <v>508</v>
      </c>
    </row>
    <row r="30" spans="1:7" outlineLevel="1" x14ac:dyDescent="0.3">
      <c r="A30" s="150" t="s">
        <v>509</v>
      </c>
      <c r="B30" s="169" t="s">
        <v>510</v>
      </c>
    </row>
    <row r="31" spans="1:7" outlineLevel="1" x14ac:dyDescent="0.3">
      <c r="A31" s="150" t="s">
        <v>511</v>
      </c>
      <c r="B31" s="169"/>
    </row>
    <row r="32" spans="1:7" outlineLevel="1" x14ac:dyDescent="0.3">
      <c r="A32" s="150" t="s">
        <v>512</v>
      </c>
      <c r="B32" s="169"/>
    </row>
    <row r="33" spans="1:7" outlineLevel="1" x14ac:dyDescent="0.3">
      <c r="A33" s="150" t="s">
        <v>1643</v>
      </c>
      <c r="B33" s="169"/>
    </row>
    <row r="34" spans="1:7" outlineLevel="1" x14ac:dyDescent="0.3">
      <c r="A34" s="150" t="s">
        <v>1644</v>
      </c>
      <c r="B34" s="169"/>
    </row>
    <row r="35" spans="1:7" ht="15" customHeight="1" x14ac:dyDescent="0.3">
      <c r="A35" s="161"/>
      <c r="B35" s="162" t="s">
        <v>513</v>
      </c>
      <c r="C35" s="161" t="s">
        <v>514</v>
      </c>
      <c r="D35" s="161" t="s">
        <v>515</v>
      </c>
      <c r="E35" s="168"/>
      <c r="F35" s="163" t="s">
        <v>483</v>
      </c>
      <c r="G35" s="163"/>
    </row>
    <row r="36" spans="1:7" x14ac:dyDescent="0.3">
      <c r="A36" s="150" t="s">
        <v>516</v>
      </c>
      <c r="B36" s="150" t="s">
        <v>517</v>
      </c>
      <c r="C36" s="275">
        <f>100*0.0125%</f>
        <v>1.2500000000000001E-2</v>
      </c>
      <c r="D36" s="275">
        <f>100*0.2967%</f>
        <v>0.29670000000000002</v>
      </c>
      <c r="E36" s="217"/>
      <c r="F36" s="275">
        <f>100*0.0349%</f>
        <v>3.49E-2</v>
      </c>
    </row>
    <row r="37" spans="1:7" outlineLevel="1" x14ac:dyDescent="0.3">
      <c r="A37" s="150" t="s">
        <v>518</v>
      </c>
      <c r="C37" s="184"/>
      <c r="D37" s="184"/>
      <c r="E37" s="217"/>
      <c r="F37" s="184"/>
    </row>
    <row r="38" spans="1:7" outlineLevel="1" x14ac:dyDescent="0.3">
      <c r="A38" s="150" t="s">
        <v>519</v>
      </c>
      <c r="C38" s="184"/>
      <c r="D38" s="184"/>
      <c r="E38" s="217"/>
      <c r="F38" s="184"/>
    </row>
    <row r="39" spans="1:7" outlineLevel="1" x14ac:dyDescent="0.3">
      <c r="A39" s="150" t="s">
        <v>520</v>
      </c>
      <c r="C39" s="184"/>
      <c r="D39" s="184"/>
      <c r="E39" s="217"/>
      <c r="F39" s="184"/>
    </row>
    <row r="40" spans="1:7" outlineLevel="1" x14ac:dyDescent="0.3">
      <c r="A40" s="150" t="s">
        <v>521</v>
      </c>
      <c r="C40" s="184"/>
      <c r="D40" s="184"/>
      <c r="E40" s="217"/>
      <c r="F40" s="184"/>
    </row>
    <row r="41" spans="1:7" outlineLevel="1" x14ac:dyDescent="0.3">
      <c r="A41" s="150" t="s">
        <v>522</v>
      </c>
      <c r="C41" s="184"/>
      <c r="D41" s="184"/>
      <c r="E41" s="217"/>
      <c r="F41" s="184"/>
    </row>
    <row r="42" spans="1:7" outlineLevel="1" x14ac:dyDescent="0.3">
      <c r="A42" s="150" t="s">
        <v>523</v>
      </c>
      <c r="C42" s="184"/>
      <c r="D42" s="184"/>
      <c r="E42" s="217"/>
      <c r="F42" s="184"/>
    </row>
    <row r="43" spans="1:7" ht="15" customHeight="1" x14ac:dyDescent="0.3">
      <c r="A43" s="161"/>
      <c r="B43" s="162" t="s">
        <v>524</v>
      </c>
      <c r="C43" s="161" t="s">
        <v>514</v>
      </c>
      <c r="D43" s="161" t="s">
        <v>515</v>
      </c>
      <c r="E43" s="168"/>
      <c r="F43" s="163" t="s">
        <v>483</v>
      </c>
      <c r="G43" s="163"/>
    </row>
    <row r="44" spans="1:7" x14ac:dyDescent="0.3">
      <c r="A44" s="150" t="s">
        <v>525</v>
      </c>
      <c r="B44" s="170" t="s">
        <v>526</v>
      </c>
      <c r="C44" s="183">
        <f>SUM(C45:C71)</f>
        <v>1</v>
      </c>
      <c r="D44" s="183">
        <f>SUM(D45:D71)</f>
        <v>1</v>
      </c>
      <c r="E44" s="184"/>
      <c r="F44" s="183">
        <f>SUM(F45:F71)</f>
        <v>1</v>
      </c>
      <c r="G44" s="150"/>
    </row>
    <row r="45" spans="1:7" x14ac:dyDescent="0.3">
      <c r="A45" s="150" t="s">
        <v>527</v>
      </c>
      <c r="B45" s="150" t="s">
        <v>528</v>
      </c>
      <c r="C45" s="275" t="s">
        <v>1241</v>
      </c>
      <c r="D45" s="275" t="s">
        <v>1241</v>
      </c>
      <c r="E45" s="184"/>
      <c r="F45" s="275" t="s">
        <v>1241</v>
      </c>
      <c r="G45" s="150"/>
    </row>
    <row r="46" spans="1:7" x14ac:dyDescent="0.3">
      <c r="A46" s="150" t="s">
        <v>529</v>
      </c>
      <c r="B46" s="150" t="s">
        <v>530</v>
      </c>
      <c r="C46" s="275" t="s">
        <v>1241</v>
      </c>
      <c r="D46" s="275" t="s">
        <v>1241</v>
      </c>
      <c r="E46" s="184"/>
      <c r="F46" s="275" t="s">
        <v>1241</v>
      </c>
      <c r="G46" s="150"/>
    </row>
    <row r="47" spans="1:7" x14ac:dyDescent="0.3">
      <c r="A47" s="150" t="s">
        <v>531</v>
      </c>
      <c r="B47" s="150" t="s">
        <v>532</v>
      </c>
      <c r="C47" s="275" t="s">
        <v>1241</v>
      </c>
      <c r="D47" s="275" t="s">
        <v>1241</v>
      </c>
      <c r="E47" s="184"/>
      <c r="F47" s="275" t="s">
        <v>1241</v>
      </c>
      <c r="G47" s="150"/>
    </row>
    <row r="48" spans="1:7" x14ac:dyDescent="0.3">
      <c r="A48" s="150" t="s">
        <v>533</v>
      </c>
      <c r="B48" s="150" t="s">
        <v>534</v>
      </c>
      <c r="C48" s="275" t="s">
        <v>1241</v>
      </c>
      <c r="D48" s="275" t="s">
        <v>1241</v>
      </c>
      <c r="E48" s="184"/>
      <c r="F48" s="275" t="s">
        <v>1241</v>
      </c>
      <c r="G48" s="150"/>
    </row>
    <row r="49" spans="1:7" x14ac:dyDescent="0.3">
      <c r="A49" s="150" t="s">
        <v>535</v>
      </c>
      <c r="B49" s="150" t="s">
        <v>536</v>
      </c>
      <c r="C49" s="275" t="s">
        <v>1241</v>
      </c>
      <c r="D49" s="275" t="s">
        <v>1241</v>
      </c>
      <c r="E49" s="184"/>
      <c r="F49" s="275" t="s">
        <v>1241</v>
      </c>
      <c r="G49" s="150"/>
    </row>
    <row r="50" spans="1:7" x14ac:dyDescent="0.3">
      <c r="A50" s="150" t="s">
        <v>537</v>
      </c>
      <c r="B50" s="150" t="s">
        <v>2636</v>
      </c>
      <c r="C50" s="275" t="s">
        <v>1241</v>
      </c>
      <c r="D50" s="275" t="s">
        <v>1241</v>
      </c>
      <c r="E50" s="184"/>
      <c r="F50" s="275" t="s">
        <v>1241</v>
      </c>
      <c r="G50" s="150"/>
    </row>
    <row r="51" spans="1:7" x14ac:dyDescent="0.3">
      <c r="A51" s="150" t="s">
        <v>538</v>
      </c>
      <c r="B51" s="150" t="s">
        <v>539</v>
      </c>
      <c r="C51" s="275">
        <v>1</v>
      </c>
      <c r="D51" s="275">
        <v>1</v>
      </c>
      <c r="E51" s="184"/>
      <c r="F51" s="275">
        <v>1</v>
      </c>
      <c r="G51" s="150"/>
    </row>
    <row r="52" spans="1:7" x14ac:dyDescent="0.3">
      <c r="A52" s="150" t="s">
        <v>540</v>
      </c>
      <c r="B52" s="150" t="s">
        <v>541</v>
      </c>
      <c r="C52" s="275" t="s">
        <v>1241</v>
      </c>
      <c r="D52" s="275" t="s">
        <v>1241</v>
      </c>
      <c r="E52" s="184"/>
      <c r="F52" s="275" t="s">
        <v>1241</v>
      </c>
      <c r="G52" s="150"/>
    </row>
    <row r="53" spans="1:7" x14ac:dyDescent="0.3">
      <c r="A53" s="150" t="s">
        <v>542</v>
      </c>
      <c r="B53" s="150" t="s">
        <v>543</v>
      </c>
      <c r="C53" s="275" t="s">
        <v>1241</v>
      </c>
      <c r="D53" s="275" t="s">
        <v>1241</v>
      </c>
      <c r="E53" s="184"/>
      <c r="F53" s="275" t="s">
        <v>1241</v>
      </c>
      <c r="G53" s="150"/>
    </row>
    <row r="54" spans="1:7" x14ac:dyDescent="0.3">
      <c r="A54" s="150" t="s">
        <v>544</v>
      </c>
      <c r="B54" s="150" t="s">
        <v>545</v>
      </c>
      <c r="C54" s="275" t="s">
        <v>1241</v>
      </c>
      <c r="D54" s="275" t="s">
        <v>1241</v>
      </c>
      <c r="E54" s="184"/>
      <c r="F54" s="275" t="s">
        <v>1241</v>
      </c>
      <c r="G54" s="150"/>
    </row>
    <row r="55" spans="1:7" x14ac:dyDescent="0.3">
      <c r="A55" s="150" t="s">
        <v>546</v>
      </c>
      <c r="B55" s="150" t="s">
        <v>547</v>
      </c>
      <c r="C55" s="275" t="s">
        <v>1241</v>
      </c>
      <c r="D55" s="275" t="s">
        <v>1241</v>
      </c>
      <c r="E55" s="184"/>
      <c r="F55" s="275" t="s">
        <v>1241</v>
      </c>
      <c r="G55" s="150"/>
    </row>
    <row r="56" spans="1:7" x14ac:dyDescent="0.3">
      <c r="A56" s="150" t="s">
        <v>548</v>
      </c>
      <c r="B56" s="150" t="s">
        <v>549</v>
      </c>
      <c r="C56" s="275" t="s">
        <v>1241</v>
      </c>
      <c r="D56" s="275" t="s">
        <v>1241</v>
      </c>
      <c r="E56" s="184"/>
      <c r="F56" s="275" t="s">
        <v>1241</v>
      </c>
      <c r="G56" s="150"/>
    </row>
    <row r="57" spans="1:7" x14ac:dyDescent="0.3">
      <c r="A57" s="150" t="s">
        <v>550</v>
      </c>
      <c r="B57" s="150" t="s">
        <v>551</v>
      </c>
      <c r="C57" s="275" t="s">
        <v>1241</v>
      </c>
      <c r="D57" s="275" t="s">
        <v>1241</v>
      </c>
      <c r="E57" s="184"/>
      <c r="F57" s="275" t="s">
        <v>1241</v>
      </c>
      <c r="G57" s="150"/>
    </row>
    <row r="58" spans="1:7" x14ac:dyDescent="0.3">
      <c r="A58" s="150" t="s">
        <v>552</v>
      </c>
      <c r="B58" s="150" t="s">
        <v>553</v>
      </c>
      <c r="C58" s="275" t="s">
        <v>1241</v>
      </c>
      <c r="D58" s="275" t="s">
        <v>1241</v>
      </c>
      <c r="E58" s="184"/>
      <c r="F58" s="275" t="s">
        <v>1241</v>
      </c>
      <c r="G58" s="150"/>
    </row>
    <row r="59" spans="1:7" x14ac:dyDescent="0.3">
      <c r="A59" s="150" t="s">
        <v>554</v>
      </c>
      <c r="B59" s="150" t="s">
        <v>555</v>
      </c>
      <c r="C59" s="275" t="s">
        <v>1241</v>
      </c>
      <c r="D59" s="275" t="s">
        <v>1241</v>
      </c>
      <c r="E59" s="184"/>
      <c r="F59" s="275" t="s">
        <v>1241</v>
      </c>
      <c r="G59" s="150"/>
    </row>
    <row r="60" spans="1:7" x14ac:dyDescent="0.3">
      <c r="A60" s="150" t="s">
        <v>556</v>
      </c>
      <c r="B60" s="150" t="s">
        <v>3</v>
      </c>
      <c r="C60" s="275" t="s">
        <v>1241</v>
      </c>
      <c r="D60" s="275" t="s">
        <v>1241</v>
      </c>
      <c r="E60" s="184"/>
      <c r="F60" s="275" t="s">
        <v>1241</v>
      </c>
      <c r="G60" s="150"/>
    </row>
    <row r="61" spans="1:7" x14ac:dyDescent="0.3">
      <c r="A61" s="150" t="s">
        <v>557</v>
      </c>
      <c r="B61" s="150" t="s">
        <v>558</v>
      </c>
      <c r="C61" s="275" t="s">
        <v>1241</v>
      </c>
      <c r="D61" s="275" t="s">
        <v>1241</v>
      </c>
      <c r="E61" s="184"/>
      <c r="F61" s="275" t="s">
        <v>1241</v>
      </c>
      <c r="G61" s="150"/>
    </row>
    <row r="62" spans="1:7" x14ac:dyDescent="0.3">
      <c r="A62" s="150" t="s">
        <v>559</v>
      </c>
      <c r="B62" s="150" t="s">
        <v>560</v>
      </c>
      <c r="C62" s="275" t="s">
        <v>1241</v>
      </c>
      <c r="D62" s="275" t="s">
        <v>1241</v>
      </c>
      <c r="E62" s="184"/>
      <c r="F62" s="275" t="s">
        <v>1241</v>
      </c>
      <c r="G62" s="150"/>
    </row>
    <row r="63" spans="1:7" x14ac:dyDescent="0.3">
      <c r="A63" s="150" t="s">
        <v>561</v>
      </c>
      <c r="B63" s="150" t="s">
        <v>562</v>
      </c>
      <c r="C63" s="275" t="s">
        <v>1241</v>
      </c>
      <c r="D63" s="275" t="s">
        <v>1241</v>
      </c>
      <c r="E63" s="184"/>
      <c r="F63" s="275" t="s">
        <v>1241</v>
      </c>
      <c r="G63" s="150"/>
    </row>
    <row r="64" spans="1:7" x14ac:dyDescent="0.3">
      <c r="A64" s="150" t="s">
        <v>563</v>
      </c>
      <c r="B64" s="150" t="s">
        <v>564</v>
      </c>
      <c r="C64" s="275" t="s">
        <v>1241</v>
      </c>
      <c r="D64" s="275" t="s">
        <v>1241</v>
      </c>
      <c r="E64" s="184"/>
      <c r="F64" s="275" t="s">
        <v>1241</v>
      </c>
      <c r="G64" s="150"/>
    </row>
    <row r="65" spans="1:7" x14ac:dyDescent="0.3">
      <c r="A65" s="150" t="s">
        <v>565</v>
      </c>
      <c r="B65" s="150" t="s">
        <v>566</v>
      </c>
      <c r="C65" s="275" t="s">
        <v>1241</v>
      </c>
      <c r="D65" s="275" t="s">
        <v>1241</v>
      </c>
      <c r="E65" s="184"/>
      <c r="F65" s="275" t="s">
        <v>1241</v>
      </c>
      <c r="G65" s="150"/>
    </row>
    <row r="66" spans="1:7" x14ac:dyDescent="0.3">
      <c r="A66" s="150" t="s">
        <v>567</v>
      </c>
      <c r="B66" s="150" t="s">
        <v>568</v>
      </c>
      <c r="C66" s="275" t="s">
        <v>1241</v>
      </c>
      <c r="D66" s="275" t="s">
        <v>1241</v>
      </c>
      <c r="E66" s="184"/>
      <c r="F66" s="275" t="s">
        <v>1241</v>
      </c>
      <c r="G66" s="150"/>
    </row>
    <row r="67" spans="1:7" x14ac:dyDescent="0.3">
      <c r="A67" s="150" t="s">
        <v>569</v>
      </c>
      <c r="B67" s="150" t="s">
        <v>570</v>
      </c>
      <c r="C67" s="275" t="s">
        <v>1241</v>
      </c>
      <c r="D67" s="275" t="s">
        <v>1241</v>
      </c>
      <c r="E67" s="184"/>
      <c r="F67" s="275" t="s">
        <v>1241</v>
      </c>
      <c r="G67" s="150"/>
    </row>
    <row r="68" spans="1:7" x14ac:dyDescent="0.3">
      <c r="A68" s="150" t="s">
        <v>571</v>
      </c>
      <c r="B68" s="150" t="s">
        <v>572</v>
      </c>
      <c r="C68" s="275" t="s">
        <v>1241</v>
      </c>
      <c r="D68" s="275" t="s">
        <v>1241</v>
      </c>
      <c r="E68" s="184"/>
      <c r="F68" s="275" t="s">
        <v>1241</v>
      </c>
      <c r="G68" s="150"/>
    </row>
    <row r="69" spans="1:7" x14ac:dyDescent="0.3">
      <c r="A69" s="274" t="s">
        <v>573</v>
      </c>
      <c r="B69" s="150" t="s">
        <v>574</v>
      </c>
      <c r="C69" s="275" t="s">
        <v>1241</v>
      </c>
      <c r="D69" s="275" t="s">
        <v>1241</v>
      </c>
      <c r="E69" s="184"/>
      <c r="F69" s="275" t="s">
        <v>1241</v>
      </c>
      <c r="G69" s="150"/>
    </row>
    <row r="70" spans="1:7" x14ac:dyDescent="0.3">
      <c r="A70" s="274" t="s">
        <v>575</v>
      </c>
      <c r="B70" s="150" t="s">
        <v>576</v>
      </c>
      <c r="C70" s="275" t="s">
        <v>1241</v>
      </c>
      <c r="D70" s="275" t="s">
        <v>1241</v>
      </c>
      <c r="E70" s="184"/>
      <c r="F70" s="275" t="s">
        <v>1241</v>
      </c>
      <c r="G70" s="150"/>
    </row>
    <row r="71" spans="1:7" x14ac:dyDescent="0.3">
      <c r="A71" s="274" t="s">
        <v>577</v>
      </c>
      <c r="B71" s="150" t="s">
        <v>6</v>
      </c>
      <c r="C71" s="275" t="s">
        <v>1241</v>
      </c>
      <c r="D71" s="275" t="s">
        <v>1241</v>
      </c>
      <c r="E71" s="184"/>
      <c r="F71" s="275" t="s">
        <v>1241</v>
      </c>
      <c r="G71" s="150"/>
    </row>
    <row r="72" spans="1:7" x14ac:dyDescent="0.3">
      <c r="A72" s="274" t="s">
        <v>578</v>
      </c>
      <c r="B72" s="170" t="s">
        <v>318</v>
      </c>
      <c r="C72" s="183">
        <f>SUM(C73:C75)</f>
        <v>0</v>
      </c>
      <c r="D72" s="183">
        <f>SUM(D73:D75)</f>
        <v>0</v>
      </c>
      <c r="E72" s="184"/>
      <c r="F72" s="183">
        <f>SUM(F73:F75)</f>
        <v>0</v>
      </c>
      <c r="G72" s="150"/>
    </row>
    <row r="73" spans="1:7" x14ac:dyDescent="0.3">
      <c r="A73" s="274" t="s">
        <v>580</v>
      </c>
      <c r="B73" s="150" t="s">
        <v>582</v>
      </c>
      <c r="C73" s="275" t="s">
        <v>1241</v>
      </c>
      <c r="D73" s="275" t="s">
        <v>1241</v>
      </c>
      <c r="E73" s="184"/>
      <c r="F73" s="275" t="s">
        <v>1241</v>
      </c>
      <c r="G73" s="150"/>
    </row>
    <row r="74" spans="1:7" x14ac:dyDescent="0.3">
      <c r="A74" s="274" t="s">
        <v>581</v>
      </c>
      <c r="B74" s="150" t="s">
        <v>584</v>
      </c>
      <c r="C74" s="275" t="s">
        <v>1241</v>
      </c>
      <c r="D74" s="275" t="s">
        <v>1241</v>
      </c>
      <c r="E74" s="184"/>
      <c r="F74" s="275" t="s">
        <v>1241</v>
      </c>
      <c r="G74" s="150"/>
    </row>
    <row r="75" spans="1:7" x14ac:dyDescent="0.3">
      <c r="A75" s="274" t="s">
        <v>583</v>
      </c>
      <c r="B75" s="150" t="s">
        <v>2</v>
      </c>
      <c r="C75" s="275" t="s">
        <v>1241</v>
      </c>
      <c r="D75" s="275" t="s">
        <v>1241</v>
      </c>
      <c r="E75" s="184"/>
      <c r="F75" s="275" t="s">
        <v>1241</v>
      </c>
      <c r="G75" s="150"/>
    </row>
    <row r="76" spans="1:7" x14ac:dyDescent="0.3">
      <c r="A76" s="274" t="s">
        <v>1597</v>
      </c>
      <c r="B76" s="170" t="s">
        <v>146</v>
      </c>
      <c r="C76" s="183">
        <f>SUM(C77:C87)</f>
        <v>0</v>
      </c>
      <c r="D76" s="183">
        <f>SUM(D77:D87)</f>
        <v>0</v>
      </c>
      <c r="E76" s="184"/>
      <c r="F76" s="183">
        <f>SUM(F77:F87)</f>
        <v>0</v>
      </c>
      <c r="G76" s="150"/>
    </row>
    <row r="77" spans="1:7" x14ac:dyDescent="0.3">
      <c r="A77" s="274" t="s">
        <v>585</v>
      </c>
      <c r="B77" s="171" t="s">
        <v>320</v>
      </c>
      <c r="C77" s="275" t="s">
        <v>1241</v>
      </c>
      <c r="D77" s="275" t="s">
        <v>1241</v>
      </c>
      <c r="E77" s="184"/>
      <c r="F77" s="275" t="s">
        <v>1241</v>
      </c>
      <c r="G77" s="150"/>
    </row>
    <row r="78" spans="1:7" s="273" customFormat="1" x14ac:dyDescent="0.3">
      <c r="A78" s="274" t="s">
        <v>586</v>
      </c>
      <c r="B78" s="274" t="s">
        <v>579</v>
      </c>
      <c r="C78" s="275" t="s">
        <v>1241</v>
      </c>
      <c r="D78" s="275" t="s">
        <v>1241</v>
      </c>
      <c r="E78" s="275"/>
      <c r="F78" s="275" t="s">
        <v>1241</v>
      </c>
      <c r="G78" s="274"/>
    </row>
    <row r="79" spans="1:7" x14ac:dyDescent="0.3">
      <c r="A79" s="274" t="s">
        <v>587</v>
      </c>
      <c r="B79" s="171" t="s">
        <v>322</v>
      </c>
      <c r="C79" s="275" t="s">
        <v>1241</v>
      </c>
      <c r="D79" s="275" t="s">
        <v>1241</v>
      </c>
      <c r="E79" s="184"/>
      <c r="F79" s="275" t="s">
        <v>1241</v>
      </c>
      <c r="G79" s="150"/>
    </row>
    <row r="80" spans="1:7" x14ac:dyDescent="0.3">
      <c r="A80" s="150" t="s">
        <v>588</v>
      </c>
      <c r="B80" s="171" t="s">
        <v>324</v>
      </c>
      <c r="C80" s="275" t="s">
        <v>1241</v>
      </c>
      <c r="D80" s="275" t="s">
        <v>1241</v>
      </c>
      <c r="E80" s="184"/>
      <c r="F80" s="275" t="s">
        <v>1241</v>
      </c>
      <c r="G80" s="150"/>
    </row>
    <row r="81" spans="1:7" x14ac:dyDescent="0.3">
      <c r="A81" s="150" t="s">
        <v>589</v>
      </c>
      <c r="B81" s="171" t="s">
        <v>12</v>
      </c>
      <c r="C81" s="275" t="s">
        <v>1241</v>
      </c>
      <c r="D81" s="275" t="s">
        <v>1241</v>
      </c>
      <c r="E81" s="184"/>
      <c r="F81" s="275" t="s">
        <v>1241</v>
      </c>
      <c r="G81" s="150"/>
    </row>
    <row r="82" spans="1:7" x14ac:dyDescent="0.3">
      <c r="A82" s="150" t="s">
        <v>590</v>
      </c>
      <c r="B82" s="171" t="s">
        <v>327</v>
      </c>
      <c r="C82" s="275" t="s">
        <v>1241</v>
      </c>
      <c r="D82" s="275" t="s">
        <v>1241</v>
      </c>
      <c r="E82" s="184"/>
      <c r="F82" s="275" t="s">
        <v>1241</v>
      </c>
      <c r="G82" s="150"/>
    </row>
    <row r="83" spans="1:7" x14ac:dyDescent="0.3">
      <c r="A83" s="150" t="s">
        <v>591</v>
      </c>
      <c r="B83" s="171" t="s">
        <v>329</v>
      </c>
      <c r="C83" s="275" t="s">
        <v>1241</v>
      </c>
      <c r="D83" s="275" t="s">
        <v>1241</v>
      </c>
      <c r="E83" s="184"/>
      <c r="F83" s="275" t="s">
        <v>1241</v>
      </c>
      <c r="G83" s="150"/>
    </row>
    <row r="84" spans="1:7" x14ac:dyDescent="0.3">
      <c r="A84" s="150" t="s">
        <v>592</v>
      </c>
      <c r="B84" s="171" t="s">
        <v>331</v>
      </c>
      <c r="C84" s="275" t="s">
        <v>1241</v>
      </c>
      <c r="D84" s="275" t="s">
        <v>1241</v>
      </c>
      <c r="E84" s="184"/>
      <c r="F84" s="275" t="s">
        <v>1241</v>
      </c>
      <c r="G84" s="150"/>
    </row>
    <row r="85" spans="1:7" x14ac:dyDescent="0.3">
      <c r="A85" s="150" t="s">
        <v>593</v>
      </c>
      <c r="B85" s="171" t="s">
        <v>333</v>
      </c>
      <c r="C85" s="275" t="s">
        <v>1241</v>
      </c>
      <c r="D85" s="275" t="s">
        <v>1241</v>
      </c>
      <c r="E85" s="184"/>
      <c r="F85" s="275" t="s">
        <v>1241</v>
      </c>
      <c r="G85" s="150"/>
    </row>
    <row r="86" spans="1:7" x14ac:dyDescent="0.3">
      <c r="A86" s="150" t="s">
        <v>594</v>
      </c>
      <c r="B86" s="171" t="s">
        <v>335</v>
      </c>
      <c r="C86" s="275" t="s">
        <v>1241</v>
      </c>
      <c r="D86" s="275" t="s">
        <v>1241</v>
      </c>
      <c r="E86" s="184"/>
      <c r="F86" s="275" t="s">
        <v>1241</v>
      </c>
      <c r="G86" s="150"/>
    </row>
    <row r="87" spans="1:7" x14ac:dyDescent="0.3">
      <c r="A87" s="150" t="s">
        <v>595</v>
      </c>
      <c r="B87" s="171" t="s">
        <v>146</v>
      </c>
      <c r="C87" s="275" t="s">
        <v>1241</v>
      </c>
      <c r="D87" s="275" t="s">
        <v>1241</v>
      </c>
      <c r="E87" s="184"/>
      <c r="F87" s="275" t="s">
        <v>1241</v>
      </c>
      <c r="G87" s="150"/>
    </row>
    <row r="88" spans="1:7" outlineLevel="1" x14ac:dyDescent="0.3">
      <c r="A88" s="150" t="s">
        <v>596</v>
      </c>
      <c r="B88" s="167"/>
      <c r="C88" s="184"/>
      <c r="D88" s="184"/>
      <c r="E88" s="184"/>
      <c r="F88" s="184"/>
      <c r="G88" s="150"/>
    </row>
    <row r="89" spans="1:7" outlineLevel="1" x14ac:dyDescent="0.3">
      <c r="A89" s="150" t="s">
        <v>597</v>
      </c>
      <c r="B89" s="167"/>
      <c r="C89" s="184"/>
      <c r="D89" s="184"/>
      <c r="E89" s="184"/>
      <c r="F89" s="184"/>
      <c r="G89" s="150"/>
    </row>
    <row r="90" spans="1:7" outlineLevel="1" x14ac:dyDescent="0.3">
      <c r="A90" s="150" t="s">
        <v>598</v>
      </c>
      <c r="B90" s="167"/>
      <c r="C90" s="184"/>
      <c r="D90" s="184"/>
      <c r="E90" s="184"/>
      <c r="F90" s="184"/>
      <c r="G90" s="150"/>
    </row>
    <row r="91" spans="1:7" outlineLevel="1" x14ac:dyDescent="0.3">
      <c r="A91" s="150" t="s">
        <v>599</v>
      </c>
      <c r="B91" s="167"/>
      <c r="C91" s="184"/>
      <c r="D91" s="184"/>
      <c r="E91" s="184"/>
      <c r="F91" s="184"/>
      <c r="G91" s="150"/>
    </row>
    <row r="92" spans="1:7" outlineLevel="1" x14ac:dyDescent="0.3">
      <c r="A92" s="150" t="s">
        <v>600</v>
      </c>
      <c r="B92" s="167"/>
      <c r="C92" s="184"/>
      <c r="D92" s="184"/>
      <c r="E92" s="184"/>
      <c r="F92" s="184"/>
      <c r="G92" s="150"/>
    </row>
    <row r="93" spans="1:7" outlineLevel="1" x14ac:dyDescent="0.3">
      <c r="A93" s="150" t="s">
        <v>601</v>
      </c>
      <c r="B93" s="167"/>
      <c r="C93" s="184"/>
      <c r="D93" s="184"/>
      <c r="E93" s="184"/>
      <c r="F93" s="184"/>
      <c r="G93" s="150"/>
    </row>
    <row r="94" spans="1:7" outlineLevel="1" x14ac:dyDescent="0.3">
      <c r="A94" s="150" t="s">
        <v>602</v>
      </c>
      <c r="B94" s="167"/>
      <c r="C94" s="184"/>
      <c r="D94" s="184"/>
      <c r="E94" s="184"/>
      <c r="F94" s="184"/>
      <c r="G94" s="150"/>
    </row>
    <row r="95" spans="1:7" outlineLevel="1" x14ac:dyDescent="0.3">
      <c r="A95" s="150" t="s">
        <v>603</v>
      </c>
      <c r="B95" s="167"/>
      <c r="C95" s="184"/>
      <c r="D95" s="184"/>
      <c r="E95" s="184"/>
      <c r="F95" s="184"/>
      <c r="G95" s="150"/>
    </row>
    <row r="96" spans="1:7" outlineLevel="1" x14ac:dyDescent="0.3">
      <c r="A96" s="150" t="s">
        <v>604</v>
      </c>
      <c r="B96" s="167"/>
      <c r="C96" s="184"/>
      <c r="D96" s="184"/>
      <c r="E96" s="184"/>
      <c r="F96" s="184"/>
      <c r="G96" s="150"/>
    </row>
    <row r="97" spans="1:7" outlineLevel="1" x14ac:dyDescent="0.3">
      <c r="A97" s="150" t="s">
        <v>605</v>
      </c>
      <c r="B97" s="167"/>
      <c r="C97" s="184"/>
      <c r="D97" s="184"/>
      <c r="E97" s="184"/>
      <c r="F97" s="184"/>
      <c r="G97" s="150"/>
    </row>
    <row r="98" spans="1:7" ht="15" customHeight="1" x14ac:dyDescent="0.3">
      <c r="A98" s="161"/>
      <c r="B98" s="199" t="s">
        <v>1608</v>
      </c>
      <c r="C98" s="161" t="s">
        <v>514</v>
      </c>
      <c r="D98" s="161" t="s">
        <v>515</v>
      </c>
      <c r="E98" s="168"/>
      <c r="F98" s="163" t="s">
        <v>483</v>
      </c>
      <c r="G98" s="163"/>
    </row>
    <row r="99" spans="1:7" x14ac:dyDescent="0.3">
      <c r="A99" s="150" t="s">
        <v>606</v>
      </c>
      <c r="B99" s="341" t="s">
        <v>2676</v>
      </c>
      <c r="C99" s="275">
        <f>100*0.3022%</f>
        <v>0.30220000000000002</v>
      </c>
      <c r="D99" s="275">
        <f>100*0.2718%</f>
        <v>0.27179999999999999</v>
      </c>
      <c r="E99" s="184"/>
      <c r="F99" s="275">
        <f>100*0.2998%</f>
        <v>0.29980000000000001</v>
      </c>
      <c r="G99" s="150"/>
    </row>
    <row r="100" spans="1:7" x14ac:dyDescent="0.3">
      <c r="A100" s="150" t="s">
        <v>608</v>
      </c>
      <c r="B100" s="341" t="s">
        <v>2677</v>
      </c>
      <c r="C100" s="275">
        <f>100*0.3864%</f>
        <v>0.38640000000000002</v>
      </c>
      <c r="D100" s="275">
        <f>100*0.3194%</f>
        <v>0.31940000000000002</v>
      </c>
      <c r="E100" s="184"/>
      <c r="F100" s="275">
        <f>100*0.3811%</f>
        <v>0.38109999999999999</v>
      </c>
      <c r="G100" s="150"/>
    </row>
    <row r="101" spans="1:7" x14ac:dyDescent="0.3">
      <c r="A101" s="150" t="s">
        <v>609</v>
      </c>
      <c r="B101" s="341" t="s">
        <v>2678</v>
      </c>
      <c r="C101" s="275">
        <f>100*0.0374%</f>
        <v>3.7400000000000003E-2</v>
      </c>
      <c r="D101" s="275">
        <f>100*0.0717%</f>
        <v>7.17E-2</v>
      </c>
      <c r="E101" s="184"/>
      <c r="F101" s="275">
        <f>100*0.0401%</f>
        <v>4.0099999999999997E-2</v>
      </c>
      <c r="G101" s="150"/>
    </row>
    <row r="102" spans="1:7" x14ac:dyDescent="0.3">
      <c r="A102" s="150" t="s">
        <v>610</v>
      </c>
      <c r="B102" s="341" t="s">
        <v>2679</v>
      </c>
      <c r="C102" s="275">
        <f>100*0.172%</f>
        <v>0.17199999999999999</v>
      </c>
      <c r="D102" s="275">
        <f>100*0.2516%</f>
        <v>0.25159999999999999</v>
      </c>
      <c r="E102" s="184"/>
      <c r="F102" s="275">
        <f>100*0.1783%</f>
        <v>0.17829999999999999</v>
      </c>
      <c r="G102" s="150"/>
    </row>
    <row r="103" spans="1:7" x14ac:dyDescent="0.3">
      <c r="A103" s="150" t="s">
        <v>611</v>
      </c>
      <c r="B103" s="341" t="s">
        <v>2680</v>
      </c>
      <c r="C103" s="275">
        <f>100*0.102%</f>
        <v>0.10199999999999998</v>
      </c>
      <c r="D103" s="275">
        <f>100*0.0855%</f>
        <v>8.5500000000000007E-2</v>
      </c>
      <c r="E103" s="184"/>
      <c r="F103" s="275">
        <f>100*0.1007%</f>
        <v>0.10070000000000001</v>
      </c>
      <c r="G103" s="150"/>
    </row>
    <row r="104" spans="1:7" x14ac:dyDescent="0.3">
      <c r="A104" s="150" t="s">
        <v>612</v>
      </c>
      <c r="B104" s="171"/>
      <c r="C104" s="184"/>
      <c r="D104" s="184"/>
      <c r="E104" s="184"/>
      <c r="F104" s="184"/>
      <c r="G104" s="150"/>
    </row>
    <row r="105" spans="1:7" x14ac:dyDescent="0.3">
      <c r="A105" s="150" t="s">
        <v>613</v>
      </c>
      <c r="B105" s="171"/>
      <c r="C105" s="184"/>
      <c r="D105" s="184"/>
      <c r="E105" s="184"/>
      <c r="F105" s="184"/>
      <c r="G105" s="150"/>
    </row>
    <row r="106" spans="1:7" x14ac:dyDescent="0.3">
      <c r="A106" s="150" t="s">
        <v>614</v>
      </c>
      <c r="B106" s="171"/>
      <c r="C106" s="184"/>
      <c r="D106" s="184"/>
      <c r="E106" s="184"/>
      <c r="F106" s="184"/>
      <c r="G106" s="150"/>
    </row>
    <row r="107" spans="1:7" x14ac:dyDescent="0.3">
      <c r="A107" s="150" t="s">
        <v>615</v>
      </c>
      <c r="B107" s="171"/>
      <c r="C107" s="184"/>
      <c r="D107" s="184"/>
      <c r="E107" s="184"/>
      <c r="F107" s="184"/>
      <c r="G107" s="150"/>
    </row>
    <row r="108" spans="1:7" x14ac:dyDescent="0.3">
      <c r="A108" s="150" t="s">
        <v>616</v>
      </c>
      <c r="B108" s="171"/>
      <c r="C108" s="184"/>
      <c r="D108" s="184"/>
      <c r="E108" s="184"/>
      <c r="F108" s="184"/>
      <c r="G108" s="150"/>
    </row>
    <row r="109" spans="1:7" x14ac:dyDescent="0.3">
      <c r="A109" s="150" t="s">
        <v>617</v>
      </c>
      <c r="B109" s="171"/>
      <c r="C109" s="184"/>
      <c r="D109" s="184"/>
      <c r="E109" s="184"/>
      <c r="F109" s="184"/>
      <c r="G109" s="150"/>
    </row>
    <row r="110" spans="1:7" x14ac:dyDescent="0.3">
      <c r="A110" s="150" t="s">
        <v>618</v>
      </c>
      <c r="B110" s="171"/>
      <c r="C110" s="184"/>
      <c r="D110" s="184"/>
      <c r="E110" s="184"/>
      <c r="F110" s="184"/>
      <c r="G110" s="150"/>
    </row>
    <row r="111" spans="1:7" x14ac:dyDescent="0.3">
      <c r="A111" s="150" t="s">
        <v>619</v>
      </c>
      <c r="B111" s="171"/>
      <c r="C111" s="184"/>
      <c r="D111" s="184"/>
      <c r="E111" s="184"/>
      <c r="F111" s="184"/>
      <c r="G111" s="150"/>
    </row>
    <row r="112" spans="1:7" x14ac:dyDescent="0.3">
      <c r="A112" s="150" t="s">
        <v>620</v>
      </c>
      <c r="B112" s="171"/>
      <c r="C112" s="184"/>
      <c r="D112" s="184"/>
      <c r="E112" s="184"/>
      <c r="F112" s="184"/>
      <c r="G112" s="150"/>
    </row>
    <row r="113" spans="1:7" x14ac:dyDescent="0.3">
      <c r="A113" s="150" t="s">
        <v>621</v>
      </c>
      <c r="B113" s="171"/>
      <c r="C113" s="184"/>
      <c r="D113" s="184"/>
      <c r="E113" s="184"/>
      <c r="F113" s="184"/>
      <c r="G113" s="150"/>
    </row>
    <row r="114" spans="1:7" x14ac:dyDescent="0.3">
      <c r="A114" s="150" t="s">
        <v>622</v>
      </c>
      <c r="B114" s="171"/>
      <c r="C114" s="184"/>
      <c r="D114" s="184"/>
      <c r="E114" s="184"/>
      <c r="F114" s="184"/>
      <c r="G114" s="150"/>
    </row>
    <row r="115" spans="1:7" x14ac:dyDescent="0.3">
      <c r="A115" s="150" t="s">
        <v>623</v>
      </c>
      <c r="B115" s="171"/>
      <c r="C115" s="184"/>
      <c r="D115" s="184"/>
      <c r="E115" s="184"/>
      <c r="F115" s="184"/>
      <c r="G115" s="150"/>
    </row>
    <row r="116" spans="1:7" x14ac:dyDescent="0.3">
      <c r="A116" s="150" t="s">
        <v>624</v>
      </c>
      <c r="B116" s="171"/>
      <c r="C116" s="184"/>
      <c r="D116" s="184"/>
      <c r="E116" s="184"/>
      <c r="F116" s="184"/>
      <c r="G116" s="150"/>
    </row>
    <row r="117" spans="1:7" x14ac:dyDescent="0.3">
      <c r="A117" s="150" t="s">
        <v>625</v>
      </c>
      <c r="B117" s="171"/>
      <c r="C117" s="184"/>
      <c r="D117" s="184"/>
      <c r="E117" s="184"/>
      <c r="F117" s="184"/>
      <c r="G117" s="150"/>
    </row>
    <row r="118" spans="1:7" x14ac:dyDescent="0.3">
      <c r="A118" s="150" t="s">
        <v>626</v>
      </c>
      <c r="B118" s="171"/>
      <c r="C118" s="184"/>
      <c r="D118" s="184"/>
      <c r="E118" s="184"/>
      <c r="F118" s="184"/>
      <c r="G118" s="150"/>
    </row>
    <row r="119" spans="1:7" x14ac:dyDescent="0.3">
      <c r="A119" s="150" t="s">
        <v>627</v>
      </c>
      <c r="B119" s="171"/>
      <c r="C119" s="184"/>
      <c r="D119" s="184"/>
      <c r="E119" s="184"/>
      <c r="F119" s="184"/>
      <c r="G119" s="150"/>
    </row>
    <row r="120" spans="1:7" x14ac:dyDescent="0.3">
      <c r="A120" s="150" t="s">
        <v>628</v>
      </c>
      <c r="B120" s="171"/>
      <c r="C120" s="184"/>
      <c r="D120" s="184"/>
      <c r="E120" s="184"/>
      <c r="F120" s="184"/>
      <c r="G120" s="150"/>
    </row>
    <row r="121" spans="1:7" x14ac:dyDescent="0.3">
      <c r="A121" s="150" t="s">
        <v>629</v>
      </c>
      <c r="B121" s="171"/>
      <c r="C121" s="184"/>
      <c r="D121" s="184"/>
      <c r="E121" s="184"/>
      <c r="F121" s="184"/>
      <c r="G121" s="150"/>
    </row>
    <row r="122" spans="1:7" x14ac:dyDescent="0.3">
      <c r="A122" s="150" t="s">
        <v>630</v>
      </c>
      <c r="B122" s="171"/>
      <c r="C122" s="184"/>
      <c r="D122" s="184"/>
      <c r="E122" s="184"/>
      <c r="F122" s="184"/>
      <c r="G122" s="150"/>
    </row>
    <row r="123" spans="1:7" x14ac:dyDescent="0.3">
      <c r="A123" s="150" t="s">
        <v>631</v>
      </c>
      <c r="B123" s="171"/>
      <c r="C123" s="184"/>
      <c r="D123" s="184"/>
      <c r="E123" s="184"/>
      <c r="F123" s="184"/>
      <c r="G123" s="150"/>
    </row>
    <row r="124" spans="1:7" x14ac:dyDescent="0.3">
      <c r="A124" s="150" t="s">
        <v>632</v>
      </c>
      <c r="B124" s="171"/>
      <c r="C124" s="184"/>
      <c r="D124" s="184"/>
      <c r="E124" s="184"/>
      <c r="F124" s="184"/>
      <c r="G124" s="150"/>
    </row>
    <row r="125" spans="1:7" x14ac:dyDescent="0.3">
      <c r="A125" s="150" t="s">
        <v>633</v>
      </c>
      <c r="B125" s="171"/>
      <c r="C125" s="184"/>
      <c r="D125" s="184"/>
      <c r="E125" s="184"/>
      <c r="F125" s="184"/>
      <c r="G125" s="150"/>
    </row>
    <row r="126" spans="1:7" x14ac:dyDescent="0.3">
      <c r="A126" s="150" t="s">
        <v>634</v>
      </c>
      <c r="B126" s="171"/>
      <c r="C126" s="184"/>
      <c r="D126" s="184"/>
      <c r="E126" s="184"/>
      <c r="F126" s="184"/>
      <c r="G126" s="150"/>
    </row>
    <row r="127" spans="1:7" x14ac:dyDescent="0.3">
      <c r="A127" s="150" t="s">
        <v>635</v>
      </c>
      <c r="B127" s="171"/>
      <c r="C127" s="184"/>
      <c r="D127" s="184"/>
      <c r="E127" s="184"/>
      <c r="F127" s="184"/>
      <c r="G127" s="150"/>
    </row>
    <row r="128" spans="1:7" x14ac:dyDescent="0.3">
      <c r="A128" s="150" t="s">
        <v>636</v>
      </c>
      <c r="B128" s="171"/>
      <c r="C128" s="184"/>
      <c r="D128" s="184"/>
      <c r="E128" s="184"/>
      <c r="F128" s="184"/>
      <c r="G128" s="150"/>
    </row>
    <row r="129" spans="1:7" x14ac:dyDescent="0.3">
      <c r="A129" s="150" t="s">
        <v>637</v>
      </c>
      <c r="B129" s="171"/>
      <c r="C129" s="184"/>
      <c r="D129" s="184"/>
      <c r="E129" s="184"/>
      <c r="F129" s="184"/>
      <c r="G129" s="150"/>
    </row>
    <row r="130" spans="1:7" x14ac:dyDescent="0.3">
      <c r="A130" s="150" t="s">
        <v>1571</v>
      </c>
      <c r="B130" s="171"/>
      <c r="C130" s="184"/>
      <c r="D130" s="184"/>
      <c r="E130" s="184"/>
      <c r="F130" s="184"/>
      <c r="G130" s="150"/>
    </row>
    <row r="131" spans="1:7" x14ac:dyDescent="0.3">
      <c r="A131" s="150" t="s">
        <v>1572</v>
      </c>
      <c r="B131" s="171"/>
      <c r="C131" s="184"/>
      <c r="D131" s="184"/>
      <c r="E131" s="184"/>
      <c r="F131" s="184"/>
      <c r="G131" s="150"/>
    </row>
    <row r="132" spans="1:7" x14ac:dyDescent="0.3">
      <c r="A132" s="150" t="s">
        <v>1573</v>
      </c>
      <c r="B132" s="171"/>
      <c r="C132" s="184"/>
      <c r="D132" s="184"/>
      <c r="E132" s="184"/>
      <c r="F132" s="184"/>
      <c r="G132" s="150"/>
    </row>
    <row r="133" spans="1:7" x14ac:dyDescent="0.3">
      <c r="A133" s="150" t="s">
        <v>1574</v>
      </c>
      <c r="B133" s="171"/>
      <c r="C133" s="184"/>
      <c r="D133" s="184"/>
      <c r="E133" s="184"/>
      <c r="F133" s="184"/>
      <c r="G133" s="150"/>
    </row>
    <row r="134" spans="1:7" x14ac:dyDescent="0.3">
      <c r="A134" s="150" t="s">
        <v>1575</v>
      </c>
      <c r="B134" s="171"/>
      <c r="C134" s="184"/>
      <c r="D134" s="184"/>
      <c r="E134" s="184"/>
      <c r="F134" s="184"/>
      <c r="G134" s="150"/>
    </row>
    <row r="135" spans="1:7" x14ac:dyDescent="0.3">
      <c r="A135" s="150" t="s">
        <v>1576</v>
      </c>
      <c r="B135" s="171"/>
      <c r="C135" s="184"/>
      <c r="D135" s="184"/>
      <c r="E135" s="184"/>
      <c r="F135" s="184"/>
      <c r="G135" s="150"/>
    </row>
    <row r="136" spans="1:7" x14ac:dyDescent="0.3">
      <c r="A136" s="150" t="s">
        <v>1577</v>
      </c>
      <c r="B136" s="171"/>
      <c r="C136" s="184"/>
      <c r="D136" s="184"/>
      <c r="E136" s="184"/>
      <c r="F136" s="184"/>
      <c r="G136" s="150"/>
    </row>
    <row r="137" spans="1:7" x14ac:dyDescent="0.3">
      <c r="A137" s="150" t="s">
        <v>1578</v>
      </c>
      <c r="B137" s="171"/>
      <c r="C137" s="184"/>
      <c r="D137" s="184"/>
      <c r="E137" s="184"/>
      <c r="F137" s="184"/>
      <c r="G137" s="150"/>
    </row>
    <row r="138" spans="1:7" x14ac:dyDescent="0.3">
      <c r="A138" s="150" t="s">
        <v>1579</v>
      </c>
      <c r="B138" s="171"/>
      <c r="C138" s="184"/>
      <c r="D138" s="184"/>
      <c r="E138" s="184"/>
      <c r="F138" s="184"/>
      <c r="G138" s="150"/>
    </row>
    <row r="139" spans="1:7" x14ac:dyDescent="0.3">
      <c r="A139" s="150" t="s">
        <v>1580</v>
      </c>
      <c r="B139" s="171"/>
      <c r="C139" s="184"/>
      <c r="D139" s="184"/>
      <c r="E139" s="184"/>
      <c r="F139" s="184"/>
      <c r="G139" s="150"/>
    </row>
    <row r="140" spans="1:7" x14ac:dyDescent="0.3">
      <c r="A140" s="150" t="s">
        <v>1581</v>
      </c>
      <c r="B140" s="171"/>
      <c r="C140" s="184"/>
      <c r="D140" s="184"/>
      <c r="E140" s="184"/>
      <c r="F140" s="184"/>
      <c r="G140" s="150"/>
    </row>
    <row r="141" spans="1:7" x14ac:dyDescent="0.3">
      <c r="A141" s="150" t="s">
        <v>1582</v>
      </c>
      <c r="B141" s="171"/>
      <c r="C141" s="184"/>
      <c r="D141" s="184"/>
      <c r="E141" s="184"/>
      <c r="F141" s="184"/>
      <c r="G141" s="150"/>
    </row>
    <row r="142" spans="1:7" x14ac:dyDescent="0.3">
      <c r="A142" s="150" t="s">
        <v>1583</v>
      </c>
      <c r="B142" s="171"/>
      <c r="C142" s="184"/>
      <c r="D142" s="184"/>
      <c r="E142" s="184"/>
      <c r="F142" s="184"/>
      <c r="G142" s="150"/>
    </row>
    <row r="143" spans="1:7" x14ac:dyDescent="0.3">
      <c r="A143" s="150" t="s">
        <v>1584</v>
      </c>
      <c r="B143" s="171"/>
      <c r="C143" s="184"/>
      <c r="D143" s="184"/>
      <c r="E143" s="184"/>
      <c r="F143" s="184"/>
      <c r="G143" s="150"/>
    </row>
    <row r="144" spans="1:7" x14ac:dyDescent="0.3">
      <c r="A144" s="150" t="s">
        <v>1585</v>
      </c>
      <c r="B144" s="171"/>
      <c r="C144" s="184"/>
      <c r="D144" s="184"/>
      <c r="E144" s="184"/>
      <c r="F144" s="184"/>
      <c r="G144" s="150"/>
    </row>
    <row r="145" spans="1:7" x14ac:dyDescent="0.3">
      <c r="A145" s="150" t="s">
        <v>1586</v>
      </c>
      <c r="B145" s="171"/>
      <c r="C145" s="184"/>
      <c r="D145" s="184"/>
      <c r="E145" s="184"/>
      <c r="F145" s="184"/>
      <c r="G145" s="150"/>
    </row>
    <row r="146" spans="1:7" x14ac:dyDescent="0.3">
      <c r="A146" s="150" t="s">
        <v>1587</v>
      </c>
      <c r="B146" s="171"/>
      <c r="C146" s="184"/>
      <c r="D146" s="184"/>
      <c r="E146" s="184"/>
      <c r="F146" s="184"/>
      <c r="G146" s="150"/>
    </row>
    <row r="147" spans="1:7" x14ac:dyDescent="0.3">
      <c r="A147" s="150" t="s">
        <v>1588</v>
      </c>
      <c r="B147" s="171"/>
      <c r="C147" s="184"/>
      <c r="D147" s="184"/>
      <c r="E147" s="184"/>
      <c r="F147" s="184"/>
      <c r="G147" s="150"/>
    </row>
    <row r="148" spans="1:7" x14ac:dyDescent="0.3">
      <c r="A148" s="150" t="s">
        <v>1589</v>
      </c>
      <c r="B148" s="171"/>
      <c r="C148" s="184"/>
      <c r="D148" s="184"/>
      <c r="E148" s="184"/>
      <c r="F148" s="184"/>
      <c r="G148" s="150"/>
    </row>
    <row r="149" spans="1:7" ht="15" customHeight="1" x14ac:dyDescent="0.3">
      <c r="A149" s="161"/>
      <c r="B149" s="162" t="s">
        <v>638</v>
      </c>
      <c r="C149" s="161" t="s">
        <v>514</v>
      </c>
      <c r="D149" s="161" t="s">
        <v>515</v>
      </c>
      <c r="E149" s="168"/>
      <c r="F149" s="163" t="s">
        <v>483</v>
      </c>
      <c r="G149" s="163"/>
    </row>
    <row r="150" spans="1:7" x14ac:dyDescent="0.3">
      <c r="A150" s="150" t="s">
        <v>639</v>
      </c>
      <c r="B150" s="150" t="s">
        <v>640</v>
      </c>
      <c r="C150" s="275">
        <f>100*0.6678%</f>
        <v>0.66779999999999995</v>
      </c>
      <c r="D150" s="275">
        <f>100*0.5771%</f>
        <v>0.57709999999999995</v>
      </c>
      <c r="E150" s="185"/>
      <c r="F150" s="275">
        <f>100*0.6606%</f>
        <v>0.66059999999999997</v>
      </c>
    </row>
    <row r="151" spans="1:7" x14ac:dyDescent="0.3">
      <c r="A151" s="150" t="s">
        <v>641</v>
      </c>
      <c r="B151" s="150" t="s">
        <v>642</v>
      </c>
      <c r="C151" s="275">
        <f>100*0.3322%</f>
        <v>0.3322</v>
      </c>
      <c r="D151" s="275">
        <f>100*0.4229%</f>
        <v>0.4229</v>
      </c>
      <c r="E151" s="185"/>
      <c r="F151" s="275">
        <f>100*0.3394%</f>
        <v>0.33939999999999998</v>
      </c>
    </row>
    <row r="152" spans="1:7" x14ac:dyDescent="0.3">
      <c r="A152" s="150" t="s">
        <v>643</v>
      </c>
      <c r="B152" s="150" t="s">
        <v>146</v>
      </c>
      <c r="C152" s="184" t="s">
        <v>1241</v>
      </c>
      <c r="D152" s="275" t="s">
        <v>1241</v>
      </c>
      <c r="E152" s="185"/>
      <c r="F152" s="275" t="s">
        <v>1241</v>
      </c>
    </row>
    <row r="153" spans="1:7" outlineLevel="1" x14ac:dyDescent="0.3">
      <c r="A153" s="150" t="s">
        <v>644</v>
      </c>
      <c r="C153" s="184"/>
      <c r="D153" s="184"/>
      <c r="E153" s="185"/>
      <c r="F153" s="184"/>
    </row>
    <row r="154" spans="1:7" outlineLevel="1" x14ac:dyDescent="0.3">
      <c r="A154" s="150" t="s">
        <v>645</v>
      </c>
      <c r="C154" s="184"/>
      <c r="D154" s="184"/>
      <c r="E154" s="185"/>
      <c r="F154" s="184"/>
    </row>
    <row r="155" spans="1:7" outlineLevel="1" x14ac:dyDescent="0.3">
      <c r="A155" s="150" t="s">
        <v>646</v>
      </c>
      <c r="C155" s="184"/>
      <c r="D155" s="184"/>
      <c r="E155" s="185"/>
      <c r="F155" s="184"/>
    </row>
    <row r="156" spans="1:7" outlineLevel="1" x14ac:dyDescent="0.3">
      <c r="A156" s="150" t="s">
        <v>647</v>
      </c>
      <c r="C156" s="184"/>
      <c r="D156" s="184"/>
      <c r="E156" s="185"/>
      <c r="F156" s="184"/>
    </row>
    <row r="157" spans="1:7" outlineLevel="1" x14ac:dyDescent="0.3">
      <c r="A157" s="150" t="s">
        <v>648</v>
      </c>
      <c r="C157" s="184"/>
      <c r="D157" s="184"/>
      <c r="E157" s="185"/>
      <c r="F157" s="184"/>
    </row>
    <row r="158" spans="1:7" outlineLevel="1" x14ac:dyDescent="0.3">
      <c r="A158" s="150" t="s">
        <v>649</v>
      </c>
      <c r="C158" s="184"/>
      <c r="D158" s="184"/>
      <c r="E158" s="185"/>
      <c r="F158" s="184"/>
    </row>
    <row r="159" spans="1:7" ht="15" customHeight="1" x14ac:dyDescent="0.3">
      <c r="A159" s="161"/>
      <c r="B159" s="162" t="s">
        <v>650</v>
      </c>
      <c r="C159" s="161" t="s">
        <v>514</v>
      </c>
      <c r="D159" s="161" t="s">
        <v>515</v>
      </c>
      <c r="E159" s="168"/>
      <c r="F159" s="163" t="s">
        <v>483</v>
      </c>
      <c r="G159" s="163"/>
    </row>
    <row r="160" spans="1:7" x14ac:dyDescent="0.3">
      <c r="A160" s="150" t="s">
        <v>651</v>
      </c>
      <c r="B160" s="150" t="s">
        <v>652</v>
      </c>
      <c r="C160" s="275">
        <f>100*0%</f>
        <v>0</v>
      </c>
      <c r="D160" s="275">
        <f>100*0%</f>
        <v>0</v>
      </c>
      <c r="E160" s="185"/>
      <c r="F160" s="275">
        <f>100*0%</f>
        <v>0</v>
      </c>
    </row>
    <row r="161" spans="1:7" x14ac:dyDescent="0.3">
      <c r="A161" s="150" t="s">
        <v>653</v>
      </c>
      <c r="B161" s="150" t="s">
        <v>654</v>
      </c>
      <c r="C161" s="275">
        <f>100*1%</f>
        <v>1</v>
      </c>
      <c r="D161" s="275">
        <f>100*1%</f>
        <v>1</v>
      </c>
      <c r="E161" s="185"/>
      <c r="F161" s="275">
        <f>100*1%</f>
        <v>1</v>
      </c>
    </row>
    <row r="162" spans="1:7" x14ac:dyDescent="0.3">
      <c r="A162" s="150" t="s">
        <v>655</v>
      </c>
      <c r="B162" s="150" t="s">
        <v>146</v>
      </c>
      <c r="C162" s="184" t="s">
        <v>1241</v>
      </c>
      <c r="D162" s="275" t="s">
        <v>1241</v>
      </c>
      <c r="E162" s="185"/>
      <c r="F162" s="275" t="s">
        <v>1241</v>
      </c>
    </row>
    <row r="163" spans="1:7" outlineLevel="1" x14ac:dyDescent="0.3">
      <c r="A163" s="150" t="s">
        <v>656</v>
      </c>
      <c r="E163" s="145"/>
    </row>
    <row r="164" spans="1:7" outlineLevel="1" x14ac:dyDescent="0.3">
      <c r="A164" s="150" t="s">
        <v>657</v>
      </c>
      <c r="E164" s="145"/>
    </row>
    <row r="165" spans="1:7" outlineLevel="1" x14ac:dyDescent="0.3">
      <c r="A165" s="150" t="s">
        <v>658</v>
      </c>
      <c r="E165" s="145"/>
    </row>
    <row r="166" spans="1:7" outlineLevel="1" x14ac:dyDescent="0.3">
      <c r="A166" s="150" t="s">
        <v>659</v>
      </c>
      <c r="E166" s="145"/>
    </row>
    <row r="167" spans="1:7" outlineLevel="1" x14ac:dyDescent="0.3">
      <c r="A167" s="150" t="s">
        <v>660</v>
      </c>
      <c r="E167" s="145"/>
    </row>
    <row r="168" spans="1:7" outlineLevel="1" x14ac:dyDescent="0.3">
      <c r="A168" s="150" t="s">
        <v>661</v>
      </c>
      <c r="E168" s="145"/>
    </row>
    <row r="169" spans="1:7" ht="15" customHeight="1" x14ac:dyDescent="0.3">
      <c r="A169" s="161"/>
      <c r="B169" s="162" t="s">
        <v>662</v>
      </c>
      <c r="C169" s="161" t="s">
        <v>514</v>
      </c>
      <c r="D169" s="161" t="s">
        <v>515</v>
      </c>
      <c r="E169" s="168"/>
      <c r="F169" s="163" t="s">
        <v>483</v>
      </c>
      <c r="G169" s="163"/>
    </row>
    <row r="170" spans="1:7" x14ac:dyDescent="0.3">
      <c r="A170" s="150" t="s">
        <v>663</v>
      </c>
      <c r="B170" s="172" t="s">
        <v>664</v>
      </c>
      <c r="C170" s="275">
        <f t="shared" ref="C170:D173" si="1">100*0%</f>
        <v>0</v>
      </c>
      <c r="D170" s="275">
        <f t="shared" si="1"/>
        <v>0</v>
      </c>
      <c r="E170" s="185"/>
      <c r="F170" s="275">
        <f>100*0%</f>
        <v>0</v>
      </c>
    </row>
    <row r="171" spans="1:7" x14ac:dyDescent="0.3">
      <c r="A171" s="150" t="s">
        <v>665</v>
      </c>
      <c r="B171" s="172" t="s">
        <v>666</v>
      </c>
      <c r="C171" s="275">
        <f t="shared" si="1"/>
        <v>0</v>
      </c>
      <c r="D171" s="275">
        <f t="shared" si="1"/>
        <v>0</v>
      </c>
      <c r="E171" s="185"/>
      <c r="F171" s="275">
        <f>100*0%</f>
        <v>0</v>
      </c>
    </row>
    <row r="172" spans="1:7" x14ac:dyDescent="0.3">
      <c r="A172" s="150" t="s">
        <v>667</v>
      </c>
      <c r="B172" s="172" t="s">
        <v>668</v>
      </c>
      <c r="C172" s="275">
        <f t="shared" si="1"/>
        <v>0</v>
      </c>
      <c r="D172" s="275">
        <f t="shared" si="1"/>
        <v>0</v>
      </c>
      <c r="E172" s="184"/>
      <c r="F172" s="275">
        <f>100*0%</f>
        <v>0</v>
      </c>
    </row>
    <row r="173" spans="1:7" x14ac:dyDescent="0.3">
      <c r="A173" s="150" t="s">
        <v>669</v>
      </c>
      <c r="B173" s="172" t="s">
        <v>670</v>
      </c>
      <c r="C173" s="275">
        <f t="shared" si="1"/>
        <v>0</v>
      </c>
      <c r="D173" s="275">
        <f t="shared" si="1"/>
        <v>0</v>
      </c>
      <c r="E173" s="184"/>
      <c r="F173" s="275">
        <f>100*0%</f>
        <v>0</v>
      </c>
    </row>
    <row r="174" spans="1:7" x14ac:dyDescent="0.3">
      <c r="A174" s="150" t="s">
        <v>671</v>
      </c>
      <c r="B174" s="172" t="s">
        <v>672</v>
      </c>
      <c r="C174" s="275">
        <f>100*1%</f>
        <v>1</v>
      </c>
      <c r="D174" s="275">
        <f>100*1%</f>
        <v>1</v>
      </c>
      <c r="E174" s="184"/>
      <c r="F174" s="275">
        <f>100*1%</f>
        <v>1</v>
      </c>
    </row>
    <row r="175" spans="1:7" outlineLevel="1" x14ac:dyDescent="0.3">
      <c r="A175" s="150" t="s">
        <v>673</v>
      </c>
      <c r="B175" s="169"/>
      <c r="C175" s="184"/>
      <c r="D175" s="184"/>
      <c r="E175" s="184"/>
      <c r="F175" s="184"/>
    </row>
    <row r="176" spans="1:7" outlineLevel="1" x14ac:dyDescent="0.3">
      <c r="A176" s="150" t="s">
        <v>674</v>
      </c>
      <c r="B176" s="169"/>
      <c r="C176" s="184"/>
      <c r="D176" s="184"/>
      <c r="E176" s="184"/>
      <c r="F176" s="184"/>
    </row>
    <row r="177" spans="1:7" outlineLevel="1" x14ac:dyDescent="0.3">
      <c r="A177" s="150" t="s">
        <v>675</v>
      </c>
      <c r="B177" s="172"/>
      <c r="C177" s="184"/>
      <c r="D177" s="184"/>
      <c r="E177" s="184"/>
      <c r="F177" s="184"/>
    </row>
    <row r="178" spans="1:7" outlineLevel="1" x14ac:dyDescent="0.3">
      <c r="A178" s="150" t="s">
        <v>676</v>
      </c>
      <c r="B178" s="172"/>
      <c r="C178" s="184"/>
      <c r="D178" s="184"/>
      <c r="E178" s="184"/>
      <c r="F178" s="184"/>
    </row>
    <row r="179" spans="1:7" ht="15" customHeight="1" x14ac:dyDescent="0.3">
      <c r="A179" s="161"/>
      <c r="B179" s="162" t="s">
        <v>677</v>
      </c>
      <c r="C179" s="161" t="s">
        <v>514</v>
      </c>
      <c r="D179" s="161" t="s">
        <v>515</v>
      </c>
      <c r="E179" s="168"/>
      <c r="F179" s="163" t="s">
        <v>483</v>
      </c>
      <c r="G179" s="163"/>
    </row>
    <row r="180" spans="1:7" x14ac:dyDescent="0.3">
      <c r="A180" s="150" t="s">
        <v>678</v>
      </c>
      <c r="B180" s="150" t="s">
        <v>679</v>
      </c>
      <c r="C180" s="275">
        <f>100*0.0203%</f>
        <v>2.0299999999999999E-2</v>
      </c>
      <c r="D180" s="275">
        <f>100*0.0099%</f>
        <v>9.9000000000000008E-3</v>
      </c>
      <c r="E180" s="185"/>
      <c r="F180" s="275">
        <f>100*0.0195%</f>
        <v>1.95E-2</v>
      </c>
    </row>
    <row r="181" spans="1:7" outlineLevel="1" x14ac:dyDescent="0.3">
      <c r="A181" s="150" t="s">
        <v>680</v>
      </c>
      <c r="B181" s="173"/>
      <c r="C181" s="184"/>
      <c r="D181" s="184"/>
      <c r="E181" s="185"/>
      <c r="F181" s="184"/>
    </row>
    <row r="182" spans="1:7" outlineLevel="1" x14ac:dyDescent="0.3">
      <c r="A182" s="150" t="s">
        <v>681</v>
      </c>
      <c r="B182" s="173"/>
      <c r="C182" s="184"/>
      <c r="D182" s="184"/>
      <c r="E182" s="185"/>
      <c r="F182" s="184"/>
    </row>
    <row r="183" spans="1:7" outlineLevel="1" x14ac:dyDescent="0.3">
      <c r="A183" s="150" t="s">
        <v>682</v>
      </c>
      <c r="B183" s="173"/>
      <c r="C183" s="184"/>
      <c r="D183" s="184"/>
      <c r="E183" s="185"/>
      <c r="F183" s="184"/>
    </row>
    <row r="184" spans="1:7" outlineLevel="1" x14ac:dyDescent="0.3">
      <c r="A184" s="150" t="s">
        <v>683</v>
      </c>
      <c r="B184" s="173"/>
      <c r="C184" s="184"/>
      <c r="D184" s="184"/>
      <c r="E184" s="185"/>
      <c r="F184" s="184"/>
    </row>
    <row r="185" spans="1:7" ht="18" x14ac:dyDescent="0.3">
      <c r="A185" s="174"/>
      <c r="B185" s="175" t="s">
        <v>480</v>
      </c>
      <c r="C185" s="174"/>
      <c r="D185" s="174"/>
      <c r="E185" s="174"/>
      <c r="F185" s="176"/>
      <c r="G185" s="176"/>
    </row>
    <row r="186" spans="1:7" ht="15" customHeight="1" x14ac:dyDescent="0.3">
      <c r="A186" s="161"/>
      <c r="B186" s="162" t="s">
        <v>684</v>
      </c>
      <c r="C186" s="161" t="s">
        <v>685</v>
      </c>
      <c r="D186" s="161" t="s">
        <v>686</v>
      </c>
      <c r="E186" s="168"/>
      <c r="F186" s="161" t="s">
        <v>514</v>
      </c>
      <c r="G186" s="161" t="s">
        <v>687</v>
      </c>
    </row>
    <row r="187" spans="1:7" x14ac:dyDescent="0.3">
      <c r="A187" s="150" t="s">
        <v>688</v>
      </c>
      <c r="B187" s="171" t="s">
        <v>689</v>
      </c>
      <c r="C187" s="358">
        <v>452</v>
      </c>
      <c r="D187" s="150">
        <v>4696</v>
      </c>
      <c r="E187" s="177"/>
      <c r="F187" s="178"/>
      <c r="G187" s="178"/>
    </row>
    <row r="188" spans="1:7" x14ac:dyDescent="0.3">
      <c r="A188" s="177"/>
      <c r="B188" s="179"/>
      <c r="C188" s="177"/>
      <c r="D188" s="177"/>
      <c r="E188" s="177"/>
      <c r="F188" s="178"/>
      <c r="G188" s="178"/>
    </row>
    <row r="189" spans="1:7" x14ac:dyDescent="0.3">
      <c r="B189" s="171" t="s">
        <v>690</v>
      </c>
      <c r="C189" s="177"/>
      <c r="D189" s="177"/>
      <c r="E189" s="177"/>
      <c r="F189" s="178"/>
      <c r="G189" s="178"/>
    </row>
    <row r="190" spans="1:7" x14ac:dyDescent="0.3">
      <c r="A190" s="150" t="s">
        <v>691</v>
      </c>
      <c r="B190" s="341" t="s">
        <v>2681</v>
      </c>
      <c r="C190" s="358">
        <v>2075</v>
      </c>
      <c r="D190" s="358">
        <v>4677</v>
      </c>
      <c r="E190" s="177"/>
      <c r="F190" s="214">
        <f>IF($C$214=0,"",IF(C190="[for completion]","",IF(C190="","",C190/$C$214)))</f>
        <v>0.97877358490566035</v>
      </c>
      <c r="G190" s="214">
        <f>IF($D$214=0,"",IF(D190="[for completion]","",IF(D190="","",D190/$D$214)))</f>
        <v>0.99595400340715501</v>
      </c>
    </row>
    <row r="191" spans="1:7" x14ac:dyDescent="0.3">
      <c r="A191" s="150" t="s">
        <v>692</v>
      </c>
      <c r="B191" s="341" t="s">
        <v>2682</v>
      </c>
      <c r="C191" s="358">
        <v>45</v>
      </c>
      <c r="D191" s="358">
        <v>19</v>
      </c>
      <c r="E191" s="177"/>
      <c r="F191" s="214">
        <f t="shared" ref="F191:F213" si="2">IF($C$214=0,"",IF(C191="[for completion]","",IF(C191="","",C191/$C$214)))</f>
        <v>2.1226415094339621E-2</v>
      </c>
      <c r="G191" s="214">
        <f t="shared" ref="G191:G213" si="3">IF($D$214=0,"",IF(D191="[for completion]","",IF(D191="","",D191/$D$214)))</f>
        <v>4.0459965928449741E-3</v>
      </c>
    </row>
    <row r="192" spans="1:7" x14ac:dyDescent="0.3">
      <c r="A192" s="150" t="s">
        <v>693</v>
      </c>
      <c r="B192" s="341" t="s">
        <v>2683</v>
      </c>
      <c r="C192" s="358">
        <v>0</v>
      </c>
      <c r="D192" s="358">
        <v>0</v>
      </c>
      <c r="E192" s="177"/>
      <c r="F192" s="214">
        <f t="shared" si="2"/>
        <v>0</v>
      </c>
      <c r="G192" s="214">
        <f t="shared" si="3"/>
        <v>0</v>
      </c>
    </row>
    <row r="193" spans="1:7" x14ac:dyDescent="0.3">
      <c r="A193" s="150" t="s">
        <v>694</v>
      </c>
      <c r="B193" s="341" t="s">
        <v>2684</v>
      </c>
      <c r="C193" s="358">
        <v>0</v>
      </c>
      <c r="D193" s="358">
        <v>0</v>
      </c>
      <c r="E193" s="177"/>
      <c r="F193" s="214">
        <f t="shared" si="2"/>
        <v>0</v>
      </c>
      <c r="G193" s="214">
        <f t="shared" si="3"/>
        <v>0</v>
      </c>
    </row>
    <row r="194" spans="1:7" x14ac:dyDescent="0.3">
      <c r="A194" s="150" t="s">
        <v>695</v>
      </c>
      <c r="B194" s="341" t="s">
        <v>2684</v>
      </c>
      <c r="C194" s="358">
        <v>0</v>
      </c>
      <c r="D194" s="358">
        <v>0</v>
      </c>
      <c r="E194" s="177"/>
      <c r="F194" s="214">
        <f t="shared" si="2"/>
        <v>0</v>
      </c>
      <c r="G194" s="214">
        <f t="shared" si="3"/>
        <v>0</v>
      </c>
    </row>
    <row r="195" spans="1:7" x14ac:dyDescent="0.3">
      <c r="A195" s="150" t="s">
        <v>696</v>
      </c>
      <c r="B195" s="341" t="s">
        <v>2685</v>
      </c>
      <c r="C195" s="358">
        <v>0</v>
      </c>
      <c r="D195" s="358">
        <v>0</v>
      </c>
      <c r="E195" s="177"/>
      <c r="F195" s="214">
        <f t="shared" si="2"/>
        <v>0</v>
      </c>
      <c r="G195" s="214">
        <f t="shared" si="3"/>
        <v>0</v>
      </c>
    </row>
    <row r="196" spans="1:7" x14ac:dyDescent="0.3">
      <c r="A196" s="150" t="s">
        <v>697</v>
      </c>
      <c r="B196" s="171"/>
      <c r="C196" s="215"/>
      <c r="D196" s="218"/>
      <c r="E196" s="177"/>
      <c r="F196" s="214" t="str">
        <f t="shared" si="2"/>
        <v/>
      </c>
      <c r="G196" s="214" t="str">
        <f t="shared" si="3"/>
        <v/>
      </c>
    </row>
    <row r="197" spans="1:7" x14ac:dyDescent="0.3">
      <c r="A197" s="150" t="s">
        <v>698</v>
      </c>
      <c r="B197" s="171"/>
      <c r="C197" s="215"/>
      <c r="D197" s="218"/>
      <c r="E197" s="177"/>
      <c r="F197" s="214" t="str">
        <f t="shared" si="2"/>
        <v/>
      </c>
      <c r="G197" s="214" t="str">
        <f t="shared" si="3"/>
        <v/>
      </c>
    </row>
    <row r="198" spans="1:7" x14ac:dyDescent="0.3">
      <c r="A198" s="150" t="s">
        <v>699</v>
      </c>
      <c r="B198" s="171"/>
      <c r="C198" s="215"/>
      <c r="D198" s="218"/>
      <c r="E198" s="177"/>
      <c r="F198" s="214" t="str">
        <f t="shared" si="2"/>
        <v/>
      </c>
      <c r="G198" s="214" t="str">
        <f t="shared" si="3"/>
        <v/>
      </c>
    </row>
    <row r="199" spans="1:7" x14ac:dyDescent="0.3">
      <c r="A199" s="150" t="s">
        <v>700</v>
      </c>
      <c r="B199" s="171"/>
      <c r="C199" s="215"/>
      <c r="D199" s="218"/>
      <c r="E199" s="171"/>
      <c r="F199" s="214" t="str">
        <f t="shared" si="2"/>
        <v/>
      </c>
      <c r="G199" s="214" t="str">
        <f t="shared" si="3"/>
        <v/>
      </c>
    </row>
    <row r="200" spans="1:7" x14ac:dyDescent="0.3">
      <c r="A200" s="150" t="s">
        <v>701</v>
      </c>
      <c r="B200" s="171"/>
      <c r="C200" s="215"/>
      <c r="D200" s="218"/>
      <c r="E200" s="171"/>
      <c r="F200" s="214" t="str">
        <f t="shared" si="2"/>
        <v/>
      </c>
      <c r="G200" s="214" t="str">
        <f t="shared" si="3"/>
        <v/>
      </c>
    </row>
    <row r="201" spans="1:7" x14ac:dyDescent="0.3">
      <c r="A201" s="150" t="s">
        <v>702</v>
      </c>
      <c r="B201" s="171"/>
      <c r="C201" s="215"/>
      <c r="D201" s="218"/>
      <c r="E201" s="171"/>
      <c r="F201" s="214" t="str">
        <f t="shared" si="2"/>
        <v/>
      </c>
      <c r="G201" s="214" t="str">
        <f t="shared" si="3"/>
        <v/>
      </c>
    </row>
    <row r="202" spans="1:7" x14ac:dyDescent="0.3">
      <c r="A202" s="150" t="s">
        <v>703</v>
      </c>
      <c r="B202" s="171"/>
      <c r="C202" s="215"/>
      <c r="D202" s="218"/>
      <c r="E202" s="171"/>
      <c r="F202" s="214" t="str">
        <f t="shared" si="2"/>
        <v/>
      </c>
      <c r="G202" s="214" t="str">
        <f t="shared" si="3"/>
        <v/>
      </c>
    </row>
    <row r="203" spans="1:7" x14ac:dyDescent="0.3">
      <c r="A203" s="150" t="s">
        <v>704</v>
      </c>
      <c r="B203" s="171"/>
      <c r="C203" s="215"/>
      <c r="D203" s="218"/>
      <c r="E203" s="171"/>
      <c r="F203" s="214" t="str">
        <f t="shared" si="2"/>
        <v/>
      </c>
      <c r="G203" s="214" t="str">
        <f t="shared" si="3"/>
        <v/>
      </c>
    </row>
    <row r="204" spans="1:7" x14ac:dyDescent="0.3">
      <c r="A204" s="150" t="s">
        <v>705</v>
      </c>
      <c r="B204" s="171"/>
      <c r="C204" s="215"/>
      <c r="D204" s="218"/>
      <c r="E204" s="171"/>
      <c r="F204" s="214" t="str">
        <f t="shared" si="2"/>
        <v/>
      </c>
      <c r="G204" s="214" t="str">
        <f t="shared" si="3"/>
        <v/>
      </c>
    </row>
    <row r="205" spans="1:7" x14ac:dyDescent="0.3">
      <c r="A205" s="150" t="s">
        <v>706</v>
      </c>
      <c r="B205" s="171"/>
      <c r="C205" s="215"/>
      <c r="D205" s="218"/>
      <c r="F205" s="214" t="str">
        <f t="shared" si="2"/>
        <v/>
      </c>
      <c r="G205" s="214" t="str">
        <f t="shared" si="3"/>
        <v/>
      </c>
    </row>
    <row r="206" spans="1:7" x14ac:dyDescent="0.3">
      <c r="A206" s="150" t="s">
        <v>707</v>
      </c>
      <c r="B206" s="171"/>
      <c r="C206" s="215"/>
      <c r="D206" s="218"/>
      <c r="E206" s="166"/>
      <c r="F206" s="214" t="str">
        <f t="shared" si="2"/>
        <v/>
      </c>
      <c r="G206" s="214" t="str">
        <f t="shared" si="3"/>
        <v/>
      </c>
    </row>
    <row r="207" spans="1:7" x14ac:dyDescent="0.3">
      <c r="A207" s="150" t="s">
        <v>708</v>
      </c>
      <c r="B207" s="171"/>
      <c r="C207" s="215"/>
      <c r="D207" s="218"/>
      <c r="E207" s="166"/>
      <c r="F207" s="214" t="str">
        <f t="shared" si="2"/>
        <v/>
      </c>
      <c r="G207" s="214" t="str">
        <f t="shared" si="3"/>
        <v/>
      </c>
    </row>
    <row r="208" spans="1:7" x14ac:dyDescent="0.3">
      <c r="A208" s="150" t="s">
        <v>709</v>
      </c>
      <c r="B208" s="171"/>
      <c r="C208" s="215"/>
      <c r="D208" s="218"/>
      <c r="E208" s="166"/>
      <c r="F208" s="214" t="str">
        <f t="shared" si="2"/>
        <v/>
      </c>
      <c r="G208" s="214" t="str">
        <f t="shared" si="3"/>
        <v/>
      </c>
    </row>
    <row r="209" spans="1:7" x14ac:dyDescent="0.3">
      <c r="A209" s="150" t="s">
        <v>710</v>
      </c>
      <c r="B209" s="171"/>
      <c r="C209" s="215"/>
      <c r="D209" s="218"/>
      <c r="E209" s="166"/>
      <c r="F209" s="214" t="str">
        <f t="shared" si="2"/>
        <v/>
      </c>
      <c r="G209" s="214" t="str">
        <f t="shared" si="3"/>
        <v/>
      </c>
    </row>
    <row r="210" spans="1:7" x14ac:dyDescent="0.3">
      <c r="A210" s="150" t="s">
        <v>711</v>
      </c>
      <c r="B210" s="171"/>
      <c r="C210" s="215"/>
      <c r="D210" s="218"/>
      <c r="E210" s="166"/>
      <c r="F210" s="214" t="str">
        <f t="shared" si="2"/>
        <v/>
      </c>
      <c r="G210" s="214" t="str">
        <f t="shared" si="3"/>
        <v/>
      </c>
    </row>
    <row r="211" spans="1:7" x14ac:dyDescent="0.3">
      <c r="A211" s="150" t="s">
        <v>712</v>
      </c>
      <c r="B211" s="171"/>
      <c r="C211" s="215"/>
      <c r="D211" s="218"/>
      <c r="E211" s="166"/>
      <c r="F211" s="214" t="str">
        <f t="shared" si="2"/>
        <v/>
      </c>
      <c r="G211" s="214" t="str">
        <f t="shared" si="3"/>
        <v/>
      </c>
    </row>
    <row r="212" spans="1:7" x14ac:dyDescent="0.3">
      <c r="A212" s="150" t="s">
        <v>713</v>
      </c>
      <c r="B212" s="171"/>
      <c r="C212" s="215"/>
      <c r="D212" s="218"/>
      <c r="E212" s="166"/>
      <c r="F212" s="214" t="str">
        <f t="shared" si="2"/>
        <v/>
      </c>
      <c r="G212" s="214" t="str">
        <f t="shared" si="3"/>
        <v/>
      </c>
    </row>
    <row r="213" spans="1:7" x14ac:dyDescent="0.3">
      <c r="A213" s="150" t="s">
        <v>714</v>
      </c>
      <c r="B213" s="171"/>
      <c r="C213" s="215"/>
      <c r="D213" s="218"/>
      <c r="E213" s="166"/>
      <c r="F213" s="214" t="str">
        <f t="shared" si="2"/>
        <v/>
      </c>
      <c r="G213" s="214" t="str">
        <f t="shared" si="3"/>
        <v/>
      </c>
    </row>
    <row r="214" spans="1:7" x14ac:dyDescent="0.3">
      <c r="A214" s="150" t="s">
        <v>715</v>
      </c>
      <c r="B214" s="180" t="s">
        <v>148</v>
      </c>
      <c r="C214" s="221">
        <f>SUM(C190:C213)</f>
        <v>2120</v>
      </c>
      <c r="D214" s="219">
        <f>SUM(D190:D213)</f>
        <v>4696</v>
      </c>
      <c r="E214" s="166"/>
      <c r="F214" s="220">
        <f>SUM(F190:F213)</f>
        <v>1</v>
      </c>
      <c r="G214" s="220">
        <f>SUM(G190:G213)</f>
        <v>1</v>
      </c>
    </row>
    <row r="215" spans="1:7" ht="15" customHeight="1" x14ac:dyDescent="0.3">
      <c r="A215" s="161"/>
      <c r="B215" s="332" t="s">
        <v>716</v>
      </c>
      <c r="C215" s="161" t="s">
        <v>685</v>
      </c>
      <c r="D215" s="161" t="s">
        <v>686</v>
      </c>
      <c r="E215" s="168"/>
      <c r="F215" s="161" t="s">
        <v>514</v>
      </c>
      <c r="G215" s="161" t="s">
        <v>687</v>
      </c>
    </row>
    <row r="216" spans="1:7" x14ac:dyDescent="0.3">
      <c r="A216" s="150" t="s">
        <v>717</v>
      </c>
      <c r="B216" s="150" t="s">
        <v>718</v>
      </c>
      <c r="C216" s="184" t="s">
        <v>1241</v>
      </c>
      <c r="F216" s="217"/>
      <c r="G216" s="217"/>
    </row>
    <row r="217" spans="1:7" x14ac:dyDescent="0.3">
      <c r="F217" s="217"/>
      <c r="G217" s="217"/>
    </row>
    <row r="218" spans="1:7" x14ac:dyDescent="0.3">
      <c r="B218" s="171" t="s">
        <v>719</v>
      </c>
      <c r="F218" s="217"/>
      <c r="G218" s="217"/>
    </row>
    <row r="219" spans="1:7" x14ac:dyDescent="0.3">
      <c r="A219" s="150" t="s">
        <v>720</v>
      </c>
      <c r="B219" s="150" t="s">
        <v>721</v>
      </c>
      <c r="C219" s="275" t="s">
        <v>1241</v>
      </c>
      <c r="D219" s="275" t="s">
        <v>1241</v>
      </c>
      <c r="F219" s="214" t="str">
        <f t="shared" ref="F219:F233" si="4">IF($C$227=0,"",IF(C219="[for completion]","",C219/$C$227))</f>
        <v/>
      </c>
      <c r="G219" s="214" t="str">
        <f t="shared" ref="G219:G233" si="5">IF($D$227=0,"",IF(D219="[for completion]","",D219/$D$227))</f>
        <v/>
      </c>
    </row>
    <row r="220" spans="1:7" x14ac:dyDescent="0.3">
      <c r="A220" s="150" t="s">
        <v>722</v>
      </c>
      <c r="B220" s="150" t="s">
        <v>723</v>
      </c>
      <c r="C220" s="275" t="s">
        <v>1241</v>
      </c>
      <c r="D220" s="275" t="s">
        <v>1241</v>
      </c>
      <c r="F220" s="214" t="str">
        <f t="shared" si="4"/>
        <v/>
      </c>
      <c r="G220" s="214" t="str">
        <f t="shared" si="5"/>
        <v/>
      </c>
    </row>
    <row r="221" spans="1:7" x14ac:dyDescent="0.3">
      <c r="A221" s="150" t="s">
        <v>724</v>
      </c>
      <c r="B221" s="150" t="s">
        <v>725</v>
      </c>
      <c r="C221" s="275" t="s">
        <v>1241</v>
      </c>
      <c r="D221" s="275" t="s">
        <v>1241</v>
      </c>
      <c r="F221" s="214" t="str">
        <f t="shared" si="4"/>
        <v/>
      </c>
      <c r="G221" s="214" t="str">
        <f t="shared" si="5"/>
        <v/>
      </c>
    </row>
    <row r="222" spans="1:7" x14ac:dyDescent="0.3">
      <c r="A222" s="150" t="s">
        <v>726</v>
      </c>
      <c r="B222" s="150" t="s">
        <v>727</v>
      </c>
      <c r="C222" s="275" t="s">
        <v>1241</v>
      </c>
      <c r="D222" s="275" t="s">
        <v>1241</v>
      </c>
      <c r="F222" s="214" t="str">
        <f t="shared" si="4"/>
        <v/>
      </c>
      <c r="G222" s="214" t="str">
        <f t="shared" si="5"/>
        <v/>
      </c>
    </row>
    <row r="223" spans="1:7" x14ac:dyDescent="0.3">
      <c r="A223" s="150" t="s">
        <v>728</v>
      </c>
      <c r="B223" s="150" t="s">
        <v>729</v>
      </c>
      <c r="C223" s="275" t="s">
        <v>1241</v>
      </c>
      <c r="D223" s="275" t="s">
        <v>1241</v>
      </c>
      <c r="F223" s="214" t="str">
        <f t="shared" si="4"/>
        <v/>
      </c>
      <c r="G223" s="214" t="str">
        <f t="shared" si="5"/>
        <v/>
      </c>
    </row>
    <row r="224" spans="1:7" x14ac:dyDescent="0.3">
      <c r="A224" s="150" t="s">
        <v>730</v>
      </c>
      <c r="B224" s="150" t="s">
        <v>731</v>
      </c>
      <c r="C224" s="275" t="s">
        <v>1241</v>
      </c>
      <c r="D224" s="275" t="s">
        <v>1241</v>
      </c>
      <c r="F224" s="214" t="str">
        <f t="shared" si="4"/>
        <v/>
      </c>
      <c r="G224" s="214" t="str">
        <f t="shared" si="5"/>
        <v/>
      </c>
    </row>
    <row r="225" spans="1:7" x14ac:dyDescent="0.3">
      <c r="A225" s="150" t="s">
        <v>732</v>
      </c>
      <c r="B225" s="150" t="s">
        <v>733</v>
      </c>
      <c r="C225" s="275" t="s">
        <v>1241</v>
      </c>
      <c r="D225" s="275" t="s">
        <v>1241</v>
      </c>
      <c r="F225" s="214" t="str">
        <f t="shared" si="4"/>
        <v/>
      </c>
      <c r="G225" s="214" t="str">
        <f t="shared" si="5"/>
        <v/>
      </c>
    </row>
    <row r="226" spans="1:7" x14ac:dyDescent="0.3">
      <c r="A226" s="150" t="s">
        <v>734</v>
      </c>
      <c r="B226" s="150" t="s">
        <v>735</v>
      </c>
      <c r="C226" s="275" t="s">
        <v>1241</v>
      </c>
      <c r="D226" s="275" t="s">
        <v>1241</v>
      </c>
      <c r="F226" s="214" t="str">
        <f t="shared" si="4"/>
        <v/>
      </c>
      <c r="G226" s="214" t="str">
        <f t="shared" si="5"/>
        <v/>
      </c>
    </row>
    <row r="227" spans="1:7" x14ac:dyDescent="0.3">
      <c r="A227" s="150" t="s">
        <v>736</v>
      </c>
      <c r="B227" s="180" t="s">
        <v>148</v>
      </c>
      <c r="C227" s="215">
        <f>SUM(C219:C226)</f>
        <v>0</v>
      </c>
      <c r="D227" s="218">
        <f>SUM(D219:D226)</f>
        <v>0</v>
      </c>
      <c r="F227" s="184">
        <f>SUM(F219:F226)</f>
        <v>0</v>
      </c>
      <c r="G227" s="184">
        <f>SUM(G219:G226)</f>
        <v>0</v>
      </c>
    </row>
    <row r="228" spans="1:7" outlineLevel="1" x14ac:dyDescent="0.3">
      <c r="A228" s="150" t="s">
        <v>737</v>
      </c>
      <c r="B228" s="167" t="s">
        <v>738</v>
      </c>
      <c r="C228" s="215"/>
      <c r="D228" s="218"/>
      <c r="F228" s="214" t="str">
        <f t="shared" si="4"/>
        <v/>
      </c>
      <c r="G228" s="214" t="str">
        <f t="shared" si="5"/>
        <v/>
      </c>
    </row>
    <row r="229" spans="1:7" outlineLevel="1" x14ac:dyDescent="0.3">
      <c r="A229" s="150" t="s">
        <v>739</v>
      </c>
      <c r="B229" s="167" t="s">
        <v>740</v>
      </c>
      <c r="C229" s="215"/>
      <c r="D229" s="218"/>
      <c r="F229" s="214" t="str">
        <f t="shared" si="4"/>
        <v/>
      </c>
      <c r="G229" s="214" t="str">
        <f t="shared" si="5"/>
        <v/>
      </c>
    </row>
    <row r="230" spans="1:7" outlineLevel="1" x14ac:dyDescent="0.3">
      <c r="A230" s="150" t="s">
        <v>741</v>
      </c>
      <c r="B230" s="167" t="s">
        <v>742</v>
      </c>
      <c r="C230" s="215"/>
      <c r="D230" s="218"/>
      <c r="F230" s="214" t="str">
        <f t="shared" si="4"/>
        <v/>
      </c>
      <c r="G230" s="214" t="str">
        <f t="shared" si="5"/>
        <v/>
      </c>
    </row>
    <row r="231" spans="1:7" outlineLevel="1" x14ac:dyDescent="0.3">
      <c r="A231" s="150" t="s">
        <v>743</v>
      </c>
      <c r="B231" s="167" t="s">
        <v>744</v>
      </c>
      <c r="C231" s="215"/>
      <c r="D231" s="218"/>
      <c r="F231" s="214" t="str">
        <f t="shared" si="4"/>
        <v/>
      </c>
      <c r="G231" s="214" t="str">
        <f t="shared" si="5"/>
        <v/>
      </c>
    </row>
    <row r="232" spans="1:7" outlineLevel="1" x14ac:dyDescent="0.3">
      <c r="A232" s="150" t="s">
        <v>745</v>
      </c>
      <c r="B232" s="167" t="s">
        <v>746</v>
      </c>
      <c r="C232" s="215"/>
      <c r="D232" s="218"/>
      <c r="F232" s="214" t="str">
        <f t="shared" si="4"/>
        <v/>
      </c>
      <c r="G232" s="214" t="str">
        <f t="shared" si="5"/>
        <v/>
      </c>
    </row>
    <row r="233" spans="1:7" outlineLevel="1" x14ac:dyDescent="0.3">
      <c r="A233" s="150" t="s">
        <v>747</v>
      </c>
      <c r="B233" s="167" t="s">
        <v>748</v>
      </c>
      <c r="C233" s="215"/>
      <c r="D233" s="218"/>
      <c r="F233" s="214" t="str">
        <f t="shared" si="4"/>
        <v/>
      </c>
      <c r="G233" s="214" t="str">
        <f t="shared" si="5"/>
        <v/>
      </c>
    </row>
    <row r="234" spans="1:7" outlineLevel="1" x14ac:dyDescent="0.3">
      <c r="A234" s="150" t="s">
        <v>749</v>
      </c>
      <c r="B234" s="167"/>
      <c r="F234" s="214"/>
      <c r="G234" s="214"/>
    </row>
    <row r="235" spans="1:7" outlineLevel="1" x14ac:dyDescent="0.3">
      <c r="A235" s="150" t="s">
        <v>750</v>
      </c>
      <c r="B235" s="167"/>
      <c r="F235" s="214"/>
      <c r="G235" s="214"/>
    </row>
    <row r="236" spans="1:7" outlineLevel="1" x14ac:dyDescent="0.3">
      <c r="A236" s="150" t="s">
        <v>751</v>
      </c>
      <c r="B236" s="167"/>
      <c r="F236" s="214"/>
      <c r="G236" s="214"/>
    </row>
    <row r="237" spans="1:7" ht="15" customHeight="1" x14ac:dyDescent="0.3">
      <c r="A237" s="161"/>
      <c r="B237" s="332" t="s">
        <v>752</v>
      </c>
      <c r="C237" s="161" t="s">
        <v>685</v>
      </c>
      <c r="D237" s="161" t="s">
        <v>686</v>
      </c>
      <c r="E237" s="168"/>
      <c r="F237" s="161" t="s">
        <v>514</v>
      </c>
      <c r="G237" s="161" t="s">
        <v>687</v>
      </c>
    </row>
    <row r="238" spans="1:7" x14ac:dyDescent="0.3">
      <c r="A238" s="150" t="s">
        <v>753</v>
      </c>
      <c r="B238" s="150" t="s">
        <v>718</v>
      </c>
      <c r="C238" s="275">
        <v>0.4299</v>
      </c>
      <c r="F238" s="217"/>
      <c r="G238" s="217"/>
    </row>
    <row r="239" spans="1:7" x14ac:dyDescent="0.3">
      <c r="F239" s="217"/>
      <c r="G239" s="217"/>
    </row>
    <row r="240" spans="1:7" x14ac:dyDescent="0.3">
      <c r="B240" s="171" t="s">
        <v>719</v>
      </c>
      <c r="F240" s="217"/>
      <c r="G240" s="217"/>
    </row>
    <row r="241" spans="1:7" x14ac:dyDescent="0.3">
      <c r="A241" s="150" t="s">
        <v>754</v>
      </c>
      <c r="B241" s="150" t="s">
        <v>721</v>
      </c>
      <c r="C241" s="358">
        <v>1561</v>
      </c>
      <c r="D241" s="218" t="s">
        <v>1241</v>
      </c>
      <c r="F241" s="214">
        <f>IF($C$249=0,"",IF(C241="[Mark as ND1 if not relevant]","",C241/$C$249))</f>
        <v>0.83253333333333335</v>
      </c>
      <c r="G241" s="214" t="str">
        <f>IF($D$249=0,"",IF(D241="[Mark as ND1 if not relevant]","",D241/$D$249))</f>
        <v/>
      </c>
    </row>
    <row r="242" spans="1:7" x14ac:dyDescent="0.3">
      <c r="A242" s="150" t="s">
        <v>755</v>
      </c>
      <c r="B242" s="150" t="s">
        <v>723</v>
      </c>
      <c r="C242" s="358">
        <v>155</v>
      </c>
      <c r="D242" s="256" t="s">
        <v>1241</v>
      </c>
      <c r="F242" s="214">
        <f t="shared" ref="F242:F248" si="6">IF($C$249=0,"",IF(C242="[Mark as ND1 if not relevant]","",C242/$C$249))</f>
        <v>8.2666666666666666E-2</v>
      </c>
      <c r="G242" s="214" t="str">
        <f t="shared" ref="G242:G248" si="7">IF($D$249=0,"",IF(D242="[Mark as ND1 if not relevant]","",D242/$D$249))</f>
        <v/>
      </c>
    </row>
    <row r="243" spans="1:7" x14ac:dyDescent="0.3">
      <c r="A243" s="150" t="s">
        <v>756</v>
      </c>
      <c r="B243" s="150" t="s">
        <v>725</v>
      </c>
      <c r="C243" s="358">
        <v>86</v>
      </c>
      <c r="D243" s="256" t="s">
        <v>1241</v>
      </c>
      <c r="F243" s="214">
        <f t="shared" si="6"/>
        <v>4.5866666666666667E-2</v>
      </c>
      <c r="G243" s="214" t="str">
        <f t="shared" si="7"/>
        <v/>
      </c>
    </row>
    <row r="244" spans="1:7" x14ac:dyDescent="0.3">
      <c r="A244" s="150" t="s">
        <v>757</v>
      </c>
      <c r="B244" s="150" t="s">
        <v>727</v>
      </c>
      <c r="C244" s="358">
        <v>41</v>
      </c>
      <c r="D244" s="256" t="s">
        <v>1241</v>
      </c>
      <c r="F244" s="214">
        <f t="shared" si="6"/>
        <v>2.1866666666666666E-2</v>
      </c>
      <c r="G244" s="214" t="str">
        <f t="shared" si="7"/>
        <v/>
      </c>
    </row>
    <row r="245" spans="1:7" x14ac:dyDescent="0.3">
      <c r="A245" s="150" t="s">
        <v>758</v>
      </c>
      <c r="B245" s="150" t="s">
        <v>729</v>
      </c>
      <c r="C245" s="358">
        <v>17</v>
      </c>
      <c r="D245" s="256" t="s">
        <v>1241</v>
      </c>
      <c r="F245" s="214">
        <f t="shared" si="6"/>
        <v>9.0666666666666673E-3</v>
      </c>
      <c r="G245" s="214" t="str">
        <f t="shared" si="7"/>
        <v/>
      </c>
    </row>
    <row r="246" spans="1:7" x14ac:dyDescent="0.3">
      <c r="A246" s="150" t="s">
        <v>759</v>
      </c>
      <c r="B246" s="150" t="s">
        <v>731</v>
      </c>
      <c r="C246" s="358">
        <v>7</v>
      </c>
      <c r="D246" s="256" t="s">
        <v>1241</v>
      </c>
      <c r="F246" s="214">
        <f t="shared" si="6"/>
        <v>3.7333333333333333E-3</v>
      </c>
      <c r="G246" s="214" t="str">
        <f t="shared" si="7"/>
        <v/>
      </c>
    </row>
    <row r="247" spans="1:7" x14ac:dyDescent="0.3">
      <c r="A247" s="150" t="s">
        <v>760</v>
      </c>
      <c r="B247" s="150" t="s">
        <v>733</v>
      </c>
      <c r="C247" s="358">
        <v>3</v>
      </c>
      <c r="D247" s="256" t="s">
        <v>1241</v>
      </c>
      <c r="F247" s="214">
        <f t="shared" si="6"/>
        <v>1.6000000000000001E-3</v>
      </c>
      <c r="G247" s="214" t="str">
        <f t="shared" si="7"/>
        <v/>
      </c>
    </row>
    <row r="248" spans="1:7" x14ac:dyDescent="0.3">
      <c r="A248" s="150" t="s">
        <v>761</v>
      </c>
      <c r="B248" s="150" t="s">
        <v>735</v>
      </c>
      <c r="C248" s="358">
        <v>5</v>
      </c>
      <c r="D248" s="256" t="s">
        <v>1241</v>
      </c>
      <c r="F248" s="214">
        <f t="shared" si="6"/>
        <v>2.6666666666666666E-3</v>
      </c>
      <c r="G248" s="214" t="str">
        <f t="shared" si="7"/>
        <v/>
      </c>
    </row>
    <row r="249" spans="1:7" x14ac:dyDescent="0.3">
      <c r="A249" s="150" t="s">
        <v>762</v>
      </c>
      <c r="B249" s="180" t="s">
        <v>148</v>
      </c>
      <c r="C249" s="215">
        <f>SUM(C241:C248)</f>
        <v>1875</v>
      </c>
      <c r="D249" s="218">
        <f>SUM(D241:D248)</f>
        <v>0</v>
      </c>
      <c r="F249" s="184">
        <f>SUM(F241:F248)</f>
        <v>1.0000000000000002</v>
      </c>
      <c r="G249" s="184">
        <f>SUM(G241:G248)</f>
        <v>0</v>
      </c>
    </row>
    <row r="250" spans="1:7" outlineLevel="1" x14ac:dyDescent="0.3">
      <c r="A250" s="150" t="s">
        <v>763</v>
      </c>
      <c r="B250" s="167" t="s">
        <v>738</v>
      </c>
      <c r="C250" s="358">
        <v>1</v>
      </c>
      <c r="D250" s="256" t="s">
        <v>1241</v>
      </c>
      <c r="F250" s="214">
        <f t="shared" ref="F250:F255" si="8">IF($C$249=0,"",IF(C250="[for completion]","",C250/$C$249))</f>
        <v>5.3333333333333336E-4</v>
      </c>
      <c r="G250" s="214" t="str">
        <f t="shared" ref="G250:G255" si="9">IF($D$249=0,"",IF(D250="[for completion]","",D250/$D$249))</f>
        <v/>
      </c>
    </row>
    <row r="251" spans="1:7" outlineLevel="1" x14ac:dyDescent="0.3">
      <c r="A251" s="150" t="s">
        <v>764</v>
      </c>
      <c r="B251" s="167" t="s">
        <v>740</v>
      </c>
      <c r="C251" s="358">
        <v>1</v>
      </c>
      <c r="D251" s="256" t="s">
        <v>1241</v>
      </c>
      <c r="F251" s="214">
        <f t="shared" si="8"/>
        <v>5.3333333333333336E-4</v>
      </c>
      <c r="G251" s="214" t="str">
        <f t="shared" si="9"/>
        <v/>
      </c>
    </row>
    <row r="252" spans="1:7" outlineLevel="1" x14ac:dyDescent="0.3">
      <c r="A252" s="150" t="s">
        <v>765</v>
      </c>
      <c r="B252" s="167" t="s">
        <v>742</v>
      </c>
      <c r="C252" s="358">
        <v>1</v>
      </c>
      <c r="D252" s="256" t="s">
        <v>1241</v>
      </c>
      <c r="F252" s="214">
        <f t="shared" si="8"/>
        <v>5.3333333333333336E-4</v>
      </c>
      <c r="G252" s="214" t="str">
        <f t="shared" si="9"/>
        <v/>
      </c>
    </row>
    <row r="253" spans="1:7" outlineLevel="1" x14ac:dyDescent="0.3">
      <c r="A253" s="150" t="s">
        <v>766</v>
      </c>
      <c r="B253" s="167" t="s">
        <v>744</v>
      </c>
      <c r="C253" s="358">
        <v>0</v>
      </c>
      <c r="D253" s="256" t="s">
        <v>1241</v>
      </c>
      <c r="F253" s="214">
        <f t="shared" si="8"/>
        <v>0</v>
      </c>
      <c r="G253" s="214" t="str">
        <f t="shared" si="9"/>
        <v/>
      </c>
    </row>
    <row r="254" spans="1:7" outlineLevel="1" x14ac:dyDescent="0.3">
      <c r="A254" s="150" t="s">
        <v>767</v>
      </c>
      <c r="B254" s="167" t="s">
        <v>746</v>
      </c>
      <c r="C254" s="358">
        <v>0</v>
      </c>
      <c r="D254" s="256" t="s">
        <v>1241</v>
      </c>
      <c r="F254" s="214">
        <f t="shared" si="8"/>
        <v>0</v>
      </c>
      <c r="G254" s="214" t="str">
        <f t="shared" si="9"/>
        <v/>
      </c>
    </row>
    <row r="255" spans="1:7" outlineLevel="1" x14ac:dyDescent="0.3">
      <c r="A255" s="150" t="s">
        <v>768</v>
      </c>
      <c r="B255" s="167" t="s">
        <v>748</v>
      </c>
      <c r="C255" s="358">
        <v>1</v>
      </c>
      <c r="D255" s="256" t="s">
        <v>1241</v>
      </c>
      <c r="F255" s="214">
        <f t="shared" si="8"/>
        <v>5.3333333333333336E-4</v>
      </c>
      <c r="G255" s="214" t="str">
        <f t="shared" si="9"/>
        <v/>
      </c>
    </row>
    <row r="256" spans="1:7" outlineLevel="1" x14ac:dyDescent="0.3">
      <c r="A256" s="150" t="s">
        <v>769</v>
      </c>
      <c r="B256" s="167"/>
      <c r="F256" s="164"/>
      <c r="G256" s="164"/>
    </row>
    <row r="257" spans="1:14" outlineLevel="1" x14ac:dyDescent="0.3">
      <c r="A257" s="150" t="s">
        <v>770</v>
      </c>
      <c r="B257" s="167"/>
      <c r="F257" s="164"/>
      <c r="G257" s="164"/>
    </row>
    <row r="258" spans="1:14" outlineLevel="1" x14ac:dyDescent="0.3">
      <c r="A258" s="150" t="s">
        <v>771</v>
      </c>
      <c r="B258" s="167"/>
      <c r="F258" s="164"/>
      <c r="G258" s="164"/>
    </row>
    <row r="259" spans="1:14" ht="15" customHeight="1" x14ac:dyDescent="0.3">
      <c r="A259" s="161"/>
      <c r="B259" s="332" t="s">
        <v>772</v>
      </c>
      <c r="C259" s="161" t="s">
        <v>514</v>
      </c>
      <c r="D259" s="161"/>
      <c r="E259" s="168"/>
      <c r="F259" s="161"/>
      <c r="G259" s="161"/>
    </row>
    <row r="260" spans="1:14" x14ac:dyDescent="0.3">
      <c r="A260" s="150" t="s">
        <v>773</v>
      </c>
      <c r="B260" s="150" t="s">
        <v>774</v>
      </c>
      <c r="C260" s="275">
        <f>100*0.911%</f>
        <v>0.91100000000000003</v>
      </c>
      <c r="E260" s="166"/>
      <c r="F260" s="166"/>
      <c r="G260" s="166"/>
    </row>
    <row r="261" spans="1:14" x14ac:dyDescent="0.3">
      <c r="A261" s="150" t="s">
        <v>775</v>
      </c>
      <c r="B261" s="150" t="s">
        <v>776</v>
      </c>
      <c r="C261" s="275">
        <f>100*0.069%</f>
        <v>6.9000000000000006E-2</v>
      </c>
      <c r="E261" s="166"/>
      <c r="F261" s="166"/>
    </row>
    <row r="262" spans="1:14" x14ac:dyDescent="0.3">
      <c r="A262" s="150" t="s">
        <v>777</v>
      </c>
      <c r="B262" s="150" t="s">
        <v>778</v>
      </c>
      <c r="C262" s="184" t="s">
        <v>1241</v>
      </c>
      <c r="E262" s="166"/>
      <c r="F262" s="166"/>
    </row>
    <row r="263" spans="1:14" s="273" customFormat="1" x14ac:dyDescent="0.3">
      <c r="A263" s="274" t="s">
        <v>779</v>
      </c>
      <c r="B263" s="274" t="s">
        <v>2528</v>
      </c>
      <c r="C263" s="275" t="s">
        <v>1241</v>
      </c>
      <c r="D263" s="274"/>
      <c r="E263" s="239"/>
      <c r="F263" s="239"/>
      <c r="G263" s="272"/>
    </row>
    <row r="264" spans="1:14" x14ac:dyDescent="0.3">
      <c r="A264" s="274" t="s">
        <v>1425</v>
      </c>
      <c r="B264" s="171" t="s">
        <v>1417</v>
      </c>
      <c r="C264" s="184" t="s">
        <v>1241</v>
      </c>
      <c r="D264" s="177"/>
      <c r="E264" s="177"/>
      <c r="F264" s="178"/>
      <c r="G264" s="178"/>
      <c r="H264" s="145"/>
      <c r="I264" s="150"/>
      <c r="J264" s="150"/>
      <c r="K264" s="150"/>
      <c r="L264" s="145"/>
      <c r="M264" s="145"/>
      <c r="N264" s="145"/>
    </row>
    <row r="265" spans="1:14" x14ac:dyDescent="0.3">
      <c r="A265" s="274" t="s">
        <v>2529</v>
      </c>
      <c r="B265" s="150" t="s">
        <v>146</v>
      </c>
      <c r="C265" s="275">
        <f>100*0.02%</f>
        <v>0.02</v>
      </c>
      <c r="E265" s="166"/>
      <c r="F265" s="166"/>
    </row>
    <row r="266" spans="1:14" outlineLevel="1" x14ac:dyDescent="0.3">
      <c r="A266" s="150" t="s">
        <v>780</v>
      </c>
      <c r="B266" s="361" t="s">
        <v>2686</v>
      </c>
      <c r="C266" s="275">
        <f>100*0.0005%</f>
        <v>5.0000000000000001E-4</v>
      </c>
      <c r="E266" s="166"/>
      <c r="F266" s="166"/>
    </row>
    <row r="267" spans="1:14" outlineLevel="1" x14ac:dyDescent="0.3">
      <c r="A267" s="274" t="s">
        <v>781</v>
      </c>
      <c r="B267" s="361" t="s">
        <v>782</v>
      </c>
      <c r="C267" s="275">
        <f>100*0.0144%</f>
        <v>1.44E-2</v>
      </c>
      <c r="E267" s="166"/>
      <c r="F267" s="166"/>
    </row>
    <row r="268" spans="1:14" outlineLevel="1" x14ac:dyDescent="0.3">
      <c r="A268" s="274" t="s">
        <v>783</v>
      </c>
      <c r="B268" s="361" t="s">
        <v>784</v>
      </c>
      <c r="C268" s="275">
        <f>100*0.0052%</f>
        <v>5.1999999999999998E-3</v>
      </c>
      <c r="E268" s="166"/>
      <c r="F268" s="166"/>
    </row>
    <row r="269" spans="1:14" outlineLevel="1" x14ac:dyDescent="0.3">
      <c r="A269" s="274" t="s">
        <v>785</v>
      </c>
      <c r="B269" s="361" t="s">
        <v>786</v>
      </c>
      <c r="C269" s="184">
        <f>100*0%</f>
        <v>0</v>
      </c>
      <c r="E269" s="166"/>
      <c r="F269" s="166"/>
    </row>
    <row r="270" spans="1:14" outlineLevel="1" x14ac:dyDescent="0.3">
      <c r="A270" s="274" t="s">
        <v>787</v>
      </c>
      <c r="B270" s="361" t="s">
        <v>788</v>
      </c>
      <c r="C270" s="184">
        <f>100*0%</f>
        <v>0</v>
      </c>
      <c r="E270" s="166"/>
      <c r="F270" s="166"/>
    </row>
    <row r="271" spans="1:14" outlineLevel="1" x14ac:dyDescent="0.3">
      <c r="A271" s="274" t="s">
        <v>789</v>
      </c>
      <c r="B271" s="167"/>
      <c r="C271" s="184"/>
      <c r="E271" s="166"/>
      <c r="F271" s="166"/>
    </row>
    <row r="272" spans="1:14" outlineLevel="1" x14ac:dyDescent="0.3">
      <c r="A272" s="274" t="s">
        <v>790</v>
      </c>
      <c r="B272" s="167"/>
      <c r="C272" s="184"/>
      <c r="E272" s="166"/>
      <c r="F272" s="166"/>
    </row>
    <row r="273" spans="1:7" outlineLevel="1" x14ac:dyDescent="0.3">
      <c r="A273" s="274" t="s">
        <v>791</v>
      </c>
      <c r="B273" s="167"/>
      <c r="C273" s="184"/>
      <c r="E273" s="166"/>
      <c r="F273" s="166"/>
    </row>
    <row r="274" spans="1:7" outlineLevel="1" x14ac:dyDescent="0.3">
      <c r="A274" s="274" t="s">
        <v>792</v>
      </c>
      <c r="B274" s="167"/>
      <c r="C274" s="184"/>
      <c r="E274" s="166"/>
      <c r="F274" s="166"/>
    </row>
    <row r="275" spans="1:7" outlineLevel="1" x14ac:dyDescent="0.3">
      <c r="A275" s="274" t="s">
        <v>793</v>
      </c>
      <c r="B275" s="167"/>
      <c r="C275" s="184"/>
      <c r="E275" s="166"/>
      <c r="F275" s="166"/>
    </row>
    <row r="276" spans="1:7" ht="15" customHeight="1" x14ac:dyDescent="0.3">
      <c r="A276" s="161"/>
      <c r="B276" s="332" t="s">
        <v>794</v>
      </c>
      <c r="C276" s="161" t="s">
        <v>514</v>
      </c>
      <c r="D276" s="161"/>
      <c r="E276" s="168"/>
      <c r="F276" s="161"/>
      <c r="G276" s="163"/>
    </row>
    <row r="277" spans="1:7" x14ac:dyDescent="0.3">
      <c r="A277" s="150" t="s">
        <v>7</v>
      </c>
      <c r="B277" s="150" t="s">
        <v>1418</v>
      </c>
      <c r="C277" s="184">
        <v>1</v>
      </c>
      <c r="E277" s="145"/>
      <c r="F277" s="145"/>
    </row>
    <row r="278" spans="1:7" x14ac:dyDescent="0.3">
      <c r="A278" s="150" t="s">
        <v>795</v>
      </c>
      <c r="B278" s="150" t="s">
        <v>796</v>
      </c>
      <c r="C278" s="184" t="s">
        <v>1241</v>
      </c>
      <c r="E278" s="145"/>
      <c r="F278" s="145"/>
    </row>
    <row r="279" spans="1:7" x14ac:dyDescent="0.3">
      <c r="A279" s="150" t="s">
        <v>797</v>
      </c>
      <c r="B279" s="150" t="s">
        <v>146</v>
      </c>
      <c r="C279" s="184" t="s">
        <v>1241</v>
      </c>
      <c r="E279" s="145"/>
      <c r="F279" s="145"/>
    </row>
    <row r="280" spans="1:7" outlineLevel="1" x14ac:dyDescent="0.3">
      <c r="A280" s="150" t="s">
        <v>798</v>
      </c>
      <c r="C280" s="184"/>
      <c r="E280" s="145"/>
      <c r="F280" s="145"/>
    </row>
    <row r="281" spans="1:7" outlineLevel="1" x14ac:dyDescent="0.3">
      <c r="A281" s="150" t="s">
        <v>799</v>
      </c>
      <c r="C281" s="184"/>
      <c r="E281" s="145"/>
      <c r="F281" s="145"/>
    </row>
    <row r="282" spans="1:7" outlineLevel="1" x14ac:dyDescent="0.3">
      <c r="A282" s="150" t="s">
        <v>800</v>
      </c>
      <c r="C282" s="184"/>
      <c r="E282" s="145"/>
      <c r="F282" s="145"/>
    </row>
    <row r="283" spans="1:7" outlineLevel="1" x14ac:dyDescent="0.3">
      <c r="A283" s="150" t="s">
        <v>801</v>
      </c>
      <c r="C283" s="184"/>
      <c r="E283" s="145"/>
      <c r="F283" s="145"/>
    </row>
    <row r="284" spans="1:7" outlineLevel="1" x14ac:dyDescent="0.3">
      <c r="A284" s="150" t="s">
        <v>802</v>
      </c>
      <c r="C284" s="184"/>
      <c r="E284" s="145"/>
      <c r="F284" s="145"/>
    </row>
    <row r="285" spans="1:7" outlineLevel="1" x14ac:dyDescent="0.3">
      <c r="A285" s="150" t="s">
        <v>803</v>
      </c>
      <c r="C285" s="184"/>
      <c r="E285" s="145"/>
      <c r="F285" s="145"/>
    </row>
    <row r="286" spans="1:7" s="223" customFormat="1" x14ac:dyDescent="0.3">
      <c r="A286" s="162"/>
      <c r="B286" s="162" t="s">
        <v>2638</v>
      </c>
      <c r="C286" s="162" t="s">
        <v>113</v>
      </c>
      <c r="D286" s="162" t="s">
        <v>1702</v>
      </c>
      <c r="E286" s="162"/>
      <c r="F286" s="162" t="s">
        <v>514</v>
      </c>
      <c r="G286" s="162" t="s">
        <v>1961</v>
      </c>
    </row>
    <row r="287" spans="1:7" s="223" customFormat="1" x14ac:dyDescent="0.3">
      <c r="A287" s="340" t="s">
        <v>2061</v>
      </c>
      <c r="B287" s="262" t="s">
        <v>607</v>
      </c>
      <c r="C287" s="261" t="s">
        <v>83</v>
      </c>
      <c r="D287" s="261" t="s">
        <v>83</v>
      </c>
      <c r="E287" s="263"/>
      <c r="F287" s="253" t="str">
        <f>IF($C$305=0,"",IF(C287="[For completion]","",C287/$C$305))</f>
        <v/>
      </c>
      <c r="G287" s="253" t="str">
        <f>IF($D$305=0,"",IF(D287="[For completion]","",D287/$D$305))</f>
        <v/>
      </c>
    </row>
    <row r="288" spans="1:7" s="223" customFormat="1" x14ac:dyDescent="0.3">
      <c r="A288" s="340" t="s">
        <v>2062</v>
      </c>
      <c r="B288" s="262" t="s">
        <v>607</v>
      </c>
      <c r="C288" s="261" t="s">
        <v>83</v>
      </c>
      <c r="D288" s="261" t="s">
        <v>83</v>
      </c>
      <c r="E288" s="263"/>
      <c r="F288" s="253" t="str">
        <f t="shared" ref="F288:F304" si="10">IF($C$305=0,"",IF(C288="[For completion]","",C288/$C$305))</f>
        <v/>
      </c>
      <c r="G288" s="253" t="str">
        <f t="shared" ref="G288:G304" si="11">IF($D$305=0,"",IF(D288="[For completion]","",D288/$D$305))</f>
        <v/>
      </c>
    </row>
    <row r="289" spans="1:7" s="223" customFormat="1" x14ac:dyDescent="0.3">
      <c r="A289" s="340" t="s">
        <v>2063</v>
      </c>
      <c r="B289" s="262" t="s">
        <v>607</v>
      </c>
      <c r="C289" s="261" t="s">
        <v>83</v>
      </c>
      <c r="D289" s="261" t="s">
        <v>83</v>
      </c>
      <c r="E289" s="263"/>
      <c r="F289" s="253" t="str">
        <f t="shared" si="10"/>
        <v/>
      </c>
      <c r="G289" s="253" t="str">
        <f t="shared" si="11"/>
        <v/>
      </c>
    </row>
    <row r="290" spans="1:7" s="223" customFormat="1" x14ac:dyDescent="0.3">
      <c r="A290" s="340" t="s">
        <v>2064</v>
      </c>
      <c r="B290" s="262" t="s">
        <v>607</v>
      </c>
      <c r="C290" s="261" t="s">
        <v>83</v>
      </c>
      <c r="D290" s="261" t="s">
        <v>83</v>
      </c>
      <c r="E290" s="263"/>
      <c r="F290" s="253" t="str">
        <f t="shared" si="10"/>
        <v/>
      </c>
      <c r="G290" s="253" t="str">
        <f t="shared" si="11"/>
        <v/>
      </c>
    </row>
    <row r="291" spans="1:7" s="223" customFormat="1" x14ac:dyDescent="0.3">
      <c r="A291" s="340" t="s">
        <v>2065</v>
      </c>
      <c r="B291" s="262" t="s">
        <v>607</v>
      </c>
      <c r="C291" s="261" t="s">
        <v>83</v>
      </c>
      <c r="D291" s="261" t="s">
        <v>83</v>
      </c>
      <c r="E291" s="263"/>
      <c r="F291" s="253" t="str">
        <f t="shared" si="10"/>
        <v/>
      </c>
      <c r="G291" s="253" t="str">
        <f t="shared" si="11"/>
        <v/>
      </c>
    </row>
    <row r="292" spans="1:7" s="223" customFormat="1" x14ac:dyDescent="0.3">
      <c r="A292" s="340" t="s">
        <v>2066</v>
      </c>
      <c r="B292" s="262" t="s">
        <v>607</v>
      </c>
      <c r="C292" s="261" t="s">
        <v>83</v>
      </c>
      <c r="D292" s="261" t="s">
        <v>83</v>
      </c>
      <c r="E292" s="263"/>
      <c r="F292" s="253" t="str">
        <f t="shared" si="10"/>
        <v/>
      </c>
      <c r="G292" s="253" t="str">
        <f t="shared" si="11"/>
        <v/>
      </c>
    </row>
    <row r="293" spans="1:7" s="223" customFormat="1" x14ac:dyDescent="0.3">
      <c r="A293" s="340" t="s">
        <v>2067</v>
      </c>
      <c r="B293" s="262" t="s">
        <v>607</v>
      </c>
      <c r="C293" s="261" t="s">
        <v>83</v>
      </c>
      <c r="D293" s="261" t="s">
        <v>83</v>
      </c>
      <c r="E293" s="263"/>
      <c r="F293" s="253" t="str">
        <f t="shared" si="10"/>
        <v/>
      </c>
      <c r="G293" s="253" t="str">
        <f t="shared" si="11"/>
        <v/>
      </c>
    </row>
    <row r="294" spans="1:7" s="223" customFormat="1" x14ac:dyDescent="0.3">
      <c r="A294" s="340" t="s">
        <v>2068</v>
      </c>
      <c r="B294" s="262" t="s">
        <v>607</v>
      </c>
      <c r="C294" s="261" t="s">
        <v>83</v>
      </c>
      <c r="D294" s="261" t="s">
        <v>83</v>
      </c>
      <c r="E294" s="263"/>
      <c r="F294" s="253" t="str">
        <f t="shared" si="10"/>
        <v/>
      </c>
      <c r="G294" s="253" t="str">
        <f t="shared" si="11"/>
        <v/>
      </c>
    </row>
    <row r="295" spans="1:7" s="223" customFormat="1" x14ac:dyDescent="0.3">
      <c r="A295" s="340" t="s">
        <v>2069</v>
      </c>
      <c r="B295" s="280" t="s">
        <v>607</v>
      </c>
      <c r="C295" s="261" t="s">
        <v>83</v>
      </c>
      <c r="D295" s="261" t="s">
        <v>83</v>
      </c>
      <c r="E295" s="263"/>
      <c r="F295" s="253" t="str">
        <f t="shared" si="10"/>
        <v/>
      </c>
      <c r="G295" s="253" t="str">
        <f t="shared" si="11"/>
        <v/>
      </c>
    </row>
    <row r="296" spans="1:7" s="223" customFormat="1" x14ac:dyDescent="0.3">
      <c r="A296" s="340" t="s">
        <v>2070</v>
      </c>
      <c r="B296" s="262" t="s">
        <v>607</v>
      </c>
      <c r="C296" s="261" t="s">
        <v>83</v>
      </c>
      <c r="D296" s="261" t="s">
        <v>83</v>
      </c>
      <c r="E296" s="263"/>
      <c r="F296" s="253" t="str">
        <f t="shared" si="10"/>
        <v/>
      </c>
      <c r="G296" s="253" t="str">
        <f t="shared" si="11"/>
        <v/>
      </c>
    </row>
    <row r="297" spans="1:7" s="223" customFormat="1" x14ac:dyDescent="0.3">
      <c r="A297" s="340" t="s">
        <v>2071</v>
      </c>
      <c r="B297" s="262" t="s">
        <v>607</v>
      </c>
      <c r="C297" s="261" t="s">
        <v>83</v>
      </c>
      <c r="D297" s="261" t="s">
        <v>83</v>
      </c>
      <c r="E297" s="263"/>
      <c r="F297" s="253" t="str">
        <f t="shared" si="10"/>
        <v/>
      </c>
      <c r="G297" s="253" t="str">
        <f t="shared" si="11"/>
        <v/>
      </c>
    </row>
    <row r="298" spans="1:7" s="223" customFormat="1" x14ac:dyDescent="0.3">
      <c r="A298" s="340" t="s">
        <v>2072</v>
      </c>
      <c r="B298" s="262" t="s">
        <v>607</v>
      </c>
      <c r="C298" s="261" t="s">
        <v>83</v>
      </c>
      <c r="D298" s="261" t="s">
        <v>83</v>
      </c>
      <c r="E298" s="263"/>
      <c r="F298" s="253" t="str">
        <f t="shared" si="10"/>
        <v/>
      </c>
      <c r="G298" s="253" t="str">
        <f t="shared" si="11"/>
        <v/>
      </c>
    </row>
    <row r="299" spans="1:7" s="223" customFormat="1" x14ac:dyDescent="0.3">
      <c r="A299" s="340" t="s">
        <v>2073</v>
      </c>
      <c r="B299" s="262" t="s">
        <v>607</v>
      </c>
      <c r="C299" s="261" t="s">
        <v>83</v>
      </c>
      <c r="D299" s="261" t="s">
        <v>83</v>
      </c>
      <c r="E299" s="263"/>
      <c r="F299" s="253" t="str">
        <f t="shared" si="10"/>
        <v/>
      </c>
      <c r="G299" s="253" t="str">
        <f t="shared" si="11"/>
        <v/>
      </c>
    </row>
    <row r="300" spans="1:7" s="223" customFormat="1" x14ac:dyDescent="0.3">
      <c r="A300" s="340" t="s">
        <v>2074</v>
      </c>
      <c r="B300" s="262" t="s">
        <v>607</v>
      </c>
      <c r="C300" s="261" t="s">
        <v>83</v>
      </c>
      <c r="D300" s="261" t="s">
        <v>83</v>
      </c>
      <c r="E300" s="263"/>
      <c r="F300" s="253" t="str">
        <f t="shared" si="10"/>
        <v/>
      </c>
      <c r="G300" s="253" t="str">
        <f t="shared" si="11"/>
        <v/>
      </c>
    </row>
    <row r="301" spans="1:7" s="223" customFormat="1" x14ac:dyDescent="0.3">
      <c r="A301" s="340" t="s">
        <v>2075</v>
      </c>
      <c r="B301" s="262" t="s">
        <v>607</v>
      </c>
      <c r="C301" s="261" t="s">
        <v>83</v>
      </c>
      <c r="D301" s="261" t="s">
        <v>83</v>
      </c>
      <c r="E301" s="263"/>
      <c r="F301" s="253" t="str">
        <f t="shared" si="10"/>
        <v/>
      </c>
      <c r="G301" s="253" t="str">
        <f t="shared" si="11"/>
        <v/>
      </c>
    </row>
    <row r="302" spans="1:7" s="223" customFormat="1" x14ac:dyDescent="0.3">
      <c r="A302" s="340" t="s">
        <v>2076</v>
      </c>
      <c r="B302" s="262" t="s">
        <v>607</v>
      </c>
      <c r="C302" s="261" t="s">
        <v>83</v>
      </c>
      <c r="D302" s="261" t="s">
        <v>83</v>
      </c>
      <c r="E302" s="263"/>
      <c r="F302" s="253" t="str">
        <f t="shared" si="10"/>
        <v/>
      </c>
      <c r="G302" s="253" t="str">
        <f t="shared" si="11"/>
        <v/>
      </c>
    </row>
    <row r="303" spans="1:7" s="223" customFormat="1" x14ac:dyDescent="0.3">
      <c r="A303" s="340" t="s">
        <v>2077</v>
      </c>
      <c r="B303" s="262" t="s">
        <v>607</v>
      </c>
      <c r="C303" s="261" t="s">
        <v>83</v>
      </c>
      <c r="D303" s="261" t="s">
        <v>83</v>
      </c>
      <c r="E303" s="263"/>
      <c r="F303" s="253" t="str">
        <f t="shared" si="10"/>
        <v/>
      </c>
      <c r="G303" s="253" t="str">
        <f t="shared" si="11"/>
        <v/>
      </c>
    </row>
    <row r="304" spans="1:7" s="223" customFormat="1" x14ac:dyDescent="0.3">
      <c r="A304" s="340" t="s">
        <v>2078</v>
      </c>
      <c r="B304" s="262" t="s">
        <v>2118</v>
      </c>
      <c r="C304" s="261" t="s">
        <v>83</v>
      </c>
      <c r="D304" s="261" t="s">
        <v>83</v>
      </c>
      <c r="E304" s="263"/>
      <c r="F304" s="253" t="str">
        <f t="shared" si="10"/>
        <v/>
      </c>
      <c r="G304" s="253" t="str">
        <f t="shared" si="11"/>
        <v/>
      </c>
    </row>
    <row r="305" spans="1:7" s="223" customFormat="1" x14ac:dyDescent="0.3">
      <c r="A305" s="340" t="s">
        <v>2079</v>
      </c>
      <c r="B305" s="262" t="s">
        <v>148</v>
      </c>
      <c r="C305" s="261">
        <f>SUM(C287:C304)</f>
        <v>0</v>
      </c>
      <c r="D305" s="261">
        <f>SUM(D287:D304)</f>
        <v>0</v>
      </c>
      <c r="E305" s="263"/>
      <c r="F305" s="307">
        <f>SUM(F287:F304)</f>
        <v>0</v>
      </c>
      <c r="G305" s="307">
        <f>SUM(G287:G304)</f>
        <v>0</v>
      </c>
    </row>
    <row r="306" spans="1:7" s="223" customFormat="1" x14ac:dyDescent="0.3">
      <c r="A306" s="340" t="s">
        <v>2080</v>
      </c>
      <c r="B306" s="262"/>
      <c r="C306" s="261"/>
      <c r="D306" s="261"/>
      <c r="E306" s="263"/>
      <c r="F306" s="263"/>
      <c r="G306" s="263"/>
    </row>
    <row r="307" spans="1:7" s="223" customFormat="1" x14ac:dyDescent="0.3">
      <c r="A307" s="340" t="s">
        <v>2081</v>
      </c>
      <c r="B307" s="262"/>
      <c r="C307" s="261"/>
      <c r="D307" s="261"/>
      <c r="E307" s="263"/>
      <c r="F307" s="263"/>
      <c r="G307" s="263"/>
    </row>
    <row r="308" spans="1:7" s="223" customFormat="1" x14ac:dyDescent="0.3">
      <c r="A308" s="340" t="s">
        <v>2082</v>
      </c>
      <c r="B308" s="262"/>
      <c r="C308" s="261"/>
      <c r="D308" s="261"/>
      <c r="E308" s="263"/>
      <c r="F308" s="263"/>
      <c r="G308" s="263"/>
    </row>
    <row r="309" spans="1:7" s="268" customFormat="1" x14ac:dyDescent="0.3">
      <c r="A309" s="162"/>
      <c r="B309" s="162" t="s">
        <v>2639</v>
      </c>
      <c r="C309" s="162" t="s">
        <v>113</v>
      </c>
      <c r="D309" s="162" t="s">
        <v>1702</v>
      </c>
      <c r="E309" s="162"/>
      <c r="F309" s="162" t="s">
        <v>514</v>
      </c>
      <c r="G309" s="162" t="s">
        <v>1961</v>
      </c>
    </row>
    <row r="310" spans="1:7" s="268" customFormat="1" x14ac:dyDescent="0.3">
      <c r="A310" s="340" t="s">
        <v>2083</v>
      </c>
      <c r="B310" s="280" t="s">
        <v>607</v>
      </c>
      <c r="C310" s="278" t="s">
        <v>83</v>
      </c>
      <c r="D310" s="278" t="s">
        <v>83</v>
      </c>
      <c r="E310" s="281"/>
      <c r="F310" s="253" t="str">
        <f>IF($C$328=0,"",IF(C310="[For completion]","",C310/$C$328))</f>
        <v/>
      </c>
      <c r="G310" s="253" t="str">
        <f>IF($D$328=0,"",IF(D310="[For completion]","",D310/$D$328))</f>
        <v/>
      </c>
    </row>
    <row r="311" spans="1:7" s="268" customFormat="1" x14ac:dyDescent="0.3">
      <c r="A311" s="340" t="s">
        <v>2084</v>
      </c>
      <c r="B311" s="280" t="s">
        <v>607</v>
      </c>
      <c r="C311" s="278" t="s">
        <v>83</v>
      </c>
      <c r="D311" s="278" t="s">
        <v>83</v>
      </c>
      <c r="E311" s="281"/>
      <c r="F311" s="281"/>
      <c r="G311" s="281"/>
    </row>
    <row r="312" spans="1:7" s="268" customFormat="1" x14ac:dyDescent="0.3">
      <c r="A312" s="340" t="s">
        <v>2085</v>
      </c>
      <c r="B312" s="280" t="s">
        <v>607</v>
      </c>
      <c r="C312" s="278" t="s">
        <v>83</v>
      </c>
      <c r="D312" s="278" t="s">
        <v>83</v>
      </c>
      <c r="E312" s="281"/>
      <c r="F312" s="281"/>
      <c r="G312" s="281"/>
    </row>
    <row r="313" spans="1:7" s="268" customFormat="1" x14ac:dyDescent="0.3">
      <c r="A313" s="340" t="s">
        <v>2086</v>
      </c>
      <c r="B313" s="280" t="s">
        <v>607</v>
      </c>
      <c r="C313" s="278" t="s">
        <v>83</v>
      </c>
      <c r="D313" s="278" t="s">
        <v>83</v>
      </c>
      <c r="E313" s="281"/>
      <c r="F313" s="281"/>
      <c r="G313" s="281"/>
    </row>
    <row r="314" spans="1:7" s="268" customFormat="1" x14ac:dyDescent="0.3">
      <c r="A314" s="340" t="s">
        <v>2087</v>
      </c>
      <c r="B314" s="280" t="s">
        <v>607</v>
      </c>
      <c r="C314" s="278" t="s">
        <v>83</v>
      </c>
      <c r="D314" s="278" t="s">
        <v>83</v>
      </c>
      <c r="E314" s="281"/>
      <c r="F314" s="281"/>
      <c r="G314" s="281"/>
    </row>
    <row r="315" spans="1:7" s="268" customFormat="1" x14ac:dyDescent="0.3">
      <c r="A315" s="340" t="s">
        <v>2088</v>
      </c>
      <c r="B315" s="280" t="s">
        <v>607</v>
      </c>
      <c r="C315" s="278" t="s">
        <v>83</v>
      </c>
      <c r="D315" s="278" t="s">
        <v>83</v>
      </c>
      <c r="E315" s="281"/>
      <c r="F315" s="281"/>
      <c r="G315" s="281"/>
    </row>
    <row r="316" spans="1:7" s="268" customFormat="1" x14ac:dyDescent="0.3">
      <c r="A316" s="340" t="s">
        <v>2089</v>
      </c>
      <c r="B316" s="280" t="s">
        <v>607</v>
      </c>
      <c r="C316" s="278" t="s">
        <v>83</v>
      </c>
      <c r="D316" s="278" t="s">
        <v>83</v>
      </c>
      <c r="E316" s="281"/>
      <c r="F316" s="281"/>
      <c r="G316" s="281"/>
    </row>
    <row r="317" spans="1:7" s="268" customFormat="1" x14ac:dyDescent="0.3">
      <c r="A317" s="340" t="s">
        <v>2090</v>
      </c>
      <c r="B317" s="280" t="s">
        <v>607</v>
      </c>
      <c r="C317" s="278" t="s">
        <v>83</v>
      </c>
      <c r="D317" s="278" t="s">
        <v>83</v>
      </c>
      <c r="E317" s="281"/>
      <c r="F317" s="281"/>
      <c r="G317" s="281"/>
    </row>
    <row r="318" spans="1:7" s="268" customFormat="1" x14ac:dyDescent="0.3">
      <c r="A318" s="340" t="s">
        <v>2091</v>
      </c>
      <c r="B318" s="280" t="s">
        <v>607</v>
      </c>
      <c r="C318" s="278" t="s">
        <v>83</v>
      </c>
      <c r="D318" s="278" t="s">
        <v>83</v>
      </c>
      <c r="E318" s="281"/>
      <c r="F318" s="281"/>
      <c r="G318" s="281"/>
    </row>
    <row r="319" spans="1:7" s="268" customFormat="1" x14ac:dyDescent="0.3">
      <c r="A319" s="340" t="s">
        <v>2092</v>
      </c>
      <c r="B319" s="280" t="s">
        <v>607</v>
      </c>
      <c r="C319" s="278" t="s">
        <v>83</v>
      </c>
      <c r="D319" s="278" t="s">
        <v>83</v>
      </c>
      <c r="E319" s="281"/>
      <c r="F319" s="281"/>
      <c r="G319" s="281"/>
    </row>
    <row r="320" spans="1:7" s="268" customFormat="1" x14ac:dyDescent="0.3">
      <c r="A320" s="340" t="s">
        <v>2240</v>
      </c>
      <c r="B320" s="280" t="s">
        <v>607</v>
      </c>
      <c r="C320" s="278" t="s">
        <v>83</v>
      </c>
      <c r="D320" s="278" t="s">
        <v>83</v>
      </c>
      <c r="E320" s="281"/>
      <c r="F320" s="281"/>
      <c r="G320" s="281"/>
    </row>
    <row r="321" spans="1:7" s="268" customFormat="1" x14ac:dyDescent="0.3">
      <c r="A321" s="340" t="s">
        <v>2285</v>
      </c>
      <c r="B321" s="280" t="s">
        <v>607</v>
      </c>
      <c r="C321" s="278" t="s">
        <v>83</v>
      </c>
      <c r="D321" s="278" t="s">
        <v>83</v>
      </c>
      <c r="E321" s="281"/>
      <c r="F321" s="281"/>
      <c r="G321" s="281"/>
    </row>
    <row r="322" spans="1:7" s="268" customFormat="1" x14ac:dyDescent="0.3">
      <c r="A322" s="340" t="s">
        <v>2286</v>
      </c>
      <c r="B322" s="280" t="s">
        <v>607</v>
      </c>
      <c r="C322" s="278" t="s">
        <v>83</v>
      </c>
      <c r="D322" s="278" t="s">
        <v>83</v>
      </c>
      <c r="E322" s="281"/>
      <c r="F322" s="281"/>
      <c r="G322" s="281"/>
    </row>
    <row r="323" spans="1:7" s="268" customFormat="1" x14ac:dyDescent="0.3">
      <c r="A323" s="340" t="s">
        <v>2287</v>
      </c>
      <c r="B323" s="280" t="s">
        <v>607</v>
      </c>
      <c r="C323" s="278" t="s">
        <v>83</v>
      </c>
      <c r="D323" s="278" t="s">
        <v>83</v>
      </c>
      <c r="E323" s="281"/>
      <c r="F323" s="281"/>
      <c r="G323" s="281"/>
    </row>
    <row r="324" spans="1:7" s="268" customFormat="1" x14ac:dyDescent="0.3">
      <c r="A324" s="340" t="s">
        <v>2288</v>
      </c>
      <c r="B324" s="280" t="s">
        <v>607</v>
      </c>
      <c r="C324" s="278" t="s">
        <v>83</v>
      </c>
      <c r="D324" s="278" t="s">
        <v>83</v>
      </c>
      <c r="E324" s="281"/>
      <c r="F324" s="281"/>
      <c r="G324" s="281"/>
    </row>
    <row r="325" spans="1:7" s="268" customFormat="1" x14ac:dyDescent="0.3">
      <c r="A325" s="340" t="s">
        <v>2289</v>
      </c>
      <c r="B325" s="280" t="s">
        <v>607</v>
      </c>
      <c r="C325" s="278" t="s">
        <v>83</v>
      </c>
      <c r="D325" s="278" t="s">
        <v>83</v>
      </c>
      <c r="E325" s="281"/>
      <c r="F325" s="281"/>
      <c r="G325" s="281"/>
    </row>
    <row r="326" spans="1:7" s="268" customFormat="1" x14ac:dyDescent="0.3">
      <c r="A326" s="340" t="s">
        <v>2290</v>
      </c>
      <c r="B326" s="280" t="s">
        <v>607</v>
      </c>
      <c r="C326" s="278" t="s">
        <v>83</v>
      </c>
      <c r="D326" s="278" t="s">
        <v>83</v>
      </c>
      <c r="E326" s="281"/>
      <c r="F326" s="281"/>
      <c r="G326" s="281"/>
    </row>
    <row r="327" spans="1:7" s="268" customFormat="1" x14ac:dyDescent="0.3">
      <c r="A327" s="340" t="s">
        <v>2291</v>
      </c>
      <c r="B327" s="280" t="s">
        <v>2118</v>
      </c>
      <c r="C327" s="278" t="s">
        <v>83</v>
      </c>
      <c r="D327" s="278" t="s">
        <v>83</v>
      </c>
      <c r="E327" s="281"/>
      <c r="F327" s="281"/>
      <c r="G327" s="281"/>
    </row>
    <row r="328" spans="1:7" s="268" customFormat="1" x14ac:dyDescent="0.3">
      <c r="A328" s="340" t="s">
        <v>2292</v>
      </c>
      <c r="B328" s="280" t="s">
        <v>148</v>
      </c>
      <c r="C328" s="278">
        <f>SUM(C310:C327)</f>
        <v>0</v>
      </c>
      <c r="D328" s="278">
        <f>SUM(D310:D327)</f>
        <v>0</v>
      </c>
      <c r="E328" s="281"/>
      <c r="F328" s="307">
        <f>SUM(F310:F327)</f>
        <v>0</v>
      </c>
      <c r="G328" s="307">
        <f>SUM(G310:G327)</f>
        <v>0</v>
      </c>
    </row>
    <row r="329" spans="1:7" s="268" customFormat="1" x14ac:dyDescent="0.3">
      <c r="A329" s="340" t="s">
        <v>2093</v>
      </c>
      <c r="B329" s="280"/>
      <c r="C329" s="278"/>
      <c r="D329" s="278"/>
      <c r="E329" s="281"/>
      <c r="F329" s="281"/>
      <c r="G329" s="281"/>
    </row>
    <row r="330" spans="1:7" s="268" customFormat="1" x14ac:dyDescent="0.3">
      <c r="A330" s="340" t="s">
        <v>2293</v>
      </c>
      <c r="B330" s="280"/>
      <c r="C330" s="278"/>
      <c r="D330" s="278"/>
      <c r="E330" s="281"/>
      <c r="F330" s="281"/>
      <c r="G330" s="281"/>
    </row>
    <row r="331" spans="1:7" s="268" customFormat="1" x14ac:dyDescent="0.3">
      <c r="A331" s="340" t="s">
        <v>2294</v>
      </c>
      <c r="B331" s="280"/>
      <c r="C331" s="278"/>
      <c r="D331" s="278"/>
      <c r="E331" s="281"/>
      <c r="F331" s="281"/>
      <c r="G331" s="281"/>
    </row>
    <row r="332" spans="1:7" s="223" customFormat="1" x14ac:dyDescent="0.3">
      <c r="A332" s="162"/>
      <c r="B332" s="162" t="s">
        <v>2640</v>
      </c>
      <c r="C332" s="162" t="s">
        <v>113</v>
      </c>
      <c r="D332" s="162" t="s">
        <v>1702</v>
      </c>
      <c r="E332" s="162"/>
      <c r="F332" s="162" t="s">
        <v>514</v>
      </c>
      <c r="G332" s="162" t="s">
        <v>1961</v>
      </c>
    </row>
    <row r="333" spans="1:7" s="223" customFormat="1" x14ac:dyDescent="0.3">
      <c r="A333" s="340" t="s">
        <v>2295</v>
      </c>
      <c r="B333" s="262" t="s">
        <v>1693</v>
      </c>
      <c r="C333" s="261" t="s">
        <v>83</v>
      </c>
      <c r="D333" s="261" t="s">
        <v>83</v>
      </c>
      <c r="E333" s="263"/>
      <c r="F333" s="253" t="str">
        <f>IF($C$343=0,"",IF(C333="[For completion]","",C333/$C$343))</f>
        <v/>
      </c>
      <c r="G333" s="253" t="str">
        <f>IF($D$343=0,"",IF(D333="[For completion]","",D333/$D$343))</f>
        <v/>
      </c>
    </row>
    <row r="334" spans="1:7" s="223" customFormat="1" x14ac:dyDescent="0.3">
      <c r="A334" s="340" t="s">
        <v>2296</v>
      </c>
      <c r="B334" s="262" t="s">
        <v>1694</v>
      </c>
      <c r="C334" s="261" t="s">
        <v>83</v>
      </c>
      <c r="D334" s="261" t="s">
        <v>83</v>
      </c>
      <c r="E334" s="263"/>
      <c r="F334" s="253" t="str">
        <f t="shared" ref="F334:F342" si="12">IF($C$343=0,"",IF(C334="[For completion]","",C334/$C$343))</f>
        <v/>
      </c>
      <c r="G334" s="253" t="str">
        <f t="shared" ref="G334:G342" si="13">IF($D$343=0,"",IF(D334="[For completion]","",D334/$D$343))</f>
        <v/>
      </c>
    </row>
    <row r="335" spans="1:7" s="223" customFormat="1" x14ac:dyDescent="0.3">
      <c r="A335" s="340" t="s">
        <v>2297</v>
      </c>
      <c r="B335" s="262" t="s">
        <v>1695</v>
      </c>
      <c r="C335" s="261" t="s">
        <v>83</v>
      </c>
      <c r="D335" s="261" t="s">
        <v>83</v>
      </c>
      <c r="E335" s="263"/>
      <c r="F335" s="253" t="str">
        <f t="shared" si="12"/>
        <v/>
      </c>
      <c r="G335" s="253" t="str">
        <f t="shared" si="13"/>
        <v/>
      </c>
    </row>
    <row r="336" spans="1:7" s="223" customFormat="1" x14ac:dyDescent="0.3">
      <c r="A336" s="340" t="s">
        <v>2298</v>
      </c>
      <c r="B336" s="262" t="s">
        <v>1696</v>
      </c>
      <c r="C336" s="261" t="s">
        <v>83</v>
      </c>
      <c r="D336" s="261" t="s">
        <v>83</v>
      </c>
      <c r="E336" s="263"/>
      <c r="F336" s="253" t="str">
        <f t="shared" si="12"/>
        <v/>
      </c>
      <c r="G336" s="253" t="str">
        <f t="shared" si="13"/>
        <v/>
      </c>
    </row>
    <row r="337" spans="1:7" s="223" customFormat="1" x14ac:dyDescent="0.3">
      <c r="A337" s="340" t="s">
        <v>2299</v>
      </c>
      <c r="B337" s="262" t="s">
        <v>1697</v>
      </c>
      <c r="C337" s="261" t="s">
        <v>83</v>
      </c>
      <c r="D337" s="261" t="s">
        <v>83</v>
      </c>
      <c r="E337" s="263"/>
      <c r="F337" s="253" t="str">
        <f t="shared" si="12"/>
        <v/>
      </c>
      <c r="G337" s="253" t="str">
        <f t="shared" si="13"/>
        <v/>
      </c>
    </row>
    <row r="338" spans="1:7" s="223" customFormat="1" x14ac:dyDescent="0.3">
      <c r="A338" s="340" t="s">
        <v>2300</v>
      </c>
      <c r="B338" s="262" t="s">
        <v>1698</v>
      </c>
      <c r="C338" s="261" t="s">
        <v>83</v>
      </c>
      <c r="D338" s="261" t="s">
        <v>83</v>
      </c>
      <c r="E338" s="263"/>
      <c r="F338" s="253" t="str">
        <f t="shared" si="12"/>
        <v/>
      </c>
      <c r="G338" s="253" t="str">
        <f t="shared" si="13"/>
        <v/>
      </c>
    </row>
    <row r="339" spans="1:7" s="223" customFormat="1" x14ac:dyDescent="0.3">
      <c r="A339" s="340" t="s">
        <v>2301</v>
      </c>
      <c r="B339" s="262" t="s">
        <v>1699</v>
      </c>
      <c r="C339" s="261" t="s">
        <v>83</v>
      </c>
      <c r="D339" s="261" t="s">
        <v>83</v>
      </c>
      <c r="E339" s="263"/>
      <c r="F339" s="253" t="str">
        <f t="shared" si="12"/>
        <v/>
      </c>
      <c r="G339" s="253" t="str">
        <f t="shared" si="13"/>
        <v/>
      </c>
    </row>
    <row r="340" spans="1:7" s="223" customFormat="1" x14ac:dyDescent="0.3">
      <c r="A340" s="340" t="s">
        <v>2302</v>
      </c>
      <c r="B340" s="262" t="s">
        <v>1700</v>
      </c>
      <c r="C340" s="261" t="s">
        <v>83</v>
      </c>
      <c r="D340" s="261" t="s">
        <v>83</v>
      </c>
      <c r="E340" s="263"/>
      <c r="F340" s="253" t="str">
        <f t="shared" si="12"/>
        <v/>
      </c>
      <c r="G340" s="253" t="str">
        <f t="shared" si="13"/>
        <v/>
      </c>
    </row>
    <row r="341" spans="1:7" s="223" customFormat="1" x14ac:dyDescent="0.3">
      <c r="A341" s="340" t="s">
        <v>2303</v>
      </c>
      <c r="B341" s="262" t="s">
        <v>1701</v>
      </c>
      <c r="C341" s="261" t="s">
        <v>83</v>
      </c>
      <c r="D341" s="261" t="s">
        <v>83</v>
      </c>
      <c r="E341" s="263"/>
      <c r="F341" s="253" t="str">
        <f t="shared" si="12"/>
        <v/>
      </c>
      <c r="G341" s="253" t="str">
        <f t="shared" si="13"/>
        <v/>
      </c>
    </row>
    <row r="342" spans="1:7" s="223" customFormat="1" x14ac:dyDescent="0.3">
      <c r="A342" s="340" t="s">
        <v>2304</v>
      </c>
      <c r="B342" s="278" t="s">
        <v>2118</v>
      </c>
      <c r="C342" s="278" t="s">
        <v>83</v>
      </c>
      <c r="D342" s="278" t="s">
        <v>83</v>
      </c>
      <c r="F342" s="253" t="str">
        <f t="shared" si="12"/>
        <v/>
      </c>
      <c r="G342" s="253" t="str">
        <f t="shared" si="13"/>
        <v/>
      </c>
    </row>
    <row r="343" spans="1:7" s="223" customFormat="1" x14ac:dyDescent="0.3">
      <c r="A343" s="340" t="s">
        <v>2305</v>
      </c>
      <c r="B343" s="262" t="s">
        <v>148</v>
      </c>
      <c r="C343" s="261">
        <f>SUM(C333:C341)</f>
        <v>0</v>
      </c>
      <c r="D343" s="261">
        <f>SUM(D333:D341)</f>
        <v>0</v>
      </c>
      <c r="E343" s="263"/>
      <c r="F343" s="307">
        <f>SUM(F333:F342)</f>
        <v>0</v>
      </c>
      <c r="G343" s="307">
        <f>SUM(G333:G342)</f>
        <v>0</v>
      </c>
    </row>
    <row r="344" spans="1:7" s="223" customFormat="1" x14ac:dyDescent="0.3">
      <c r="A344" s="340" t="s">
        <v>2306</v>
      </c>
      <c r="B344" s="262"/>
      <c r="C344" s="261"/>
      <c r="D344" s="261"/>
      <c r="E344" s="263"/>
      <c r="F344" s="263"/>
      <c r="G344" s="263"/>
    </row>
    <row r="345" spans="1:7" s="223" customFormat="1" x14ac:dyDescent="0.3">
      <c r="A345" s="162"/>
      <c r="B345" s="162" t="s">
        <v>2641</v>
      </c>
      <c r="C345" s="162" t="s">
        <v>113</v>
      </c>
      <c r="D345" s="162" t="s">
        <v>1702</v>
      </c>
      <c r="E345" s="162"/>
      <c r="F345" s="162" t="s">
        <v>514</v>
      </c>
      <c r="G345" s="162" t="s">
        <v>1961</v>
      </c>
    </row>
    <row r="346" spans="1:7" s="223" customFormat="1" x14ac:dyDescent="0.3">
      <c r="A346" s="340" t="s">
        <v>2143</v>
      </c>
      <c r="B346" s="280" t="s">
        <v>2106</v>
      </c>
      <c r="C346" s="278" t="s">
        <v>83</v>
      </c>
      <c r="D346" s="278" t="s">
        <v>83</v>
      </c>
      <c r="E346" s="281"/>
      <c r="F346" s="253" t="str">
        <f>IF($C$353=0,"",IF(C346="[For completion]","",C346/$C$353))</f>
        <v/>
      </c>
      <c r="G346" s="253" t="str">
        <f>IF($D$353=0,"",IF(D346="[For completion]","",D346/$D$353))</f>
        <v/>
      </c>
    </row>
    <row r="347" spans="1:7" s="223" customFormat="1" x14ac:dyDescent="0.3">
      <c r="A347" s="340" t="s">
        <v>2144</v>
      </c>
      <c r="B347" s="276" t="s">
        <v>2107</v>
      </c>
      <c r="C347" s="278" t="s">
        <v>83</v>
      </c>
      <c r="D347" s="278" t="s">
        <v>83</v>
      </c>
      <c r="E347" s="281"/>
      <c r="F347" s="253" t="str">
        <f t="shared" ref="F347:F352" si="14">IF($C$353=0,"",IF(C347="[For completion]","",C347/$C$353))</f>
        <v/>
      </c>
      <c r="G347" s="253" t="str">
        <f t="shared" ref="G347:G352" si="15">IF($D$353=0,"",IF(D347="[For completion]","",D347/$D$353))</f>
        <v/>
      </c>
    </row>
    <row r="348" spans="1:7" s="223" customFormat="1" x14ac:dyDescent="0.3">
      <c r="A348" s="340" t="s">
        <v>2145</v>
      </c>
      <c r="B348" s="280" t="s">
        <v>2108</v>
      </c>
      <c r="C348" s="278" t="s">
        <v>83</v>
      </c>
      <c r="D348" s="278" t="s">
        <v>83</v>
      </c>
      <c r="E348" s="281"/>
      <c r="F348" s="253" t="str">
        <f t="shared" si="14"/>
        <v/>
      </c>
      <c r="G348" s="253" t="str">
        <f t="shared" si="15"/>
        <v/>
      </c>
    </row>
    <row r="349" spans="1:7" s="223" customFormat="1" x14ac:dyDescent="0.3">
      <c r="A349" s="340" t="s">
        <v>2146</v>
      </c>
      <c r="B349" s="280" t="s">
        <v>2109</v>
      </c>
      <c r="C349" s="278" t="s">
        <v>83</v>
      </c>
      <c r="D349" s="278" t="s">
        <v>83</v>
      </c>
      <c r="E349" s="281"/>
      <c r="F349" s="253" t="str">
        <f t="shared" si="14"/>
        <v/>
      </c>
      <c r="G349" s="253" t="str">
        <f t="shared" si="15"/>
        <v/>
      </c>
    </row>
    <row r="350" spans="1:7" s="223" customFormat="1" x14ac:dyDescent="0.3">
      <c r="A350" s="340" t="s">
        <v>2147</v>
      </c>
      <c r="B350" s="280" t="s">
        <v>2110</v>
      </c>
      <c r="C350" s="278" t="s">
        <v>83</v>
      </c>
      <c r="D350" s="278" t="s">
        <v>83</v>
      </c>
      <c r="E350" s="281"/>
      <c r="F350" s="253" t="str">
        <f t="shared" si="14"/>
        <v/>
      </c>
      <c r="G350" s="253" t="str">
        <f t="shared" si="15"/>
        <v/>
      </c>
    </row>
    <row r="351" spans="1:7" s="223" customFormat="1" x14ac:dyDescent="0.3">
      <c r="A351" s="340" t="s">
        <v>2307</v>
      </c>
      <c r="B351" s="280" t="s">
        <v>2111</v>
      </c>
      <c r="C351" s="278" t="s">
        <v>83</v>
      </c>
      <c r="D351" s="278" t="s">
        <v>83</v>
      </c>
      <c r="E351" s="281"/>
      <c r="F351" s="253" t="str">
        <f t="shared" si="14"/>
        <v/>
      </c>
      <c r="G351" s="253" t="str">
        <f t="shared" si="15"/>
        <v/>
      </c>
    </row>
    <row r="352" spans="1:7" s="223" customFormat="1" x14ac:dyDescent="0.3">
      <c r="A352" s="340" t="s">
        <v>2308</v>
      </c>
      <c r="B352" s="280" t="s">
        <v>1703</v>
      </c>
      <c r="C352" s="278" t="s">
        <v>83</v>
      </c>
      <c r="D352" s="278" t="s">
        <v>83</v>
      </c>
      <c r="E352" s="281"/>
      <c r="F352" s="253" t="str">
        <f t="shared" si="14"/>
        <v/>
      </c>
      <c r="G352" s="253" t="str">
        <f t="shared" si="15"/>
        <v/>
      </c>
    </row>
    <row r="353" spans="1:7" s="223" customFormat="1" x14ac:dyDescent="0.3">
      <c r="A353" s="340" t="s">
        <v>2309</v>
      </c>
      <c r="B353" s="280" t="s">
        <v>148</v>
      </c>
      <c r="C353" s="278">
        <f>SUM(C346:C352)</f>
        <v>0</v>
      </c>
      <c r="D353" s="278">
        <f>SUM(D346:D352)</f>
        <v>0</v>
      </c>
      <c r="E353" s="281"/>
      <c r="F353" s="307">
        <f>SUM(F346:F352)</f>
        <v>0</v>
      </c>
      <c r="G353" s="307">
        <f>SUM(G346:G352)</f>
        <v>0</v>
      </c>
    </row>
    <row r="354" spans="1:7" s="223" customFormat="1" x14ac:dyDescent="0.3">
      <c r="A354" s="340" t="s">
        <v>2310</v>
      </c>
      <c r="B354" s="280"/>
      <c r="C354" s="278"/>
      <c r="D354" s="278"/>
      <c r="E354" s="281"/>
      <c r="F354" s="281"/>
      <c r="G354" s="281"/>
    </row>
    <row r="355" spans="1:7" s="223" customFormat="1" x14ac:dyDescent="0.3">
      <c r="A355" s="162"/>
      <c r="B355" s="162" t="s">
        <v>2642</v>
      </c>
      <c r="C355" s="162" t="s">
        <v>113</v>
      </c>
      <c r="D355" s="162" t="s">
        <v>1702</v>
      </c>
      <c r="E355" s="162"/>
      <c r="F355" s="162" t="s">
        <v>514</v>
      </c>
      <c r="G355" s="162" t="s">
        <v>1961</v>
      </c>
    </row>
    <row r="356" spans="1:7" s="223" customFormat="1" x14ac:dyDescent="0.3">
      <c r="A356" s="340" t="s">
        <v>2311</v>
      </c>
      <c r="B356" s="280" t="s">
        <v>2542</v>
      </c>
      <c r="C356" s="278" t="s">
        <v>83</v>
      </c>
      <c r="D356" s="278" t="s">
        <v>83</v>
      </c>
      <c r="E356" s="281"/>
      <c r="F356" s="253" t="str">
        <f>IF($C$360=0,"",IF(C356="[For completion]","",C356/$C$360))</f>
        <v/>
      </c>
      <c r="G356" s="253" t="str">
        <f>IF($D$360=0,"",IF(D356="[For completion]","",D356/$D$360))</f>
        <v/>
      </c>
    </row>
    <row r="357" spans="1:7" s="223" customFormat="1" x14ac:dyDescent="0.3">
      <c r="A357" s="340" t="s">
        <v>2312</v>
      </c>
      <c r="B357" s="276" t="s">
        <v>2605</v>
      </c>
      <c r="C357" s="278" t="s">
        <v>83</v>
      </c>
      <c r="D357" s="278" t="s">
        <v>83</v>
      </c>
      <c r="E357" s="281"/>
      <c r="F357" s="253" t="str">
        <f t="shared" ref="F357:F359" si="16">IF($C$360=0,"",IF(C357="[For completion]","",C357/$C$360))</f>
        <v/>
      </c>
      <c r="G357" s="253" t="str">
        <f t="shared" ref="G357:G359" si="17">IF($D$360=0,"",IF(D357="[For completion]","",D357/$D$360))</f>
        <v/>
      </c>
    </row>
    <row r="358" spans="1:7" s="223" customFormat="1" x14ac:dyDescent="0.3">
      <c r="A358" s="340" t="s">
        <v>2313</v>
      </c>
      <c r="B358" s="280" t="s">
        <v>1703</v>
      </c>
      <c r="C358" s="278" t="s">
        <v>83</v>
      </c>
      <c r="D358" s="278" t="s">
        <v>83</v>
      </c>
      <c r="E358" s="281"/>
      <c r="F358" s="253" t="str">
        <f t="shared" si="16"/>
        <v/>
      </c>
      <c r="G358" s="253" t="str">
        <f t="shared" si="17"/>
        <v/>
      </c>
    </row>
    <row r="359" spans="1:7" s="223" customFormat="1" x14ac:dyDescent="0.3">
      <c r="A359" s="340" t="s">
        <v>2314</v>
      </c>
      <c r="B359" s="278" t="s">
        <v>2118</v>
      </c>
      <c r="C359" s="278" t="s">
        <v>83</v>
      </c>
      <c r="D359" s="278" t="s">
        <v>83</v>
      </c>
      <c r="E359" s="281"/>
      <c r="F359" s="253" t="str">
        <f t="shared" si="16"/>
        <v/>
      </c>
      <c r="G359" s="253" t="str">
        <f t="shared" si="17"/>
        <v/>
      </c>
    </row>
    <row r="360" spans="1:7" s="223" customFormat="1" x14ac:dyDescent="0.3">
      <c r="A360" s="340" t="s">
        <v>2315</v>
      </c>
      <c r="B360" s="280" t="s">
        <v>148</v>
      </c>
      <c r="C360" s="278">
        <f>SUM(C356:C359)</f>
        <v>0</v>
      </c>
      <c r="D360" s="278">
        <f>SUM(D356:D359)</f>
        <v>0</v>
      </c>
      <c r="E360" s="281"/>
      <c r="F360" s="307">
        <f>SUM(F356:F359)</f>
        <v>0</v>
      </c>
      <c r="G360" s="307">
        <f>SUM(G356:G359)</f>
        <v>0</v>
      </c>
    </row>
    <row r="361" spans="1:7" s="223" customFormat="1" x14ac:dyDescent="0.3">
      <c r="A361" s="340" t="s">
        <v>2311</v>
      </c>
      <c r="B361" s="280"/>
      <c r="C361" s="278"/>
      <c r="D361" s="278"/>
      <c r="E361" s="281"/>
      <c r="F361" s="281"/>
      <c r="G361" s="281"/>
    </row>
    <row r="362" spans="1:7" s="223" customFormat="1" x14ac:dyDescent="0.3">
      <c r="A362" s="340" t="s">
        <v>2312</v>
      </c>
      <c r="B362" s="261"/>
      <c r="C362" s="266"/>
      <c r="D362" s="261"/>
      <c r="E362" s="260"/>
      <c r="F362" s="260"/>
      <c r="G362" s="260"/>
    </row>
    <row r="363" spans="1:7" s="223" customFormat="1" x14ac:dyDescent="0.3">
      <c r="A363" s="340" t="s">
        <v>2313</v>
      </c>
      <c r="B363" s="261"/>
      <c r="C363" s="266"/>
      <c r="D363" s="261"/>
      <c r="E363" s="260"/>
      <c r="F363" s="260"/>
      <c r="G363" s="260"/>
    </row>
    <row r="364" spans="1:7" s="223" customFormat="1" x14ac:dyDescent="0.3">
      <c r="A364" s="340" t="s">
        <v>2314</v>
      </c>
      <c r="B364" s="261"/>
      <c r="C364" s="266"/>
      <c r="D364" s="261"/>
      <c r="E364" s="260"/>
      <c r="F364" s="260"/>
      <c r="G364" s="260"/>
    </row>
    <row r="365" spans="1:7" s="223" customFormat="1" x14ac:dyDescent="0.3">
      <c r="A365" s="340" t="s">
        <v>2315</v>
      </c>
      <c r="B365" s="261"/>
      <c r="C365" s="266"/>
      <c r="D365" s="261"/>
      <c r="E365" s="260"/>
      <c r="F365" s="260"/>
      <c r="G365" s="260"/>
    </row>
    <row r="366" spans="1:7" s="223" customFormat="1" x14ac:dyDescent="0.3">
      <c r="A366" s="340" t="s">
        <v>2316</v>
      </c>
      <c r="B366" s="261"/>
      <c r="C366" s="266"/>
      <c r="D366" s="261"/>
      <c r="E366" s="260"/>
      <c r="F366" s="260"/>
      <c r="G366" s="260"/>
    </row>
    <row r="367" spans="1:7" s="223" customFormat="1" x14ac:dyDescent="0.3">
      <c r="A367" s="340" t="s">
        <v>2317</v>
      </c>
      <c r="B367" s="261"/>
      <c r="C367" s="266"/>
      <c r="D367" s="261"/>
      <c r="E367" s="260"/>
      <c r="F367" s="260"/>
      <c r="G367" s="260"/>
    </row>
    <row r="368" spans="1:7" s="223" customFormat="1" x14ac:dyDescent="0.3">
      <c r="A368" s="340" t="s">
        <v>2318</v>
      </c>
      <c r="B368" s="261"/>
      <c r="C368" s="266"/>
      <c r="D368" s="261"/>
      <c r="E368" s="260"/>
      <c r="F368" s="260"/>
      <c r="G368" s="260"/>
    </row>
    <row r="369" spans="1:7" s="223" customFormat="1" x14ac:dyDescent="0.3">
      <c r="A369" s="340" t="s">
        <v>2319</v>
      </c>
      <c r="B369" s="261"/>
      <c r="C369" s="266"/>
      <c r="D369" s="261"/>
      <c r="E369" s="260"/>
      <c r="F369" s="260"/>
      <c r="G369" s="260"/>
    </row>
    <row r="370" spans="1:7" s="223" customFormat="1" x14ac:dyDescent="0.3">
      <c r="A370" s="340" t="s">
        <v>2320</v>
      </c>
      <c r="B370" s="261"/>
      <c r="C370" s="266"/>
      <c r="D370" s="261"/>
      <c r="E370" s="260"/>
      <c r="F370" s="260"/>
      <c r="G370" s="260"/>
    </row>
    <row r="371" spans="1:7" s="223" customFormat="1" x14ac:dyDescent="0.3">
      <c r="A371" s="340" t="s">
        <v>2321</v>
      </c>
      <c r="B371" s="261"/>
      <c r="C371" s="266"/>
      <c r="D371" s="261"/>
      <c r="E371" s="260"/>
      <c r="F371" s="260"/>
      <c r="G371" s="260"/>
    </row>
    <row r="372" spans="1:7" s="223" customFormat="1" x14ac:dyDescent="0.3">
      <c r="A372" s="340" t="s">
        <v>2322</v>
      </c>
      <c r="B372" s="261"/>
      <c r="C372" s="266"/>
      <c r="D372" s="261"/>
      <c r="E372" s="260"/>
      <c r="F372" s="260"/>
      <c r="G372" s="260"/>
    </row>
    <row r="373" spans="1:7" s="223" customFormat="1" x14ac:dyDescent="0.3">
      <c r="A373" s="340" t="s">
        <v>2323</v>
      </c>
      <c r="B373" s="261"/>
      <c r="C373" s="266"/>
      <c r="D373" s="261"/>
      <c r="E373" s="260"/>
      <c r="F373" s="260"/>
      <c r="G373" s="260"/>
    </row>
    <row r="374" spans="1:7" s="223" customFormat="1" x14ac:dyDescent="0.3">
      <c r="A374" s="340" t="s">
        <v>2324</v>
      </c>
      <c r="B374" s="261"/>
      <c r="C374" s="266"/>
      <c r="D374" s="261"/>
      <c r="E374" s="260"/>
      <c r="F374" s="260"/>
      <c r="G374" s="260"/>
    </row>
    <row r="375" spans="1:7" s="223" customFormat="1" x14ac:dyDescent="0.3">
      <c r="A375" s="340" t="s">
        <v>2325</v>
      </c>
      <c r="B375" s="261"/>
      <c r="C375" s="266"/>
      <c r="D375" s="261"/>
      <c r="E375" s="260"/>
      <c r="F375" s="260"/>
      <c r="G375" s="260"/>
    </row>
    <row r="376" spans="1:7" s="223" customFormat="1" x14ac:dyDescent="0.3">
      <c r="A376" s="340" t="s">
        <v>2326</v>
      </c>
      <c r="B376" s="261"/>
      <c r="C376" s="266"/>
      <c r="D376" s="261"/>
      <c r="E376" s="260"/>
      <c r="F376" s="260"/>
      <c r="G376" s="260"/>
    </row>
    <row r="377" spans="1:7" s="223" customFormat="1" x14ac:dyDescent="0.3">
      <c r="A377" s="340" t="s">
        <v>2327</v>
      </c>
      <c r="B377" s="261"/>
      <c r="C377" s="266"/>
      <c r="D377" s="261"/>
      <c r="E377" s="260"/>
      <c r="F377" s="260"/>
      <c r="G377" s="260"/>
    </row>
    <row r="378" spans="1:7" s="223" customFormat="1" x14ac:dyDescent="0.3">
      <c r="A378" s="340" t="s">
        <v>2328</v>
      </c>
      <c r="B378" s="261"/>
      <c r="C378" s="266"/>
      <c r="D378" s="261"/>
      <c r="E378" s="260"/>
      <c r="F378" s="260"/>
      <c r="G378" s="260"/>
    </row>
    <row r="379" spans="1:7" s="223" customFormat="1" x14ac:dyDescent="0.3">
      <c r="A379" s="340" t="s">
        <v>2329</v>
      </c>
      <c r="B379" s="261"/>
      <c r="C379" s="266"/>
      <c r="D379" s="261"/>
      <c r="E379" s="260"/>
      <c r="F379" s="260"/>
      <c r="G379" s="260"/>
    </row>
    <row r="380" spans="1:7" s="223" customFormat="1" x14ac:dyDescent="0.3">
      <c r="A380" s="340" t="s">
        <v>2330</v>
      </c>
      <c r="B380" s="261"/>
      <c r="C380" s="266"/>
      <c r="D380" s="261"/>
      <c r="E380" s="260"/>
      <c r="F380" s="260"/>
      <c r="G380" s="260"/>
    </row>
    <row r="381" spans="1:7" s="223" customFormat="1" x14ac:dyDescent="0.3">
      <c r="A381" s="340" t="s">
        <v>2331</v>
      </c>
      <c r="B381" s="261"/>
      <c r="C381" s="266"/>
      <c r="D381" s="261"/>
      <c r="E381" s="260"/>
      <c r="F381" s="260"/>
      <c r="G381" s="260"/>
    </row>
    <row r="382" spans="1:7" s="223" customFormat="1" x14ac:dyDescent="0.3">
      <c r="A382" s="340" t="s">
        <v>2332</v>
      </c>
      <c r="B382" s="261"/>
      <c r="C382" s="266"/>
      <c r="D382" s="261"/>
      <c r="E382" s="260"/>
      <c r="F382" s="260"/>
      <c r="G382" s="260"/>
    </row>
    <row r="383" spans="1:7" s="223" customFormat="1" x14ac:dyDescent="0.3">
      <c r="A383" s="340" t="s">
        <v>2333</v>
      </c>
      <c r="B383" s="261"/>
      <c r="C383" s="266"/>
      <c r="D383" s="261"/>
      <c r="E383" s="260"/>
      <c r="F383" s="260"/>
      <c r="G383" s="260"/>
    </row>
    <row r="384" spans="1:7" s="223" customFormat="1" x14ac:dyDescent="0.3">
      <c r="A384" s="340" t="s">
        <v>2334</v>
      </c>
      <c r="B384" s="261"/>
      <c r="C384" s="266"/>
      <c r="D384" s="261"/>
      <c r="E384" s="260"/>
      <c r="F384" s="260"/>
      <c r="G384" s="260"/>
    </row>
    <row r="385" spans="1:7" s="223" customFormat="1" x14ac:dyDescent="0.3">
      <c r="A385" s="340" t="s">
        <v>2335</v>
      </c>
      <c r="B385" s="261"/>
      <c r="C385" s="266"/>
      <c r="D385" s="261"/>
      <c r="E385" s="260"/>
      <c r="F385" s="260"/>
      <c r="G385" s="260"/>
    </row>
    <row r="386" spans="1:7" s="223" customFormat="1" x14ac:dyDescent="0.3">
      <c r="A386" s="340" t="s">
        <v>2336</v>
      </c>
      <c r="B386" s="261"/>
      <c r="C386" s="266"/>
      <c r="D386" s="261"/>
      <c r="E386" s="260"/>
      <c r="F386" s="260"/>
      <c r="G386" s="260"/>
    </row>
    <row r="387" spans="1:7" s="223" customFormat="1" x14ac:dyDescent="0.3">
      <c r="A387" s="340" t="s">
        <v>2337</v>
      </c>
      <c r="B387" s="261"/>
      <c r="C387" s="266"/>
      <c r="D387" s="261"/>
      <c r="E387" s="260"/>
      <c r="F387" s="260"/>
      <c r="G387" s="260"/>
    </row>
    <row r="388" spans="1:7" s="223" customFormat="1" x14ac:dyDescent="0.3">
      <c r="A388" s="340" t="s">
        <v>2338</v>
      </c>
      <c r="B388" s="261"/>
      <c r="C388" s="266"/>
      <c r="D388" s="261"/>
      <c r="E388" s="260"/>
      <c r="F388" s="260"/>
      <c r="G388" s="260"/>
    </row>
    <row r="389" spans="1:7" s="223" customFormat="1" x14ac:dyDescent="0.3">
      <c r="A389" s="340" t="s">
        <v>2339</v>
      </c>
      <c r="B389" s="261"/>
      <c r="C389" s="266"/>
      <c r="D389" s="261"/>
      <c r="E389" s="260"/>
      <c r="F389" s="260"/>
      <c r="G389" s="260"/>
    </row>
    <row r="390" spans="1:7" s="223" customFormat="1" x14ac:dyDescent="0.3">
      <c r="A390" s="340" t="s">
        <v>2340</v>
      </c>
      <c r="B390" s="261"/>
      <c r="C390" s="266"/>
      <c r="D390" s="261"/>
      <c r="E390" s="260"/>
      <c r="F390" s="260"/>
      <c r="G390" s="260"/>
    </row>
    <row r="391" spans="1:7" s="223" customFormat="1" x14ac:dyDescent="0.3">
      <c r="A391" s="340" t="s">
        <v>2341</v>
      </c>
      <c r="B391" s="261"/>
      <c r="C391" s="266"/>
      <c r="D391" s="261"/>
      <c r="E391" s="260"/>
      <c r="F391" s="260"/>
      <c r="G391" s="260"/>
    </row>
    <row r="392" spans="1:7" s="223" customFormat="1" x14ac:dyDescent="0.3">
      <c r="A392" s="340" t="s">
        <v>2342</v>
      </c>
      <c r="B392" s="261"/>
      <c r="C392" s="266"/>
      <c r="D392" s="261"/>
      <c r="E392" s="260"/>
      <c r="F392" s="260"/>
      <c r="G392" s="260"/>
    </row>
    <row r="393" spans="1:7" s="223" customFormat="1" x14ac:dyDescent="0.3">
      <c r="A393" s="340" t="s">
        <v>2343</v>
      </c>
      <c r="B393" s="261"/>
      <c r="C393" s="266"/>
      <c r="D393" s="261"/>
      <c r="E393" s="260"/>
      <c r="F393" s="260"/>
      <c r="G393" s="260"/>
    </row>
    <row r="394" spans="1:7" s="223" customFormat="1" x14ac:dyDescent="0.3">
      <c r="A394" s="340" t="s">
        <v>2344</v>
      </c>
      <c r="B394" s="261"/>
      <c r="C394" s="266"/>
      <c r="D394" s="261"/>
      <c r="E394" s="260"/>
      <c r="F394" s="260"/>
      <c r="G394" s="260"/>
    </row>
    <row r="395" spans="1:7" s="223" customFormat="1" x14ac:dyDescent="0.3">
      <c r="A395" s="340" t="s">
        <v>2345</v>
      </c>
      <c r="B395" s="261"/>
      <c r="C395" s="266"/>
      <c r="D395" s="261"/>
      <c r="E395" s="260"/>
      <c r="F395" s="260"/>
      <c r="G395" s="260"/>
    </row>
    <row r="396" spans="1:7" s="223" customFormat="1" x14ac:dyDescent="0.3">
      <c r="A396" s="340" t="s">
        <v>2346</v>
      </c>
      <c r="B396" s="261"/>
      <c r="C396" s="266"/>
      <c r="D396" s="261"/>
      <c r="E396" s="260"/>
      <c r="F396" s="260"/>
      <c r="G396" s="260"/>
    </row>
    <row r="397" spans="1:7" s="223" customFormat="1" x14ac:dyDescent="0.3">
      <c r="A397" s="340" t="s">
        <v>2347</v>
      </c>
      <c r="B397" s="261"/>
      <c r="C397" s="266"/>
      <c r="D397" s="261"/>
      <c r="E397" s="260"/>
      <c r="F397" s="260"/>
      <c r="G397" s="260"/>
    </row>
    <row r="398" spans="1:7" s="223" customFormat="1" x14ac:dyDescent="0.3">
      <c r="A398" s="340" t="s">
        <v>2348</v>
      </c>
      <c r="B398" s="261"/>
      <c r="C398" s="266"/>
      <c r="D398" s="261"/>
      <c r="E398" s="260"/>
      <c r="F398" s="260"/>
      <c r="G398" s="260"/>
    </row>
    <row r="399" spans="1:7" s="223" customFormat="1" x14ac:dyDescent="0.3">
      <c r="A399" s="340" t="s">
        <v>2349</v>
      </c>
      <c r="B399" s="261"/>
      <c r="C399" s="266"/>
      <c r="D399" s="261"/>
      <c r="E399" s="260"/>
      <c r="F399" s="260"/>
      <c r="G399" s="260"/>
    </row>
    <row r="400" spans="1:7" s="223" customFormat="1" x14ac:dyDescent="0.3">
      <c r="A400" s="340" t="s">
        <v>2350</v>
      </c>
      <c r="B400" s="261"/>
      <c r="C400" s="266"/>
      <c r="D400" s="261"/>
      <c r="E400" s="260"/>
      <c r="F400" s="260"/>
      <c r="G400" s="260"/>
    </row>
    <row r="401" spans="1:7" s="268" customFormat="1" x14ac:dyDescent="0.3">
      <c r="A401" s="340" t="s">
        <v>2351</v>
      </c>
      <c r="B401" s="278"/>
      <c r="C401" s="266"/>
      <c r="D401" s="278"/>
      <c r="E401" s="277"/>
      <c r="F401" s="277"/>
      <c r="G401" s="277"/>
    </row>
    <row r="402" spans="1:7" s="268" customFormat="1" x14ac:dyDescent="0.3">
      <c r="A402" s="340" t="s">
        <v>2352</v>
      </c>
      <c r="B402" s="278"/>
      <c r="C402" s="266"/>
      <c r="D402" s="278"/>
      <c r="E402" s="277"/>
      <c r="F402" s="277"/>
      <c r="G402" s="277"/>
    </row>
    <row r="403" spans="1:7" s="268" customFormat="1" x14ac:dyDescent="0.3">
      <c r="A403" s="340" t="s">
        <v>2353</v>
      </c>
      <c r="B403" s="278"/>
      <c r="C403" s="266"/>
      <c r="D403" s="278"/>
      <c r="E403" s="277"/>
      <c r="F403" s="277"/>
      <c r="G403" s="277"/>
    </row>
    <row r="404" spans="1:7" s="268" customFormat="1" x14ac:dyDescent="0.3">
      <c r="A404" s="340" t="s">
        <v>2354</v>
      </c>
      <c r="B404" s="278"/>
      <c r="C404" s="266"/>
      <c r="D404" s="278"/>
      <c r="E404" s="277"/>
      <c r="F404" s="277"/>
      <c r="G404" s="277"/>
    </row>
    <row r="405" spans="1:7" s="268" customFormat="1" x14ac:dyDescent="0.3">
      <c r="A405" s="340" t="s">
        <v>2355</v>
      </c>
      <c r="B405" s="278"/>
      <c r="C405" s="266"/>
      <c r="D405" s="278"/>
      <c r="E405" s="277"/>
      <c r="F405" s="277"/>
      <c r="G405" s="277"/>
    </row>
    <row r="406" spans="1:7" s="268" customFormat="1" x14ac:dyDescent="0.3">
      <c r="A406" s="340" t="s">
        <v>2356</v>
      </c>
      <c r="B406" s="278"/>
      <c r="C406" s="266"/>
      <c r="D406" s="278"/>
      <c r="E406" s="277"/>
      <c r="F406" s="277"/>
      <c r="G406" s="277"/>
    </row>
    <row r="407" spans="1:7" s="268" customFormat="1" x14ac:dyDescent="0.3">
      <c r="A407" s="340" t="s">
        <v>2357</v>
      </c>
      <c r="B407" s="278"/>
      <c r="C407" s="266"/>
      <c r="D407" s="278"/>
      <c r="E407" s="277"/>
      <c r="F407" s="277"/>
      <c r="G407" s="277"/>
    </row>
    <row r="408" spans="1:7" s="268" customFormat="1" x14ac:dyDescent="0.3">
      <c r="A408" s="340" t="s">
        <v>2358</v>
      </c>
      <c r="B408" s="278"/>
      <c r="C408" s="266"/>
      <c r="D408" s="278"/>
      <c r="E408" s="277"/>
      <c r="F408" s="277"/>
      <c r="G408" s="277"/>
    </row>
    <row r="409" spans="1:7" s="268" customFormat="1" x14ac:dyDescent="0.3">
      <c r="A409" s="340" t="s">
        <v>2359</v>
      </c>
      <c r="B409" s="278"/>
      <c r="C409" s="266"/>
      <c r="D409" s="278"/>
      <c r="E409" s="277"/>
      <c r="F409" s="277"/>
      <c r="G409" s="277"/>
    </row>
    <row r="410" spans="1:7" s="223" customFormat="1" x14ac:dyDescent="0.3">
      <c r="A410" s="340" t="s">
        <v>2360</v>
      </c>
      <c r="B410" s="261"/>
      <c r="C410" s="266"/>
      <c r="D410" s="261"/>
      <c r="E410" s="260"/>
      <c r="F410" s="260"/>
      <c r="G410" s="260"/>
    </row>
    <row r="411" spans="1:7" ht="18" x14ac:dyDescent="0.3">
      <c r="A411" s="174"/>
      <c r="B411" s="175" t="s">
        <v>804</v>
      </c>
      <c r="C411" s="174"/>
      <c r="D411" s="174"/>
      <c r="E411" s="174"/>
      <c r="F411" s="176"/>
      <c r="G411" s="176"/>
    </row>
    <row r="412" spans="1:7" ht="15" customHeight="1" x14ac:dyDescent="0.3">
      <c r="A412" s="161"/>
      <c r="B412" s="332" t="s">
        <v>2361</v>
      </c>
      <c r="C412" s="161" t="s">
        <v>685</v>
      </c>
      <c r="D412" s="161" t="s">
        <v>686</v>
      </c>
      <c r="E412" s="161"/>
      <c r="F412" s="161" t="s">
        <v>515</v>
      </c>
      <c r="G412" s="161" t="s">
        <v>687</v>
      </c>
    </row>
    <row r="413" spans="1:7" x14ac:dyDescent="0.3">
      <c r="A413" s="278" t="s">
        <v>2148</v>
      </c>
      <c r="B413" s="150" t="s">
        <v>689</v>
      </c>
      <c r="C413" s="358">
        <v>707</v>
      </c>
      <c r="D413" s="177"/>
      <c r="E413" s="177"/>
      <c r="F413" s="178"/>
      <c r="G413" s="178"/>
    </row>
    <row r="414" spans="1:7" x14ac:dyDescent="0.3">
      <c r="A414" s="279"/>
      <c r="D414" s="177"/>
      <c r="E414" s="177"/>
      <c r="F414" s="178"/>
      <c r="G414" s="178"/>
    </row>
    <row r="415" spans="1:7" x14ac:dyDescent="0.3">
      <c r="A415" s="278"/>
      <c r="B415" s="150" t="s">
        <v>690</v>
      </c>
      <c r="D415" s="177"/>
      <c r="E415" s="177"/>
      <c r="F415" s="178"/>
      <c r="G415" s="178"/>
    </row>
    <row r="416" spans="1:7" x14ac:dyDescent="0.3">
      <c r="A416" s="278" t="s">
        <v>2149</v>
      </c>
      <c r="B416" s="341" t="s">
        <v>2681</v>
      </c>
      <c r="C416" s="358">
        <v>118</v>
      </c>
      <c r="D416" s="362">
        <v>243</v>
      </c>
      <c r="E416" s="177"/>
      <c r="F416" s="214">
        <f t="shared" ref="F416:F439" si="18">IF($C$440=0,"",IF(C416="[for completion]","",C416/$C$440))</f>
        <v>0.65193370165745856</v>
      </c>
      <c r="G416" s="214">
        <f t="shared" ref="G416:G439" si="19">IF($D$440=0,"",IF(D416="[for completion]","",D416/$D$440))</f>
        <v>0.94552529182879375</v>
      </c>
    </row>
    <row r="417" spans="1:7" x14ac:dyDescent="0.3">
      <c r="A417" s="278" t="s">
        <v>2150</v>
      </c>
      <c r="B417" s="341" t="s">
        <v>2682</v>
      </c>
      <c r="C417" s="358">
        <v>37</v>
      </c>
      <c r="D417" s="362">
        <v>12</v>
      </c>
      <c r="E417" s="177"/>
      <c r="F417" s="214">
        <f t="shared" si="18"/>
        <v>0.20441988950276244</v>
      </c>
      <c r="G417" s="214">
        <f t="shared" si="19"/>
        <v>4.6692607003891051E-2</v>
      </c>
    </row>
    <row r="418" spans="1:7" x14ac:dyDescent="0.3">
      <c r="A418" s="278" t="s">
        <v>2151</v>
      </c>
      <c r="B418" s="341" t="s">
        <v>2683</v>
      </c>
      <c r="C418" s="358">
        <v>26</v>
      </c>
      <c r="D418" s="362">
        <v>2</v>
      </c>
      <c r="E418" s="177"/>
      <c r="F418" s="214">
        <f t="shared" si="18"/>
        <v>0.143646408839779</v>
      </c>
      <c r="G418" s="214">
        <f t="shared" si="19"/>
        <v>7.7821011673151752E-3</v>
      </c>
    </row>
    <row r="419" spans="1:7" x14ac:dyDescent="0.3">
      <c r="A419" s="278" t="s">
        <v>2152</v>
      </c>
      <c r="B419" s="341" t="s">
        <v>2684</v>
      </c>
      <c r="C419" s="358">
        <v>0</v>
      </c>
      <c r="D419" s="362">
        <v>0</v>
      </c>
      <c r="E419" s="177"/>
      <c r="F419" s="214">
        <f t="shared" si="18"/>
        <v>0</v>
      </c>
      <c r="G419" s="214">
        <f t="shared" si="19"/>
        <v>0</v>
      </c>
    </row>
    <row r="420" spans="1:7" x14ac:dyDescent="0.3">
      <c r="A420" s="278" t="s">
        <v>2153</v>
      </c>
      <c r="B420" s="341" t="s">
        <v>2684</v>
      </c>
      <c r="C420" s="358">
        <v>0</v>
      </c>
      <c r="D420" s="362">
        <v>0</v>
      </c>
      <c r="E420" s="177"/>
      <c r="F420" s="214">
        <f t="shared" si="18"/>
        <v>0</v>
      </c>
      <c r="G420" s="214">
        <f t="shared" si="19"/>
        <v>0</v>
      </c>
    </row>
    <row r="421" spans="1:7" x14ac:dyDescent="0.3">
      <c r="A421" s="278" t="s">
        <v>2154</v>
      </c>
      <c r="B421" s="341" t="s">
        <v>2685</v>
      </c>
      <c r="C421" s="358">
        <v>0</v>
      </c>
      <c r="D421" s="362">
        <v>0</v>
      </c>
      <c r="E421" s="177"/>
      <c r="F421" s="214">
        <f t="shared" si="18"/>
        <v>0</v>
      </c>
      <c r="G421" s="214">
        <f t="shared" si="19"/>
        <v>0</v>
      </c>
    </row>
    <row r="422" spans="1:7" x14ac:dyDescent="0.3">
      <c r="A422" s="278" t="s">
        <v>2155</v>
      </c>
      <c r="B422" s="171"/>
      <c r="C422" s="215"/>
      <c r="D422" s="218"/>
      <c r="E422" s="177"/>
      <c r="F422" s="214">
        <f t="shared" si="18"/>
        <v>0</v>
      </c>
      <c r="G422" s="214">
        <f t="shared" si="19"/>
        <v>0</v>
      </c>
    </row>
    <row r="423" spans="1:7" x14ac:dyDescent="0.3">
      <c r="A423" s="278" t="s">
        <v>2156</v>
      </c>
      <c r="B423" s="171"/>
      <c r="C423" s="215"/>
      <c r="D423" s="218"/>
      <c r="E423" s="177"/>
      <c r="F423" s="214">
        <f t="shared" si="18"/>
        <v>0</v>
      </c>
      <c r="G423" s="214">
        <f t="shared" si="19"/>
        <v>0</v>
      </c>
    </row>
    <row r="424" spans="1:7" x14ac:dyDescent="0.3">
      <c r="A424" s="278" t="s">
        <v>2157</v>
      </c>
      <c r="B424" s="243"/>
      <c r="C424" s="215"/>
      <c r="D424" s="218"/>
      <c r="E424" s="177"/>
      <c r="F424" s="214">
        <f t="shared" si="18"/>
        <v>0</v>
      </c>
      <c r="G424" s="214">
        <f t="shared" si="19"/>
        <v>0</v>
      </c>
    </row>
    <row r="425" spans="1:7" x14ac:dyDescent="0.3">
      <c r="A425" s="278" t="s">
        <v>2362</v>
      </c>
      <c r="B425" s="171"/>
      <c r="C425" s="215"/>
      <c r="D425" s="218"/>
      <c r="E425" s="171"/>
      <c r="F425" s="214">
        <f t="shared" si="18"/>
        <v>0</v>
      </c>
      <c r="G425" s="214">
        <f t="shared" si="19"/>
        <v>0</v>
      </c>
    </row>
    <row r="426" spans="1:7" x14ac:dyDescent="0.3">
      <c r="A426" s="278" t="s">
        <v>2363</v>
      </c>
      <c r="B426" s="171"/>
      <c r="C426" s="215"/>
      <c r="D426" s="218"/>
      <c r="E426" s="171"/>
      <c r="F426" s="214">
        <f t="shared" si="18"/>
        <v>0</v>
      </c>
      <c r="G426" s="214">
        <f t="shared" si="19"/>
        <v>0</v>
      </c>
    </row>
    <row r="427" spans="1:7" x14ac:dyDescent="0.3">
      <c r="A427" s="278" t="s">
        <v>2364</v>
      </c>
      <c r="B427" s="171"/>
      <c r="C427" s="215"/>
      <c r="D427" s="218"/>
      <c r="E427" s="171"/>
      <c r="F427" s="214">
        <f t="shared" si="18"/>
        <v>0</v>
      </c>
      <c r="G427" s="214">
        <f t="shared" si="19"/>
        <v>0</v>
      </c>
    </row>
    <row r="428" spans="1:7" x14ac:dyDescent="0.3">
      <c r="A428" s="278" t="s">
        <v>2365</v>
      </c>
      <c r="B428" s="171"/>
      <c r="C428" s="215"/>
      <c r="D428" s="218"/>
      <c r="E428" s="171"/>
      <c r="F428" s="214">
        <f t="shared" si="18"/>
        <v>0</v>
      </c>
      <c r="G428" s="214">
        <f t="shared" si="19"/>
        <v>0</v>
      </c>
    </row>
    <row r="429" spans="1:7" x14ac:dyDescent="0.3">
      <c r="A429" s="278" t="s">
        <v>2366</v>
      </c>
      <c r="B429" s="171"/>
      <c r="C429" s="215"/>
      <c r="D429" s="218"/>
      <c r="E429" s="171"/>
      <c r="F429" s="214">
        <f t="shared" si="18"/>
        <v>0</v>
      </c>
      <c r="G429" s="214">
        <f t="shared" si="19"/>
        <v>0</v>
      </c>
    </row>
    <row r="430" spans="1:7" x14ac:dyDescent="0.3">
      <c r="A430" s="278" t="s">
        <v>2367</v>
      </c>
      <c r="B430" s="171"/>
      <c r="C430" s="215"/>
      <c r="D430" s="218"/>
      <c r="E430" s="171"/>
      <c r="F430" s="214">
        <f t="shared" si="18"/>
        <v>0</v>
      </c>
      <c r="G430" s="214">
        <f t="shared" si="19"/>
        <v>0</v>
      </c>
    </row>
    <row r="431" spans="1:7" x14ac:dyDescent="0.3">
      <c r="A431" s="278" t="s">
        <v>2368</v>
      </c>
      <c r="B431" s="171"/>
      <c r="C431" s="215"/>
      <c r="D431" s="218"/>
      <c r="F431" s="214">
        <f t="shared" si="18"/>
        <v>0</v>
      </c>
      <c r="G431" s="214">
        <f t="shared" si="19"/>
        <v>0</v>
      </c>
    </row>
    <row r="432" spans="1:7" x14ac:dyDescent="0.3">
      <c r="A432" s="278" t="s">
        <v>2369</v>
      </c>
      <c r="B432" s="171"/>
      <c r="C432" s="215"/>
      <c r="D432" s="218"/>
      <c r="E432" s="166"/>
      <c r="F432" s="214">
        <f t="shared" si="18"/>
        <v>0</v>
      </c>
      <c r="G432" s="214">
        <f t="shared" si="19"/>
        <v>0</v>
      </c>
    </row>
    <row r="433" spans="1:7" x14ac:dyDescent="0.3">
      <c r="A433" s="278" t="s">
        <v>2370</v>
      </c>
      <c r="B433" s="171"/>
      <c r="C433" s="215"/>
      <c r="D433" s="218"/>
      <c r="E433" s="166"/>
      <c r="F433" s="214">
        <f t="shared" si="18"/>
        <v>0</v>
      </c>
      <c r="G433" s="214">
        <f t="shared" si="19"/>
        <v>0</v>
      </c>
    </row>
    <row r="434" spans="1:7" x14ac:dyDescent="0.3">
      <c r="A434" s="278" t="s">
        <v>2371</v>
      </c>
      <c r="B434" s="171"/>
      <c r="C434" s="215"/>
      <c r="D434" s="218"/>
      <c r="E434" s="166"/>
      <c r="F434" s="214">
        <f t="shared" si="18"/>
        <v>0</v>
      </c>
      <c r="G434" s="214">
        <f t="shared" si="19"/>
        <v>0</v>
      </c>
    </row>
    <row r="435" spans="1:7" x14ac:dyDescent="0.3">
      <c r="A435" s="278" t="s">
        <v>2372</v>
      </c>
      <c r="B435" s="171"/>
      <c r="C435" s="215"/>
      <c r="D435" s="218"/>
      <c r="E435" s="166"/>
      <c r="F435" s="214">
        <f t="shared" si="18"/>
        <v>0</v>
      </c>
      <c r="G435" s="214">
        <f t="shared" si="19"/>
        <v>0</v>
      </c>
    </row>
    <row r="436" spans="1:7" x14ac:dyDescent="0.3">
      <c r="A436" s="278" t="s">
        <v>2373</v>
      </c>
      <c r="B436" s="171"/>
      <c r="C436" s="215"/>
      <c r="D436" s="218"/>
      <c r="E436" s="166"/>
      <c r="F436" s="214">
        <f t="shared" si="18"/>
        <v>0</v>
      </c>
      <c r="G436" s="214">
        <f t="shared" si="19"/>
        <v>0</v>
      </c>
    </row>
    <row r="437" spans="1:7" x14ac:dyDescent="0.3">
      <c r="A437" s="278" t="s">
        <v>2374</v>
      </c>
      <c r="B437" s="171"/>
      <c r="C437" s="215"/>
      <c r="D437" s="218"/>
      <c r="E437" s="166"/>
      <c r="F437" s="214">
        <f t="shared" si="18"/>
        <v>0</v>
      </c>
      <c r="G437" s="214">
        <f t="shared" si="19"/>
        <v>0</v>
      </c>
    </row>
    <row r="438" spans="1:7" x14ac:dyDescent="0.3">
      <c r="A438" s="278" t="s">
        <v>2375</v>
      </c>
      <c r="B438" s="171"/>
      <c r="C438" s="215"/>
      <c r="D438" s="218"/>
      <c r="E438" s="166"/>
      <c r="F438" s="214">
        <f t="shared" si="18"/>
        <v>0</v>
      </c>
      <c r="G438" s="214">
        <f t="shared" si="19"/>
        <v>0</v>
      </c>
    </row>
    <row r="439" spans="1:7" x14ac:dyDescent="0.3">
      <c r="A439" s="278" t="s">
        <v>2376</v>
      </c>
      <c r="B439" s="171"/>
      <c r="C439" s="215"/>
      <c r="D439" s="218"/>
      <c r="E439" s="166"/>
      <c r="F439" s="214">
        <f t="shared" si="18"/>
        <v>0</v>
      </c>
      <c r="G439" s="214">
        <f t="shared" si="19"/>
        <v>0</v>
      </c>
    </row>
    <row r="440" spans="1:7" x14ac:dyDescent="0.3">
      <c r="A440" s="278" t="s">
        <v>2377</v>
      </c>
      <c r="B440" s="243" t="s">
        <v>148</v>
      </c>
      <c r="C440" s="221">
        <f>SUM(C416:C439)</f>
        <v>181</v>
      </c>
      <c r="D440" s="219">
        <f>SUM(D416:D439)</f>
        <v>257</v>
      </c>
      <c r="E440" s="166"/>
      <c r="F440" s="220">
        <f>SUM(F416:F439)</f>
        <v>1</v>
      </c>
      <c r="G440" s="220">
        <f>SUM(G416:G439)</f>
        <v>1</v>
      </c>
    </row>
    <row r="441" spans="1:7" ht="15" customHeight="1" x14ac:dyDescent="0.3">
      <c r="A441" s="161"/>
      <c r="B441" s="161" t="s">
        <v>2378</v>
      </c>
      <c r="C441" s="161" t="s">
        <v>685</v>
      </c>
      <c r="D441" s="161" t="s">
        <v>686</v>
      </c>
      <c r="E441" s="161"/>
      <c r="F441" s="161" t="s">
        <v>515</v>
      </c>
      <c r="G441" s="161" t="s">
        <v>687</v>
      </c>
    </row>
    <row r="442" spans="1:7" x14ac:dyDescent="0.3">
      <c r="A442" s="278" t="s">
        <v>2158</v>
      </c>
      <c r="B442" s="150" t="s">
        <v>718</v>
      </c>
      <c r="C442" s="184" t="s">
        <v>1241</v>
      </c>
      <c r="G442" s="150"/>
    </row>
    <row r="443" spans="1:7" x14ac:dyDescent="0.3">
      <c r="A443" s="278"/>
      <c r="G443" s="150"/>
    </row>
    <row r="444" spans="1:7" x14ac:dyDescent="0.3">
      <c r="A444" s="278"/>
      <c r="B444" s="171" t="s">
        <v>719</v>
      </c>
      <c r="G444" s="150"/>
    </row>
    <row r="445" spans="1:7" x14ac:dyDescent="0.3">
      <c r="A445" s="278" t="s">
        <v>2159</v>
      </c>
      <c r="B445" s="150" t="s">
        <v>721</v>
      </c>
      <c r="C445" s="275" t="s">
        <v>1241</v>
      </c>
      <c r="D445" s="275" t="s">
        <v>1241</v>
      </c>
      <c r="F445" s="214" t="str">
        <f>IF($C$453=0,"",IF(C445="[for completion]","",C445/$C$453))</f>
        <v/>
      </c>
      <c r="G445" s="214" t="str">
        <f>IF($D$453=0,"",IF(D445="[for completion]","",D445/$D$453))</f>
        <v/>
      </c>
    </row>
    <row r="446" spans="1:7" x14ac:dyDescent="0.3">
      <c r="A446" s="278" t="s">
        <v>2160</v>
      </c>
      <c r="B446" s="150" t="s">
        <v>723</v>
      </c>
      <c r="C446" s="275" t="s">
        <v>1241</v>
      </c>
      <c r="D446" s="275" t="s">
        <v>1241</v>
      </c>
      <c r="F446" s="214" t="str">
        <f t="shared" ref="F446:F459" si="20">IF($C$453=0,"",IF(C446="[for completion]","",C446/$C$453))</f>
        <v/>
      </c>
      <c r="G446" s="214" t="str">
        <f t="shared" ref="G446:G459" si="21">IF($D$453=0,"",IF(D446="[for completion]","",D446/$D$453))</f>
        <v/>
      </c>
    </row>
    <row r="447" spans="1:7" x14ac:dyDescent="0.3">
      <c r="A447" s="278" t="s">
        <v>2161</v>
      </c>
      <c r="B447" s="150" t="s">
        <v>725</v>
      </c>
      <c r="C447" s="275" t="s">
        <v>1241</v>
      </c>
      <c r="D447" s="275" t="s">
        <v>1241</v>
      </c>
      <c r="F447" s="214" t="str">
        <f t="shared" si="20"/>
        <v/>
      </c>
      <c r="G447" s="214" t="str">
        <f t="shared" si="21"/>
        <v/>
      </c>
    </row>
    <row r="448" spans="1:7" x14ac:dyDescent="0.3">
      <c r="A448" s="278" t="s">
        <v>2162</v>
      </c>
      <c r="B448" s="150" t="s">
        <v>727</v>
      </c>
      <c r="C448" s="275" t="s">
        <v>1241</v>
      </c>
      <c r="D448" s="275" t="s">
        <v>1241</v>
      </c>
      <c r="F448" s="214" t="str">
        <f t="shared" si="20"/>
        <v/>
      </c>
      <c r="G448" s="214" t="str">
        <f t="shared" si="21"/>
        <v/>
      </c>
    </row>
    <row r="449" spans="1:7" x14ac:dyDescent="0.3">
      <c r="A449" s="278" t="s">
        <v>2163</v>
      </c>
      <c r="B449" s="150" t="s">
        <v>729</v>
      </c>
      <c r="C449" s="275" t="s">
        <v>1241</v>
      </c>
      <c r="D449" s="275" t="s">
        <v>1241</v>
      </c>
      <c r="F449" s="214" t="str">
        <f t="shared" si="20"/>
        <v/>
      </c>
      <c r="G449" s="214" t="str">
        <f t="shared" si="21"/>
        <v/>
      </c>
    </row>
    <row r="450" spans="1:7" x14ac:dyDescent="0.3">
      <c r="A450" s="278" t="s">
        <v>2164</v>
      </c>
      <c r="B450" s="150" t="s">
        <v>731</v>
      </c>
      <c r="C450" s="275" t="s">
        <v>1241</v>
      </c>
      <c r="D450" s="275" t="s">
        <v>1241</v>
      </c>
      <c r="F450" s="214" t="str">
        <f t="shared" si="20"/>
        <v/>
      </c>
      <c r="G450" s="214" t="str">
        <f t="shared" si="21"/>
        <v/>
      </c>
    </row>
    <row r="451" spans="1:7" x14ac:dyDescent="0.3">
      <c r="A451" s="278" t="s">
        <v>2165</v>
      </c>
      <c r="B451" s="150" t="s">
        <v>733</v>
      </c>
      <c r="C451" s="275" t="s">
        <v>1241</v>
      </c>
      <c r="D451" s="275" t="s">
        <v>1241</v>
      </c>
      <c r="F451" s="214" t="str">
        <f t="shared" si="20"/>
        <v/>
      </c>
      <c r="G451" s="214" t="str">
        <f t="shared" si="21"/>
        <v/>
      </c>
    </row>
    <row r="452" spans="1:7" x14ac:dyDescent="0.3">
      <c r="A452" s="278" t="s">
        <v>2166</v>
      </c>
      <c r="B452" s="150" t="s">
        <v>735</v>
      </c>
      <c r="C452" s="275" t="s">
        <v>1241</v>
      </c>
      <c r="D452" s="275" t="s">
        <v>1241</v>
      </c>
      <c r="F452" s="214" t="str">
        <f t="shared" si="20"/>
        <v/>
      </c>
      <c r="G452" s="214" t="str">
        <f t="shared" si="21"/>
        <v/>
      </c>
    </row>
    <row r="453" spans="1:7" x14ac:dyDescent="0.3">
      <c r="A453" s="278" t="s">
        <v>2167</v>
      </c>
      <c r="B453" s="180" t="s">
        <v>148</v>
      </c>
      <c r="C453" s="215">
        <f>SUM(C445:C452)</f>
        <v>0</v>
      </c>
      <c r="D453" s="218">
        <f>SUM(D445:D452)</f>
        <v>0</v>
      </c>
      <c r="F453" s="184">
        <f>SUM(F445:F452)</f>
        <v>0</v>
      </c>
      <c r="G453" s="184">
        <f>SUM(G445:G452)</f>
        <v>0</v>
      </c>
    </row>
    <row r="454" spans="1:7" outlineLevel="1" x14ac:dyDescent="0.3">
      <c r="A454" s="278" t="s">
        <v>2168</v>
      </c>
      <c r="B454" s="167" t="s">
        <v>738</v>
      </c>
      <c r="C454" s="215"/>
      <c r="D454" s="218"/>
      <c r="F454" s="214" t="str">
        <f t="shared" si="20"/>
        <v/>
      </c>
      <c r="G454" s="214" t="str">
        <f t="shared" si="21"/>
        <v/>
      </c>
    </row>
    <row r="455" spans="1:7" outlineLevel="1" x14ac:dyDescent="0.3">
      <c r="A455" s="278" t="s">
        <v>2169</v>
      </c>
      <c r="B455" s="167" t="s">
        <v>740</v>
      </c>
      <c r="C455" s="215"/>
      <c r="D455" s="218"/>
      <c r="F455" s="214" t="str">
        <f t="shared" si="20"/>
        <v/>
      </c>
      <c r="G455" s="214" t="str">
        <f t="shared" si="21"/>
        <v/>
      </c>
    </row>
    <row r="456" spans="1:7" outlineLevel="1" x14ac:dyDescent="0.3">
      <c r="A456" s="278" t="s">
        <v>2170</v>
      </c>
      <c r="B456" s="167" t="s">
        <v>742</v>
      </c>
      <c r="C456" s="215"/>
      <c r="D456" s="218"/>
      <c r="F456" s="214" t="str">
        <f t="shared" si="20"/>
        <v/>
      </c>
      <c r="G456" s="214" t="str">
        <f t="shared" si="21"/>
        <v/>
      </c>
    </row>
    <row r="457" spans="1:7" outlineLevel="1" x14ac:dyDescent="0.3">
      <c r="A457" s="278" t="s">
        <v>2171</v>
      </c>
      <c r="B457" s="167" t="s">
        <v>744</v>
      </c>
      <c r="C457" s="215"/>
      <c r="D457" s="218"/>
      <c r="F457" s="214" t="str">
        <f t="shared" si="20"/>
        <v/>
      </c>
      <c r="G457" s="214" t="str">
        <f t="shared" si="21"/>
        <v/>
      </c>
    </row>
    <row r="458" spans="1:7" outlineLevel="1" x14ac:dyDescent="0.3">
      <c r="A458" s="278" t="s">
        <v>2172</v>
      </c>
      <c r="B458" s="167" t="s">
        <v>746</v>
      </c>
      <c r="C458" s="215"/>
      <c r="D458" s="218"/>
      <c r="F458" s="214" t="str">
        <f t="shared" si="20"/>
        <v/>
      </c>
      <c r="G458" s="214" t="str">
        <f t="shared" si="21"/>
        <v/>
      </c>
    </row>
    <row r="459" spans="1:7" outlineLevel="1" x14ac:dyDescent="0.3">
      <c r="A459" s="278" t="s">
        <v>2173</v>
      </c>
      <c r="B459" s="167" t="s">
        <v>748</v>
      </c>
      <c r="C459" s="215"/>
      <c r="D459" s="218"/>
      <c r="F459" s="214" t="str">
        <f t="shared" si="20"/>
        <v/>
      </c>
      <c r="G459" s="214" t="str">
        <f t="shared" si="21"/>
        <v/>
      </c>
    </row>
    <row r="460" spans="1:7" outlineLevel="1" x14ac:dyDescent="0.3">
      <c r="A460" s="278" t="s">
        <v>2174</v>
      </c>
      <c r="B460" s="167"/>
      <c r="F460" s="164"/>
      <c r="G460" s="164"/>
    </row>
    <row r="461" spans="1:7" outlineLevel="1" x14ac:dyDescent="0.3">
      <c r="A461" s="278" t="s">
        <v>2175</v>
      </c>
      <c r="B461" s="167"/>
      <c r="F461" s="164"/>
      <c r="G461" s="164"/>
    </row>
    <row r="462" spans="1:7" outlineLevel="1" x14ac:dyDescent="0.3">
      <c r="A462" s="278" t="s">
        <v>2176</v>
      </c>
      <c r="B462" s="167"/>
      <c r="F462" s="166"/>
      <c r="G462" s="166"/>
    </row>
    <row r="463" spans="1:7" ht="15" customHeight="1" x14ac:dyDescent="0.3">
      <c r="A463" s="161"/>
      <c r="B463" s="161" t="s">
        <v>2516</v>
      </c>
      <c r="C463" s="161" t="s">
        <v>685</v>
      </c>
      <c r="D463" s="161" t="s">
        <v>686</v>
      </c>
      <c r="E463" s="161"/>
      <c r="F463" s="161" t="s">
        <v>515</v>
      </c>
      <c r="G463" s="161" t="s">
        <v>687</v>
      </c>
    </row>
    <row r="464" spans="1:7" x14ac:dyDescent="0.3">
      <c r="A464" s="278" t="s">
        <v>2177</v>
      </c>
      <c r="B464" s="150" t="s">
        <v>718</v>
      </c>
      <c r="C464" s="275">
        <v>0.26200000000000001</v>
      </c>
      <c r="G464" s="150"/>
    </row>
    <row r="465" spans="1:7" x14ac:dyDescent="0.3">
      <c r="A465" s="278"/>
      <c r="G465" s="150"/>
    </row>
    <row r="466" spans="1:7" x14ac:dyDescent="0.3">
      <c r="A466" s="278"/>
      <c r="B466" s="171" t="s">
        <v>719</v>
      </c>
      <c r="G466" s="150"/>
    </row>
    <row r="467" spans="1:7" x14ac:dyDescent="0.3">
      <c r="A467" s="278" t="s">
        <v>2178</v>
      </c>
      <c r="B467" s="150" t="s">
        <v>721</v>
      </c>
      <c r="C467" s="358">
        <v>157</v>
      </c>
      <c r="D467" s="362" t="s">
        <v>1241</v>
      </c>
      <c r="F467" s="214">
        <f>IF($C$475=0,"",IF(C467="[Mark as ND1 if not relevant]","",C467/$C$475))</f>
        <v>0.95731707317073167</v>
      </c>
      <c r="G467" s="214" t="str">
        <f>IF($D$475=0,"",IF(D467="[Mark as ND1 if not relevant]","",D467/$D$475))</f>
        <v/>
      </c>
    </row>
    <row r="468" spans="1:7" x14ac:dyDescent="0.3">
      <c r="A468" s="278" t="s">
        <v>2179</v>
      </c>
      <c r="B468" s="150" t="s">
        <v>723</v>
      </c>
      <c r="C468" s="358">
        <v>3</v>
      </c>
      <c r="D468" s="362" t="s">
        <v>1241</v>
      </c>
      <c r="F468" s="214">
        <f t="shared" ref="F468:F474" si="22">IF($C$475=0,"",IF(C468="[Mark as ND1 if not relevant]","",C468/$C$475))</f>
        <v>1.8292682926829267E-2</v>
      </c>
      <c r="G468" s="214" t="str">
        <f t="shared" ref="G468:G474" si="23">IF($D$475=0,"",IF(D468="[Mark as ND1 if not relevant]","",D468/$D$475))</f>
        <v/>
      </c>
    </row>
    <row r="469" spans="1:7" x14ac:dyDescent="0.3">
      <c r="A469" s="278" t="s">
        <v>2180</v>
      </c>
      <c r="B469" s="150" t="s">
        <v>725</v>
      </c>
      <c r="C469" s="358">
        <v>2</v>
      </c>
      <c r="D469" s="362" t="s">
        <v>1241</v>
      </c>
      <c r="F469" s="214">
        <f t="shared" si="22"/>
        <v>1.2195121951219513E-2</v>
      </c>
      <c r="G469" s="214" t="str">
        <f t="shared" si="23"/>
        <v/>
      </c>
    </row>
    <row r="470" spans="1:7" x14ac:dyDescent="0.3">
      <c r="A470" s="278" t="s">
        <v>2181</v>
      </c>
      <c r="B470" s="150" t="s">
        <v>727</v>
      </c>
      <c r="C470" s="358">
        <v>1</v>
      </c>
      <c r="D470" s="362" t="s">
        <v>1241</v>
      </c>
      <c r="F470" s="214">
        <f t="shared" si="22"/>
        <v>6.0975609756097563E-3</v>
      </c>
      <c r="G470" s="214" t="str">
        <f t="shared" si="23"/>
        <v/>
      </c>
    </row>
    <row r="471" spans="1:7" x14ac:dyDescent="0.3">
      <c r="A471" s="278" t="s">
        <v>2182</v>
      </c>
      <c r="B471" s="150" t="s">
        <v>729</v>
      </c>
      <c r="C471" s="358">
        <v>1</v>
      </c>
      <c r="D471" s="362" t="s">
        <v>1241</v>
      </c>
      <c r="F471" s="214">
        <f t="shared" si="22"/>
        <v>6.0975609756097563E-3</v>
      </c>
      <c r="G471" s="214" t="str">
        <f t="shared" si="23"/>
        <v/>
      </c>
    </row>
    <row r="472" spans="1:7" x14ac:dyDescent="0.3">
      <c r="A472" s="278" t="s">
        <v>2183</v>
      </c>
      <c r="B472" s="150" t="s">
        <v>731</v>
      </c>
      <c r="C472" s="358">
        <v>0</v>
      </c>
      <c r="D472" s="362" t="s">
        <v>1241</v>
      </c>
      <c r="F472" s="214">
        <f t="shared" si="22"/>
        <v>0</v>
      </c>
      <c r="G472" s="214" t="str">
        <f t="shared" si="23"/>
        <v/>
      </c>
    </row>
    <row r="473" spans="1:7" x14ac:dyDescent="0.3">
      <c r="A473" s="278" t="s">
        <v>2184</v>
      </c>
      <c r="B473" s="150" t="s">
        <v>733</v>
      </c>
      <c r="C473" s="358">
        <v>0</v>
      </c>
      <c r="D473" s="362" t="s">
        <v>1241</v>
      </c>
      <c r="F473" s="214">
        <f t="shared" si="22"/>
        <v>0</v>
      </c>
      <c r="G473" s="214" t="str">
        <f t="shared" si="23"/>
        <v/>
      </c>
    </row>
    <row r="474" spans="1:7" x14ac:dyDescent="0.3">
      <c r="A474" s="278" t="s">
        <v>2185</v>
      </c>
      <c r="B474" s="150" t="s">
        <v>735</v>
      </c>
      <c r="C474" s="358">
        <v>0</v>
      </c>
      <c r="D474" s="362" t="s">
        <v>1241</v>
      </c>
      <c r="F474" s="214">
        <f t="shared" si="22"/>
        <v>0</v>
      </c>
      <c r="G474" s="214" t="str">
        <f t="shared" si="23"/>
        <v/>
      </c>
    </row>
    <row r="475" spans="1:7" x14ac:dyDescent="0.3">
      <c r="A475" s="278" t="s">
        <v>2186</v>
      </c>
      <c r="B475" s="180" t="s">
        <v>148</v>
      </c>
      <c r="C475" s="215">
        <f>SUM(C467:C474)</f>
        <v>164</v>
      </c>
      <c r="D475" s="218">
        <f>SUM(D467:D474)</f>
        <v>0</v>
      </c>
      <c r="F475" s="184">
        <f>SUM(F467:F474)</f>
        <v>1</v>
      </c>
      <c r="G475" s="184">
        <f>SUM(G467:G474)</f>
        <v>0</v>
      </c>
    </row>
    <row r="476" spans="1:7" outlineLevel="1" x14ac:dyDescent="0.3">
      <c r="A476" s="278" t="s">
        <v>2187</v>
      </c>
      <c r="B476" s="167" t="s">
        <v>738</v>
      </c>
      <c r="C476" s="358">
        <v>0</v>
      </c>
      <c r="D476" s="362" t="s">
        <v>1241</v>
      </c>
      <c r="F476" s="214">
        <f t="shared" ref="F476:F481" si="24">IF($C$475=0,"",IF(C476="[for completion]","",C476/$C$475))</f>
        <v>0</v>
      </c>
      <c r="G476" s="214" t="str">
        <f t="shared" ref="G476:G481" si="25">IF($D$475=0,"",IF(D476="[for completion]","",D476/$D$475))</f>
        <v/>
      </c>
    </row>
    <row r="477" spans="1:7" outlineLevel="1" x14ac:dyDescent="0.3">
      <c r="A477" s="278" t="s">
        <v>2188</v>
      </c>
      <c r="B477" s="167" t="s">
        <v>740</v>
      </c>
      <c r="C477" s="358">
        <v>0</v>
      </c>
      <c r="D477" s="362" t="s">
        <v>1241</v>
      </c>
      <c r="F477" s="214">
        <f t="shared" si="24"/>
        <v>0</v>
      </c>
      <c r="G477" s="214" t="str">
        <f t="shared" si="25"/>
        <v/>
      </c>
    </row>
    <row r="478" spans="1:7" outlineLevel="1" x14ac:dyDescent="0.3">
      <c r="A478" s="278" t="s">
        <v>2189</v>
      </c>
      <c r="B478" s="167" t="s">
        <v>742</v>
      </c>
      <c r="C478" s="358">
        <v>0</v>
      </c>
      <c r="D478" s="362" t="s">
        <v>1241</v>
      </c>
      <c r="F478" s="214">
        <f t="shared" si="24"/>
        <v>0</v>
      </c>
      <c r="G478" s="214" t="str">
        <f t="shared" si="25"/>
        <v/>
      </c>
    </row>
    <row r="479" spans="1:7" outlineLevel="1" x14ac:dyDescent="0.3">
      <c r="A479" s="278" t="s">
        <v>2190</v>
      </c>
      <c r="B479" s="167" t="s">
        <v>744</v>
      </c>
      <c r="C479" s="358">
        <v>0</v>
      </c>
      <c r="D479" s="362" t="s">
        <v>1241</v>
      </c>
      <c r="F479" s="214">
        <f t="shared" si="24"/>
        <v>0</v>
      </c>
      <c r="G479" s="214" t="str">
        <f t="shared" si="25"/>
        <v/>
      </c>
    </row>
    <row r="480" spans="1:7" outlineLevel="1" x14ac:dyDescent="0.3">
      <c r="A480" s="278" t="s">
        <v>2191</v>
      </c>
      <c r="B480" s="167" t="s">
        <v>746</v>
      </c>
      <c r="C480" s="358">
        <v>0</v>
      </c>
      <c r="D480" s="362" t="s">
        <v>1241</v>
      </c>
      <c r="F480" s="214">
        <f t="shared" si="24"/>
        <v>0</v>
      </c>
      <c r="G480" s="214" t="str">
        <f t="shared" si="25"/>
        <v/>
      </c>
    </row>
    <row r="481" spans="1:7" outlineLevel="1" x14ac:dyDescent="0.3">
      <c r="A481" s="278" t="s">
        <v>2192</v>
      </c>
      <c r="B481" s="167" t="s">
        <v>748</v>
      </c>
      <c r="C481" s="358">
        <v>0</v>
      </c>
      <c r="D481" s="362" t="s">
        <v>1241</v>
      </c>
      <c r="F481" s="214">
        <f t="shared" si="24"/>
        <v>0</v>
      </c>
      <c r="G481" s="214" t="str">
        <f t="shared" si="25"/>
        <v/>
      </c>
    </row>
    <row r="482" spans="1:7" outlineLevel="1" x14ac:dyDescent="0.3">
      <c r="A482" s="278" t="s">
        <v>2193</v>
      </c>
      <c r="B482" s="167"/>
      <c r="F482" s="214"/>
      <c r="G482" s="214"/>
    </row>
    <row r="483" spans="1:7" outlineLevel="1" x14ac:dyDescent="0.3">
      <c r="A483" s="278" t="s">
        <v>2194</v>
      </c>
      <c r="B483" s="167"/>
      <c r="F483" s="214"/>
      <c r="G483" s="214"/>
    </row>
    <row r="484" spans="1:7" outlineLevel="1" x14ac:dyDescent="0.3">
      <c r="A484" s="278" t="s">
        <v>2195</v>
      </c>
      <c r="B484" s="167"/>
      <c r="F484" s="214"/>
      <c r="G484" s="184"/>
    </row>
    <row r="485" spans="1:7" ht="15" customHeight="1" x14ac:dyDescent="0.3">
      <c r="A485" s="161"/>
      <c r="B485" s="162" t="s">
        <v>2379</v>
      </c>
      <c r="C485" s="161" t="s">
        <v>805</v>
      </c>
      <c r="D485" s="161"/>
      <c r="E485" s="161"/>
      <c r="F485" s="161"/>
      <c r="G485" s="163"/>
    </row>
    <row r="486" spans="1:7" x14ac:dyDescent="0.3">
      <c r="A486" s="278" t="s">
        <v>2380</v>
      </c>
      <c r="B486" s="171" t="s">
        <v>806</v>
      </c>
      <c r="C486" s="275" t="s">
        <v>1241</v>
      </c>
      <c r="G486" s="150"/>
    </row>
    <row r="487" spans="1:7" x14ac:dyDescent="0.3">
      <c r="A487" s="278" t="s">
        <v>2381</v>
      </c>
      <c r="B487" s="171" t="s">
        <v>807</v>
      </c>
      <c r="C487" s="275">
        <f>100*0.1917%</f>
        <v>0.19170000000000001</v>
      </c>
      <c r="G487" s="150"/>
    </row>
    <row r="488" spans="1:7" x14ac:dyDescent="0.3">
      <c r="A488" s="278" t="s">
        <v>2382</v>
      </c>
      <c r="B488" s="171" t="s">
        <v>808</v>
      </c>
      <c r="C488" s="275">
        <f>100*0%</f>
        <v>0</v>
      </c>
      <c r="G488" s="150"/>
    </row>
    <row r="489" spans="1:7" x14ac:dyDescent="0.3">
      <c r="A489" s="278" t="s">
        <v>2383</v>
      </c>
      <c r="B489" s="171" t="s">
        <v>809</v>
      </c>
      <c r="C489" s="275">
        <f>100*0.0005%</f>
        <v>5.0000000000000001E-4</v>
      </c>
      <c r="G489" s="150"/>
    </row>
    <row r="490" spans="1:7" x14ac:dyDescent="0.3">
      <c r="A490" s="278" t="s">
        <v>2384</v>
      </c>
      <c r="B490" s="171" t="s">
        <v>810</v>
      </c>
      <c r="C490" s="275">
        <f>100*0.0282%</f>
        <v>2.8199999999999996E-2</v>
      </c>
      <c r="G490" s="150"/>
    </row>
    <row r="491" spans="1:7" x14ac:dyDescent="0.3">
      <c r="A491" s="278" t="s">
        <v>2385</v>
      </c>
      <c r="B491" s="171" t="s">
        <v>811</v>
      </c>
      <c r="C491" s="275">
        <f>100*0.5771%</f>
        <v>0.57709999999999995</v>
      </c>
      <c r="G491" s="150"/>
    </row>
    <row r="492" spans="1:7" x14ac:dyDescent="0.3">
      <c r="A492" s="278" t="s">
        <v>2386</v>
      </c>
      <c r="B492" s="171" t="s">
        <v>812</v>
      </c>
      <c r="C492" s="184" t="s">
        <v>1241</v>
      </c>
      <c r="G492" s="150"/>
    </row>
    <row r="493" spans="1:7" s="273" customFormat="1" x14ac:dyDescent="0.3">
      <c r="A493" s="340" t="s">
        <v>2387</v>
      </c>
      <c r="B493" s="243" t="s">
        <v>2530</v>
      </c>
      <c r="C493" s="275" t="s">
        <v>1241</v>
      </c>
      <c r="D493" s="274"/>
      <c r="E493" s="274"/>
      <c r="F493" s="274"/>
      <c r="G493" s="274"/>
    </row>
    <row r="494" spans="1:7" s="273" customFormat="1" x14ac:dyDescent="0.3">
      <c r="A494" s="340" t="s">
        <v>2388</v>
      </c>
      <c r="B494" s="243" t="s">
        <v>2531</v>
      </c>
      <c r="C494" s="275" t="s">
        <v>1241</v>
      </c>
      <c r="D494" s="274"/>
      <c r="E494" s="274"/>
      <c r="F494" s="274"/>
      <c r="G494" s="274"/>
    </row>
    <row r="495" spans="1:7" s="273" customFormat="1" x14ac:dyDescent="0.3">
      <c r="A495" s="340" t="s">
        <v>2389</v>
      </c>
      <c r="B495" s="243" t="s">
        <v>2532</v>
      </c>
      <c r="C495" s="275" t="s">
        <v>1241</v>
      </c>
      <c r="D495" s="274"/>
      <c r="E495" s="274"/>
      <c r="F495" s="274"/>
      <c r="G495" s="274"/>
    </row>
    <row r="496" spans="1:7" x14ac:dyDescent="0.3">
      <c r="A496" s="340" t="s">
        <v>2533</v>
      </c>
      <c r="B496" s="243" t="s">
        <v>813</v>
      </c>
      <c r="C496" s="275">
        <f>100*0.0088%</f>
        <v>8.8000000000000005E-3</v>
      </c>
      <c r="G496" s="150"/>
    </row>
    <row r="497" spans="1:7" x14ac:dyDescent="0.3">
      <c r="A497" s="340" t="s">
        <v>2534</v>
      </c>
      <c r="B497" s="243" t="s">
        <v>814</v>
      </c>
      <c r="C497" s="184" t="s">
        <v>1241</v>
      </c>
      <c r="G497" s="150"/>
    </row>
    <row r="498" spans="1:7" x14ac:dyDescent="0.3">
      <c r="A498" s="340" t="s">
        <v>2535</v>
      </c>
      <c r="B498" s="243" t="s">
        <v>146</v>
      </c>
      <c r="C498" s="275">
        <v>0.19400000000000001</v>
      </c>
      <c r="G498" s="150"/>
    </row>
    <row r="499" spans="1:7" outlineLevel="1" x14ac:dyDescent="0.3">
      <c r="A499" s="340" t="s">
        <v>2390</v>
      </c>
      <c r="B499" s="240" t="s">
        <v>2536</v>
      </c>
      <c r="C499" s="184" t="s">
        <v>1241</v>
      </c>
      <c r="G499" s="150"/>
    </row>
    <row r="500" spans="1:7" outlineLevel="1" x14ac:dyDescent="0.3">
      <c r="A500" s="340" t="s">
        <v>2391</v>
      </c>
      <c r="B500" s="240"/>
      <c r="C500" s="184"/>
      <c r="G500" s="150"/>
    </row>
    <row r="501" spans="1:7" outlineLevel="1" x14ac:dyDescent="0.3">
      <c r="A501" s="278" t="s">
        <v>2392</v>
      </c>
      <c r="B501" s="167"/>
      <c r="C501" s="184"/>
      <c r="G501" s="150"/>
    </row>
    <row r="502" spans="1:7" outlineLevel="1" x14ac:dyDescent="0.3">
      <c r="A502" s="278" t="s">
        <v>2393</v>
      </c>
      <c r="B502" s="167"/>
      <c r="C502" s="184"/>
      <c r="G502" s="150"/>
    </row>
    <row r="503" spans="1:7" outlineLevel="1" x14ac:dyDescent="0.3">
      <c r="A503" s="278" t="s">
        <v>2394</v>
      </c>
      <c r="B503" s="167"/>
      <c r="C503" s="184"/>
      <c r="G503" s="150"/>
    </row>
    <row r="504" spans="1:7" outlineLevel="1" x14ac:dyDescent="0.3">
      <c r="A504" s="278" t="s">
        <v>2395</v>
      </c>
      <c r="B504" s="167"/>
      <c r="C504" s="184"/>
      <c r="G504" s="150"/>
    </row>
    <row r="505" spans="1:7" outlineLevel="1" x14ac:dyDescent="0.3">
      <c r="A505" s="278" t="s">
        <v>2396</v>
      </c>
      <c r="B505" s="167"/>
      <c r="C505" s="184"/>
      <c r="G505" s="150"/>
    </row>
    <row r="506" spans="1:7" outlineLevel="1" x14ac:dyDescent="0.3">
      <c r="A506" s="278" t="s">
        <v>2397</v>
      </c>
      <c r="B506" s="167"/>
      <c r="C506" s="184"/>
      <c r="G506" s="150"/>
    </row>
    <row r="507" spans="1:7" outlineLevel="1" x14ac:dyDescent="0.3">
      <c r="A507" s="278" t="s">
        <v>2398</v>
      </c>
      <c r="B507" s="167"/>
      <c r="C507" s="184"/>
      <c r="G507" s="150"/>
    </row>
    <row r="508" spans="1:7" outlineLevel="1" x14ac:dyDescent="0.3">
      <c r="A508" s="278" t="s">
        <v>2399</v>
      </c>
      <c r="B508" s="167"/>
      <c r="C508" s="184"/>
      <c r="G508" s="150"/>
    </row>
    <row r="509" spans="1:7" outlineLevel="1" x14ac:dyDescent="0.3">
      <c r="A509" s="278" t="s">
        <v>2400</v>
      </c>
      <c r="B509" s="167"/>
      <c r="C509" s="184"/>
      <c r="G509" s="150"/>
    </row>
    <row r="510" spans="1:7" outlineLevel="1" x14ac:dyDescent="0.3">
      <c r="A510" s="278" t="s">
        <v>2401</v>
      </c>
      <c r="B510" s="167"/>
      <c r="C510" s="184"/>
    </row>
    <row r="511" spans="1:7" outlineLevel="1" x14ac:dyDescent="0.3">
      <c r="A511" s="278" t="s">
        <v>2402</v>
      </c>
      <c r="B511" s="167"/>
      <c r="C511" s="184"/>
    </row>
    <row r="512" spans="1:7" outlineLevel="1" x14ac:dyDescent="0.3">
      <c r="A512" s="278" t="s">
        <v>2403</v>
      </c>
      <c r="B512" s="167"/>
      <c r="C512" s="184"/>
    </row>
    <row r="513" spans="1:7" s="223" customFormat="1" x14ac:dyDescent="0.3">
      <c r="A513" s="199"/>
      <c r="B513" s="199" t="s">
        <v>2643</v>
      </c>
      <c r="C513" s="161" t="s">
        <v>113</v>
      </c>
      <c r="D513" s="161" t="s">
        <v>1704</v>
      </c>
      <c r="E513" s="161"/>
      <c r="F513" s="161" t="s">
        <v>515</v>
      </c>
      <c r="G513" s="161" t="s">
        <v>2033</v>
      </c>
    </row>
    <row r="514" spans="1:7" s="223" customFormat="1" x14ac:dyDescent="0.3">
      <c r="A514" s="340" t="s">
        <v>2196</v>
      </c>
      <c r="B514" s="262" t="s">
        <v>607</v>
      </c>
      <c r="C514" s="312" t="s">
        <v>83</v>
      </c>
      <c r="D514" s="322" t="s">
        <v>83</v>
      </c>
      <c r="E514" s="263"/>
      <c r="F514" s="267" t="str">
        <f>IF($C$532=0,"",IF(C514="[for completion]","",IF(C514="","",C514/$C$532)))</f>
        <v/>
      </c>
      <c r="G514" s="267" t="str">
        <f>IF($D$532=0,"",IF(D514="[for completion]","",IF(D514="","",D514/$D$532)))</f>
        <v/>
      </c>
    </row>
    <row r="515" spans="1:7" s="223" customFormat="1" x14ac:dyDescent="0.3">
      <c r="A515" s="340" t="s">
        <v>2197</v>
      </c>
      <c r="B515" s="262" t="s">
        <v>607</v>
      </c>
      <c r="C515" s="312" t="s">
        <v>83</v>
      </c>
      <c r="D515" s="322" t="s">
        <v>83</v>
      </c>
      <c r="E515" s="263"/>
      <c r="F515" s="267" t="str">
        <f t="shared" ref="F515:F531" si="26">IF($C$532=0,"",IF(C515="[for completion]","",IF(C515="","",C515/$C$532)))</f>
        <v/>
      </c>
      <c r="G515" s="267" t="str">
        <f t="shared" ref="G515:G531" si="27">IF($D$532=0,"",IF(D515="[for completion]","",IF(D515="","",D515/$D$532)))</f>
        <v/>
      </c>
    </row>
    <row r="516" spans="1:7" s="223" customFormat="1" x14ac:dyDescent="0.3">
      <c r="A516" s="340" t="s">
        <v>2198</v>
      </c>
      <c r="B516" s="262" t="s">
        <v>607</v>
      </c>
      <c r="C516" s="312" t="s">
        <v>83</v>
      </c>
      <c r="D516" s="322" t="s">
        <v>83</v>
      </c>
      <c r="E516" s="263"/>
      <c r="F516" s="267" t="str">
        <f t="shared" si="26"/>
        <v/>
      </c>
      <c r="G516" s="267" t="str">
        <f t="shared" si="27"/>
        <v/>
      </c>
    </row>
    <row r="517" spans="1:7" s="223" customFormat="1" x14ac:dyDescent="0.3">
      <c r="A517" s="340" t="s">
        <v>2199</v>
      </c>
      <c r="B517" s="262" t="s">
        <v>607</v>
      </c>
      <c r="C517" s="312" t="s">
        <v>83</v>
      </c>
      <c r="D517" s="322" t="s">
        <v>83</v>
      </c>
      <c r="E517" s="263"/>
      <c r="F517" s="267" t="str">
        <f t="shared" si="26"/>
        <v/>
      </c>
      <c r="G517" s="267" t="str">
        <f t="shared" si="27"/>
        <v/>
      </c>
    </row>
    <row r="518" spans="1:7" s="223" customFormat="1" x14ac:dyDescent="0.3">
      <c r="A518" s="340" t="s">
        <v>2200</v>
      </c>
      <c r="B518" s="262" t="s">
        <v>607</v>
      </c>
      <c r="C518" s="312" t="s">
        <v>83</v>
      </c>
      <c r="D518" s="322" t="s">
        <v>83</v>
      </c>
      <c r="E518" s="263"/>
      <c r="F518" s="267" t="str">
        <f t="shared" si="26"/>
        <v/>
      </c>
      <c r="G518" s="267" t="str">
        <f t="shared" si="27"/>
        <v/>
      </c>
    </row>
    <row r="519" spans="1:7" s="223" customFormat="1" x14ac:dyDescent="0.3">
      <c r="A519" s="340" t="s">
        <v>2201</v>
      </c>
      <c r="B519" s="262" t="s">
        <v>607</v>
      </c>
      <c r="C519" s="312" t="s">
        <v>83</v>
      </c>
      <c r="D519" s="322" t="s">
        <v>83</v>
      </c>
      <c r="E519" s="263"/>
      <c r="F519" s="267" t="str">
        <f t="shared" si="26"/>
        <v/>
      </c>
      <c r="G519" s="267" t="str">
        <f t="shared" si="27"/>
        <v/>
      </c>
    </row>
    <row r="520" spans="1:7" s="223" customFormat="1" x14ac:dyDescent="0.3">
      <c r="A520" s="340" t="s">
        <v>2202</v>
      </c>
      <c r="B520" s="262" t="s">
        <v>607</v>
      </c>
      <c r="C520" s="312" t="s">
        <v>83</v>
      </c>
      <c r="D520" s="322" t="s">
        <v>83</v>
      </c>
      <c r="E520" s="263"/>
      <c r="F520" s="267" t="str">
        <f t="shared" si="26"/>
        <v/>
      </c>
      <c r="G520" s="267" t="str">
        <f t="shared" si="27"/>
        <v/>
      </c>
    </row>
    <row r="521" spans="1:7" s="223" customFormat="1" x14ac:dyDescent="0.3">
      <c r="A521" s="340" t="s">
        <v>2203</v>
      </c>
      <c r="B521" s="262" t="s">
        <v>607</v>
      </c>
      <c r="C521" s="312" t="s">
        <v>83</v>
      </c>
      <c r="D521" s="322" t="s">
        <v>83</v>
      </c>
      <c r="E521" s="263"/>
      <c r="F521" s="267" t="str">
        <f t="shared" si="26"/>
        <v/>
      </c>
      <c r="G521" s="267" t="str">
        <f t="shared" si="27"/>
        <v/>
      </c>
    </row>
    <row r="522" spans="1:7" s="223" customFormat="1" x14ac:dyDescent="0.3">
      <c r="A522" s="340" t="s">
        <v>2204</v>
      </c>
      <c r="B522" s="262" t="s">
        <v>607</v>
      </c>
      <c r="C522" s="312" t="s">
        <v>83</v>
      </c>
      <c r="D522" s="322" t="s">
        <v>83</v>
      </c>
      <c r="E522" s="263"/>
      <c r="F522" s="267" t="str">
        <f t="shared" si="26"/>
        <v/>
      </c>
      <c r="G522" s="267" t="str">
        <f t="shared" si="27"/>
        <v/>
      </c>
    </row>
    <row r="523" spans="1:7" s="223" customFormat="1" x14ac:dyDescent="0.3">
      <c r="A523" s="340" t="s">
        <v>2205</v>
      </c>
      <c r="B523" s="280" t="s">
        <v>607</v>
      </c>
      <c r="C523" s="312" t="s">
        <v>83</v>
      </c>
      <c r="D523" s="322" t="s">
        <v>83</v>
      </c>
      <c r="E523" s="263"/>
      <c r="F523" s="267" t="str">
        <f t="shared" si="26"/>
        <v/>
      </c>
      <c r="G523" s="267" t="str">
        <f t="shared" si="27"/>
        <v/>
      </c>
    </row>
    <row r="524" spans="1:7" s="223" customFormat="1" x14ac:dyDescent="0.3">
      <c r="A524" s="340" t="s">
        <v>2241</v>
      </c>
      <c r="B524" s="262" t="s">
        <v>607</v>
      </c>
      <c r="C524" s="312" t="s">
        <v>83</v>
      </c>
      <c r="D524" s="322" t="s">
        <v>83</v>
      </c>
      <c r="E524" s="263"/>
      <c r="F524" s="267" t="str">
        <f t="shared" si="26"/>
        <v/>
      </c>
      <c r="G524" s="267" t="str">
        <f t="shared" si="27"/>
        <v/>
      </c>
    </row>
    <row r="525" spans="1:7" s="223" customFormat="1" x14ac:dyDescent="0.3">
      <c r="A525" s="340" t="s">
        <v>2405</v>
      </c>
      <c r="B525" s="262" t="s">
        <v>607</v>
      </c>
      <c r="C525" s="312" t="s">
        <v>83</v>
      </c>
      <c r="D525" s="322" t="s">
        <v>83</v>
      </c>
      <c r="E525" s="263"/>
      <c r="F525" s="267" t="str">
        <f t="shared" si="26"/>
        <v/>
      </c>
      <c r="G525" s="267" t="str">
        <f t="shared" si="27"/>
        <v/>
      </c>
    </row>
    <row r="526" spans="1:7" s="223" customFormat="1" x14ac:dyDescent="0.3">
      <c r="A526" s="340" t="s">
        <v>2406</v>
      </c>
      <c r="B526" s="262" t="s">
        <v>607</v>
      </c>
      <c r="C526" s="312" t="s">
        <v>83</v>
      </c>
      <c r="D526" s="322" t="s">
        <v>83</v>
      </c>
      <c r="E526" s="263"/>
      <c r="F526" s="267" t="str">
        <f t="shared" si="26"/>
        <v/>
      </c>
      <c r="G526" s="267" t="str">
        <f t="shared" si="27"/>
        <v/>
      </c>
    </row>
    <row r="527" spans="1:7" s="223" customFormat="1" x14ac:dyDescent="0.3">
      <c r="A527" s="340" t="s">
        <v>2407</v>
      </c>
      <c r="B527" s="262" t="s">
        <v>607</v>
      </c>
      <c r="C527" s="312" t="s">
        <v>83</v>
      </c>
      <c r="D527" s="322" t="s">
        <v>83</v>
      </c>
      <c r="E527" s="263"/>
      <c r="F527" s="267" t="str">
        <f t="shared" si="26"/>
        <v/>
      </c>
      <c r="G527" s="267" t="str">
        <f t="shared" si="27"/>
        <v/>
      </c>
    </row>
    <row r="528" spans="1:7" s="223" customFormat="1" x14ac:dyDescent="0.3">
      <c r="A528" s="340" t="s">
        <v>2408</v>
      </c>
      <c r="B528" s="262" t="s">
        <v>607</v>
      </c>
      <c r="C528" s="312" t="s">
        <v>83</v>
      </c>
      <c r="D528" s="322" t="s">
        <v>83</v>
      </c>
      <c r="E528" s="263"/>
      <c r="F528" s="267" t="str">
        <f t="shared" si="26"/>
        <v/>
      </c>
      <c r="G528" s="267" t="str">
        <f t="shared" si="27"/>
        <v/>
      </c>
    </row>
    <row r="529" spans="1:7" s="223" customFormat="1" x14ac:dyDescent="0.3">
      <c r="A529" s="340" t="s">
        <v>2409</v>
      </c>
      <c r="B529" s="262" t="s">
        <v>607</v>
      </c>
      <c r="C529" s="312" t="s">
        <v>83</v>
      </c>
      <c r="D529" s="322" t="s">
        <v>83</v>
      </c>
      <c r="E529" s="263"/>
      <c r="F529" s="267" t="str">
        <f t="shared" si="26"/>
        <v/>
      </c>
      <c r="G529" s="267" t="str">
        <f t="shared" si="27"/>
        <v/>
      </c>
    </row>
    <row r="530" spans="1:7" s="223" customFormat="1" x14ac:dyDescent="0.3">
      <c r="A530" s="340" t="s">
        <v>2410</v>
      </c>
      <c r="B530" s="262" t="s">
        <v>607</v>
      </c>
      <c r="C530" s="312" t="s">
        <v>83</v>
      </c>
      <c r="D530" s="322" t="s">
        <v>83</v>
      </c>
      <c r="E530" s="263"/>
      <c r="F530" s="267" t="str">
        <f t="shared" si="26"/>
        <v/>
      </c>
      <c r="G530" s="267" t="str">
        <f t="shared" si="27"/>
        <v/>
      </c>
    </row>
    <row r="531" spans="1:7" s="223" customFormat="1" x14ac:dyDescent="0.3">
      <c r="A531" s="340" t="s">
        <v>2411</v>
      </c>
      <c r="B531" s="262" t="s">
        <v>2118</v>
      </c>
      <c r="C531" s="312" t="s">
        <v>83</v>
      </c>
      <c r="D531" s="322" t="s">
        <v>83</v>
      </c>
      <c r="E531" s="263"/>
      <c r="F531" s="267" t="str">
        <f t="shared" si="26"/>
        <v/>
      </c>
      <c r="G531" s="267" t="str">
        <f t="shared" si="27"/>
        <v/>
      </c>
    </row>
    <row r="532" spans="1:7" s="223" customFormat="1" x14ac:dyDescent="0.3">
      <c r="A532" s="340" t="s">
        <v>2412</v>
      </c>
      <c r="B532" s="262" t="s">
        <v>148</v>
      </c>
      <c r="C532" s="312">
        <f>SUM(C514:C531)</f>
        <v>0</v>
      </c>
      <c r="D532" s="322">
        <f>SUM(D514:D531)</f>
        <v>0</v>
      </c>
      <c r="E532" s="263"/>
      <c r="F532" s="275">
        <f>SUM(F514:F531)</f>
        <v>0</v>
      </c>
      <c r="G532" s="275">
        <f>SUM(G514:G531)</f>
        <v>0</v>
      </c>
    </row>
    <row r="533" spans="1:7" s="223" customFormat="1" x14ac:dyDescent="0.3">
      <c r="A533" s="340" t="s">
        <v>2206</v>
      </c>
      <c r="B533" s="262"/>
      <c r="C533" s="261"/>
      <c r="D533" s="261"/>
      <c r="E533" s="263"/>
      <c r="F533" s="263"/>
      <c r="G533" s="263"/>
    </row>
    <row r="534" spans="1:7" s="223" customFormat="1" x14ac:dyDescent="0.3">
      <c r="A534" s="340" t="s">
        <v>2413</v>
      </c>
      <c r="B534" s="262"/>
      <c r="C534" s="261"/>
      <c r="D534" s="261"/>
      <c r="E534" s="263"/>
      <c r="F534" s="263"/>
      <c r="G534" s="263"/>
    </row>
    <row r="535" spans="1:7" s="223" customFormat="1" x14ac:dyDescent="0.3">
      <c r="A535" s="340" t="s">
        <v>2414</v>
      </c>
      <c r="B535" s="262"/>
      <c r="C535" s="261"/>
      <c r="D535" s="261"/>
      <c r="E535" s="263"/>
      <c r="F535" s="263"/>
      <c r="G535" s="263"/>
    </row>
    <row r="536" spans="1:7" s="268" customFormat="1" x14ac:dyDescent="0.3">
      <c r="A536" s="199"/>
      <c r="B536" s="162" t="s">
        <v>2644</v>
      </c>
      <c r="C536" s="161" t="s">
        <v>113</v>
      </c>
      <c r="D536" s="161" t="s">
        <v>1704</v>
      </c>
      <c r="E536" s="161"/>
      <c r="F536" s="161" t="s">
        <v>515</v>
      </c>
      <c r="G536" s="161" t="s">
        <v>2033</v>
      </c>
    </row>
    <row r="537" spans="1:7" s="268" customFormat="1" x14ac:dyDescent="0.3">
      <c r="A537" s="340" t="s">
        <v>2207</v>
      </c>
      <c r="B537" s="280" t="s">
        <v>607</v>
      </c>
      <c r="C537" s="312" t="s">
        <v>83</v>
      </c>
      <c r="D537" s="322" t="s">
        <v>83</v>
      </c>
      <c r="E537" s="281"/>
      <c r="F537" s="267" t="str">
        <f>IF($C$555=0,"",IF(C537="[for completion]","",IF(C537="","",C537/$C$555)))</f>
        <v/>
      </c>
      <c r="G537" s="267" t="str">
        <f>IF($D$555=0,"",IF(D537="[for completion]","",IF(D537="","",D537/$D$555)))</f>
        <v/>
      </c>
    </row>
    <row r="538" spans="1:7" s="268" customFormat="1" x14ac:dyDescent="0.3">
      <c r="A538" s="340" t="s">
        <v>2208</v>
      </c>
      <c r="B538" s="280" t="s">
        <v>607</v>
      </c>
      <c r="C538" s="312" t="s">
        <v>83</v>
      </c>
      <c r="D538" s="322" t="s">
        <v>83</v>
      </c>
      <c r="E538" s="281"/>
      <c r="F538" s="267" t="str">
        <f t="shared" ref="F538:F554" si="28">IF($C$555=0,"",IF(C538="[for completion]","",IF(C538="","",C538/$C$555)))</f>
        <v/>
      </c>
      <c r="G538" s="267" t="str">
        <f t="shared" ref="G538:G554" si="29">IF($D$555=0,"",IF(D538="[for completion]","",IF(D538="","",D538/$D$555)))</f>
        <v/>
      </c>
    </row>
    <row r="539" spans="1:7" s="268" customFormat="1" x14ac:dyDescent="0.3">
      <c r="A539" s="340" t="s">
        <v>2209</v>
      </c>
      <c r="B539" s="280" t="s">
        <v>607</v>
      </c>
      <c r="C539" s="312" t="s">
        <v>83</v>
      </c>
      <c r="D539" s="322" t="s">
        <v>83</v>
      </c>
      <c r="E539" s="281"/>
      <c r="F539" s="267" t="str">
        <f t="shared" si="28"/>
        <v/>
      </c>
      <c r="G539" s="267" t="str">
        <f t="shared" si="29"/>
        <v/>
      </c>
    </row>
    <row r="540" spans="1:7" s="268" customFormat="1" x14ac:dyDescent="0.3">
      <c r="A540" s="340" t="s">
        <v>2210</v>
      </c>
      <c r="B540" s="280" t="s">
        <v>607</v>
      </c>
      <c r="C540" s="312" t="s">
        <v>83</v>
      </c>
      <c r="D540" s="322" t="s">
        <v>83</v>
      </c>
      <c r="E540" s="281"/>
      <c r="F540" s="267" t="str">
        <f t="shared" si="28"/>
        <v/>
      </c>
      <c r="G540" s="267" t="str">
        <f t="shared" si="29"/>
        <v/>
      </c>
    </row>
    <row r="541" spans="1:7" s="268" customFormat="1" x14ac:dyDescent="0.3">
      <c r="A541" s="340" t="s">
        <v>2211</v>
      </c>
      <c r="B541" s="280" t="s">
        <v>607</v>
      </c>
      <c r="C541" s="312" t="s">
        <v>83</v>
      </c>
      <c r="D541" s="322" t="s">
        <v>83</v>
      </c>
      <c r="E541" s="281"/>
      <c r="F541" s="267" t="str">
        <f t="shared" si="28"/>
        <v/>
      </c>
      <c r="G541" s="267" t="str">
        <f t="shared" si="29"/>
        <v/>
      </c>
    </row>
    <row r="542" spans="1:7" s="268" customFormat="1" x14ac:dyDescent="0.3">
      <c r="A542" s="340" t="s">
        <v>2416</v>
      </c>
      <c r="B542" s="280" t="s">
        <v>607</v>
      </c>
      <c r="C542" s="312" t="s">
        <v>83</v>
      </c>
      <c r="D542" s="322" t="s">
        <v>83</v>
      </c>
      <c r="E542" s="281"/>
      <c r="F542" s="267" t="str">
        <f t="shared" si="28"/>
        <v/>
      </c>
      <c r="G542" s="267" t="str">
        <f t="shared" si="29"/>
        <v/>
      </c>
    </row>
    <row r="543" spans="1:7" s="268" customFormat="1" x14ac:dyDescent="0.3">
      <c r="A543" s="340" t="s">
        <v>2417</v>
      </c>
      <c r="B543" s="341" t="s">
        <v>607</v>
      </c>
      <c r="C543" s="312" t="s">
        <v>83</v>
      </c>
      <c r="D543" s="322" t="s">
        <v>83</v>
      </c>
      <c r="E543" s="281"/>
      <c r="F543" s="267" t="str">
        <f t="shared" si="28"/>
        <v/>
      </c>
      <c r="G543" s="267" t="str">
        <f t="shared" si="29"/>
        <v/>
      </c>
    </row>
    <row r="544" spans="1:7" s="268" customFormat="1" x14ac:dyDescent="0.3">
      <c r="A544" s="340" t="s">
        <v>2418</v>
      </c>
      <c r="B544" s="280" t="s">
        <v>607</v>
      </c>
      <c r="C544" s="312" t="s">
        <v>83</v>
      </c>
      <c r="D544" s="322" t="s">
        <v>83</v>
      </c>
      <c r="E544" s="281"/>
      <c r="F544" s="267" t="str">
        <f t="shared" si="28"/>
        <v/>
      </c>
      <c r="G544" s="267" t="str">
        <f t="shared" si="29"/>
        <v/>
      </c>
    </row>
    <row r="545" spans="1:7" s="268" customFormat="1" x14ac:dyDescent="0.3">
      <c r="A545" s="340" t="s">
        <v>2419</v>
      </c>
      <c r="B545" s="280" t="s">
        <v>607</v>
      </c>
      <c r="C545" s="312" t="s">
        <v>83</v>
      </c>
      <c r="D545" s="322" t="s">
        <v>83</v>
      </c>
      <c r="E545" s="281"/>
      <c r="F545" s="267" t="str">
        <f t="shared" si="28"/>
        <v/>
      </c>
      <c r="G545" s="267" t="str">
        <f t="shared" si="29"/>
        <v/>
      </c>
    </row>
    <row r="546" spans="1:7" s="268" customFormat="1" x14ac:dyDescent="0.3">
      <c r="A546" s="340" t="s">
        <v>2420</v>
      </c>
      <c r="B546" s="280" t="s">
        <v>607</v>
      </c>
      <c r="C546" s="312" t="s">
        <v>83</v>
      </c>
      <c r="D546" s="322" t="s">
        <v>83</v>
      </c>
      <c r="E546" s="281"/>
      <c r="F546" s="267" t="str">
        <f t="shared" si="28"/>
        <v/>
      </c>
      <c r="G546" s="267" t="str">
        <f t="shared" si="29"/>
        <v/>
      </c>
    </row>
    <row r="547" spans="1:7" s="268" customFormat="1" x14ac:dyDescent="0.3">
      <c r="A547" s="340" t="s">
        <v>2421</v>
      </c>
      <c r="B547" s="280" t="s">
        <v>607</v>
      </c>
      <c r="C547" s="312" t="s">
        <v>83</v>
      </c>
      <c r="D547" s="322" t="s">
        <v>83</v>
      </c>
      <c r="E547" s="281"/>
      <c r="F547" s="267" t="str">
        <f t="shared" si="28"/>
        <v/>
      </c>
      <c r="G547" s="267" t="str">
        <f t="shared" si="29"/>
        <v/>
      </c>
    </row>
    <row r="548" spans="1:7" s="268" customFormat="1" x14ac:dyDescent="0.3">
      <c r="A548" s="340" t="s">
        <v>2422</v>
      </c>
      <c r="B548" s="280" t="s">
        <v>607</v>
      </c>
      <c r="C548" s="312" t="s">
        <v>83</v>
      </c>
      <c r="D548" s="322" t="s">
        <v>83</v>
      </c>
      <c r="E548" s="281"/>
      <c r="F548" s="267" t="str">
        <f t="shared" si="28"/>
        <v/>
      </c>
      <c r="G548" s="267" t="str">
        <f t="shared" si="29"/>
        <v/>
      </c>
    </row>
    <row r="549" spans="1:7" s="268" customFormat="1" x14ac:dyDescent="0.3">
      <c r="A549" s="340" t="s">
        <v>2423</v>
      </c>
      <c r="B549" s="280" t="s">
        <v>607</v>
      </c>
      <c r="C549" s="312" t="s">
        <v>83</v>
      </c>
      <c r="D549" s="322" t="s">
        <v>83</v>
      </c>
      <c r="E549" s="281"/>
      <c r="F549" s="267" t="str">
        <f t="shared" si="28"/>
        <v/>
      </c>
      <c r="G549" s="267" t="str">
        <f t="shared" si="29"/>
        <v/>
      </c>
    </row>
    <row r="550" spans="1:7" s="268" customFormat="1" x14ac:dyDescent="0.3">
      <c r="A550" s="340" t="s">
        <v>2424</v>
      </c>
      <c r="B550" s="280" t="s">
        <v>607</v>
      </c>
      <c r="C550" s="312" t="s">
        <v>83</v>
      </c>
      <c r="D550" s="322" t="s">
        <v>83</v>
      </c>
      <c r="E550" s="281"/>
      <c r="F550" s="267" t="str">
        <f t="shared" si="28"/>
        <v/>
      </c>
      <c r="G550" s="267" t="str">
        <f t="shared" si="29"/>
        <v/>
      </c>
    </row>
    <row r="551" spans="1:7" s="268" customFormat="1" x14ac:dyDescent="0.3">
      <c r="A551" s="340" t="s">
        <v>2425</v>
      </c>
      <c r="B551" s="280" t="s">
        <v>607</v>
      </c>
      <c r="C551" s="312" t="s">
        <v>83</v>
      </c>
      <c r="D551" s="322" t="s">
        <v>83</v>
      </c>
      <c r="E551" s="281"/>
      <c r="F551" s="267" t="str">
        <f t="shared" si="28"/>
        <v/>
      </c>
      <c r="G551" s="267" t="str">
        <f t="shared" si="29"/>
        <v/>
      </c>
    </row>
    <row r="552" spans="1:7" s="268" customFormat="1" x14ac:dyDescent="0.3">
      <c r="A552" s="340" t="s">
        <v>2426</v>
      </c>
      <c r="B552" s="280" t="s">
        <v>607</v>
      </c>
      <c r="C552" s="312" t="s">
        <v>83</v>
      </c>
      <c r="D552" s="322" t="s">
        <v>83</v>
      </c>
      <c r="E552" s="281"/>
      <c r="F552" s="267" t="str">
        <f t="shared" si="28"/>
        <v/>
      </c>
      <c r="G552" s="267" t="str">
        <f t="shared" si="29"/>
        <v/>
      </c>
    </row>
    <row r="553" spans="1:7" s="268" customFormat="1" x14ac:dyDescent="0.3">
      <c r="A553" s="340" t="s">
        <v>2427</v>
      </c>
      <c r="B553" s="280" t="s">
        <v>607</v>
      </c>
      <c r="C553" s="312" t="s">
        <v>83</v>
      </c>
      <c r="D553" s="322" t="s">
        <v>83</v>
      </c>
      <c r="E553" s="281"/>
      <c r="F553" s="267" t="str">
        <f t="shared" si="28"/>
        <v/>
      </c>
      <c r="G553" s="267" t="str">
        <f t="shared" si="29"/>
        <v/>
      </c>
    </row>
    <row r="554" spans="1:7" s="268" customFormat="1" x14ac:dyDescent="0.3">
      <c r="A554" s="340" t="s">
        <v>2428</v>
      </c>
      <c r="B554" s="280" t="s">
        <v>2118</v>
      </c>
      <c r="C554" s="312" t="s">
        <v>83</v>
      </c>
      <c r="D554" s="322" t="s">
        <v>83</v>
      </c>
      <c r="E554" s="281"/>
      <c r="F554" s="267" t="str">
        <f t="shared" si="28"/>
        <v/>
      </c>
      <c r="G554" s="267" t="str">
        <f t="shared" si="29"/>
        <v/>
      </c>
    </row>
    <row r="555" spans="1:7" s="268" customFormat="1" x14ac:dyDescent="0.3">
      <c r="A555" s="340" t="s">
        <v>2429</v>
      </c>
      <c r="B555" s="280" t="s">
        <v>148</v>
      </c>
      <c r="C555" s="312">
        <f>SUM(C537:C554)</f>
        <v>0</v>
      </c>
      <c r="D555" s="322">
        <f>SUM(D537:D554)</f>
        <v>0</v>
      </c>
      <c r="E555" s="281"/>
      <c r="F555" s="275">
        <f>SUM(F537:F554)</f>
        <v>0</v>
      </c>
      <c r="G555" s="275">
        <f>SUM(G537:G554)</f>
        <v>0</v>
      </c>
    </row>
    <row r="556" spans="1:7" s="268" customFormat="1" x14ac:dyDescent="0.3">
      <c r="A556" s="340" t="s">
        <v>2430</v>
      </c>
      <c r="B556" s="280"/>
      <c r="C556" s="278"/>
      <c r="D556" s="278"/>
      <c r="E556" s="281"/>
      <c r="F556" s="281"/>
      <c r="G556" s="281"/>
    </row>
    <row r="557" spans="1:7" s="268" customFormat="1" x14ac:dyDescent="0.3">
      <c r="A557" s="340" t="s">
        <v>2431</v>
      </c>
      <c r="B557" s="280"/>
      <c r="C557" s="278"/>
      <c r="D557" s="278"/>
      <c r="E557" s="281"/>
      <c r="F557" s="281"/>
      <c r="G557" s="281"/>
    </row>
    <row r="558" spans="1:7" s="268" customFormat="1" x14ac:dyDescent="0.3">
      <c r="A558" s="340" t="s">
        <v>2432</v>
      </c>
      <c r="B558" s="280"/>
      <c r="C558" s="278"/>
      <c r="D558" s="278"/>
      <c r="E558" s="281"/>
      <c r="F558" s="281"/>
      <c r="G558" s="281"/>
    </row>
    <row r="559" spans="1:7" s="223" customFormat="1" x14ac:dyDescent="0.3">
      <c r="A559" s="199"/>
      <c r="B559" s="199" t="s">
        <v>2645</v>
      </c>
      <c r="C559" s="161" t="s">
        <v>113</v>
      </c>
      <c r="D559" s="161" t="s">
        <v>1704</v>
      </c>
      <c r="E559" s="161"/>
      <c r="F559" s="161" t="s">
        <v>515</v>
      </c>
      <c r="G559" s="161" t="s">
        <v>2033</v>
      </c>
    </row>
    <row r="560" spans="1:7" s="223" customFormat="1" x14ac:dyDescent="0.3">
      <c r="A560" s="340" t="s">
        <v>2434</v>
      </c>
      <c r="B560" s="262" t="s">
        <v>1693</v>
      </c>
      <c r="C560" s="312" t="s">
        <v>83</v>
      </c>
      <c r="D560" s="322" t="s">
        <v>83</v>
      </c>
      <c r="E560" s="263"/>
      <c r="F560" s="267" t="str">
        <f>IF($C$570=0,"",IF(C560="[for completion]","",IF(C560="","",C560/$C$570)))</f>
        <v/>
      </c>
      <c r="G560" s="267" t="str">
        <f>IF($D$570=0,"",IF(D560="[for completion]","",IF(D560="","",D560/$D$570)))</f>
        <v/>
      </c>
    </row>
    <row r="561" spans="1:7" s="223" customFormat="1" x14ac:dyDescent="0.3">
      <c r="A561" s="340" t="s">
        <v>2435</v>
      </c>
      <c r="B561" s="262" t="s">
        <v>1694</v>
      </c>
      <c r="C561" s="312" t="s">
        <v>83</v>
      </c>
      <c r="D561" s="322" t="s">
        <v>83</v>
      </c>
      <c r="E561" s="263"/>
      <c r="F561" s="267" t="str">
        <f t="shared" ref="F561:F569" si="30">IF($C$570=0,"",IF(C561="[for completion]","",IF(C561="","",C561/$C$570)))</f>
        <v/>
      </c>
      <c r="G561" s="267" t="str">
        <f t="shared" ref="G561:G569" si="31">IF($D$570=0,"",IF(D561="[for completion]","",IF(D561="","",D561/$D$570)))</f>
        <v/>
      </c>
    </row>
    <row r="562" spans="1:7" s="223" customFormat="1" x14ac:dyDescent="0.3">
      <c r="A562" s="340" t="s">
        <v>2436</v>
      </c>
      <c r="B562" s="262" t="s">
        <v>1695</v>
      </c>
      <c r="C562" s="312" t="s">
        <v>83</v>
      </c>
      <c r="D562" s="322" t="s">
        <v>83</v>
      </c>
      <c r="E562" s="263"/>
      <c r="F562" s="267" t="str">
        <f t="shared" si="30"/>
        <v/>
      </c>
      <c r="G562" s="267" t="str">
        <f t="shared" si="31"/>
        <v/>
      </c>
    </row>
    <row r="563" spans="1:7" s="223" customFormat="1" x14ac:dyDescent="0.3">
      <c r="A563" s="340" t="s">
        <v>2437</v>
      </c>
      <c r="B563" s="262" t="s">
        <v>1696</v>
      </c>
      <c r="C563" s="312" t="s">
        <v>83</v>
      </c>
      <c r="D563" s="322" t="s">
        <v>83</v>
      </c>
      <c r="E563" s="263"/>
      <c r="F563" s="267" t="str">
        <f t="shared" si="30"/>
        <v/>
      </c>
      <c r="G563" s="267" t="str">
        <f t="shared" si="31"/>
        <v/>
      </c>
    </row>
    <row r="564" spans="1:7" s="223" customFormat="1" x14ac:dyDescent="0.3">
      <c r="A564" s="340" t="s">
        <v>2438</v>
      </c>
      <c r="B564" s="262" t="s">
        <v>1697</v>
      </c>
      <c r="C564" s="312" t="s">
        <v>83</v>
      </c>
      <c r="D564" s="322" t="s">
        <v>83</v>
      </c>
      <c r="E564" s="263"/>
      <c r="F564" s="267" t="str">
        <f t="shared" si="30"/>
        <v/>
      </c>
      <c r="G564" s="267" t="str">
        <f t="shared" si="31"/>
        <v/>
      </c>
    </row>
    <row r="565" spans="1:7" s="223" customFormat="1" x14ac:dyDescent="0.3">
      <c r="A565" s="340" t="s">
        <v>2439</v>
      </c>
      <c r="B565" s="262" t="s">
        <v>1698</v>
      </c>
      <c r="C565" s="312" t="s">
        <v>83</v>
      </c>
      <c r="D565" s="322" t="s">
        <v>83</v>
      </c>
      <c r="E565" s="263"/>
      <c r="F565" s="267" t="str">
        <f t="shared" si="30"/>
        <v/>
      </c>
      <c r="G565" s="267" t="str">
        <f t="shared" si="31"/>
        <v/>
      </c>
    </row>
    <row r="566" spans="1:7" s="223" customFormat="1" x14ac:dyDescent="0.3">
      <c r="A566" s="340" t="s">
        <v>2440</v>
      </c>
      <c r="B566" s="262" t="s">
        <v>1699</v>
      </c>
      <c r="C566" s="312" t="s">
        <v>83</v>
      </c>
      <c r="D566" s="322" t="s">
        <v>83</v>
      </c>
      <c r="E566" s="263"/>
      <c r="F566" s="267" t="str">
        <f t="shared" si="30"/>
        <v/>
      </c>
      <c r="G566" s="267" t="str">
        <f t="shared" si="31"/>
        <v/>
      </c>
    </row>
    <row r="567" spans="1:7" s="223" customFormat="1" x14ac:dyDescent="0.3">
      <c r="A567" s="340" t="s">
        <v>2441</v>
      </c>
      <c r="B567" s="262" t="s">
        <v>1700</v>
      </c>
      <c r="C567" s="312" t="s">
        <v>83</v>
      </c>
      <c r="D567" s="322" t="s">
        <v>83</v>
      </c>
      <c r="E567" s="263"/>
      <c r="F567" s="267" t="str">
        <f t="shared" si="30"/>
        <v/>
      </c>
      <c r="G567" s="267" t="str">
        <f t="shared" si="31"/>
        <v/>
      </c>
    </row>
    <row r="568" spans="1:7" s="223" customFormat="1" x14ac:dyDescent="0.3">
      <c r="A568" s="340" t="s">
        <v>2442</v>
      </c>
      <c r="B568" s="262" t="s">
        <v>1701</v>
      </c>
      <c r="C568" s="312" t="s">
        <v>83</v>
      </c>
      <c r="D568" s="322" t="s">
        <v>83</v>
      </c>
      <c r="E568" s="263"/>
      <c r="F568" s="267" t="str">
        <f t="shared" si="30"/>
        <v/>
      </c>
      <c r="G568" s="267" t="str">
        <f t="shared" si="31"/>
        <v/>
      </c>
    </row>
    <row r="569" spans="1:7" s="223" customFormat="1" x14ac:dyDescent="0.3">
      <c r="A569" s="340" t="s">
        <v>2443</v>
      </c>
      <c r="B569" s="278" t="s">
        <v>2118</v>
      </c>
      <c r="C569" s="312" t="s">
        <v>83</v>
      </c>
      <c r="D569" s="322" t="s">
        <v>83</v>
      </c>
      <c r="E569" s="263"/>
      <c r="F569" s="267" t="str">
        <f t="shared" si="30"/>
        <v/>
      </c>
      <c r="G569" s="267" t="str">
        <f t="shared" si="31"/>
        <v/>
      </c>
    </row>
    <row r="570" spans="1:7" s="268" customFormat="1" x14ac:dyDescent="0.3">
      <c r="A570" s="340" t="s">
        <v>2444</v>
      </c>
      <c r="B570" s="262" t="s">
        <v>148</v>
      </c>
      <c r="C570" s="312">
        <f>SUM(C560:C568)</f>
        <v>0</v>
      </c>
      <c r="D570" s="322">
        <f>SUM(D560:D568)</f>
        <v>0</v>
      </c>
      <c r="E570" s="281"/>
      <c r="F570" s="275">
        <f>SUM(F560:F569)</f>
        <v>0</v>
      </c>
      <c r="G570" s="275">
        <f>SUM(G560:G569)</f>
        <v>0</v>
      </c>
    </row>
    <row r="571" spans="1:7" x14ac:dyDescent="0.3">
      <c r="A571" s="340" t="s">
        <v>2445</v>
      </c>
    </row>
    <row r="572" spans="1:7" x14ac:dyDescent="0.3">
      <c r="A572" s="199"/>
      <c r="B572" s="199" t="s">
        <v>2646</v>
      </c>
      <c r="C572" s="161" t="s">
        <v>113</v>
      </c>
      <c r="D572" s="161" t="s">
        <v>1702</v>
      </c>
      <c r="E572" s="161"/>
      <c r="F572" s="161" t="s">
        <v>514</v>
      </c>
      <c r="G572" s="161" t="s">
        <v>2033</v>
      </c>
    </row>
    <row r="573" spans="1:7" x14ac:dyDescent="0.3">
      <c r="A573" s="340" t="s">
        <v>2446</v>
      </c>
      <c r="B573" s="280" t="s">
        <v>2542</v>
      </c>
      <c r="C573" s="312" t="s">
        <v>83</v>
      </c>
      <c r="D573" s="322" t="s">
        <v>83</v>
      </c>
      <c r="E573" s="281"/>
      <c r="F573" s="267" t="str">
        <f>IF($C$577=0,"",IF(C573="[for completion]","",IF(C573="","",C573/$C$577)))</f>
        <v/>
      </c>
      <c r="G573" s="267" t="str">
        <f>IF($D$577=0,"",IF(D573="[for completion]","",IF(D573="","",D573/$D$577)))</f>
        <v/>
      </c>
    </row>
    <row r="574" spans="1:7" x14ac:dyDescent="0.3">
      <c r="A574" s="340" t="s">
        <v>2447</v>
      </c>
      <c r="B574" s="276" t="s">
        <v>2544</v>
      </c>
      <c r="C574" s="312" t="s">
        <v>83</v>
      </c>
      <c r="D574" s="322" t="s">
        <v>83</v>
      </c>
      <c r="E574" s="281"/>
      <c r="F574" s="267" t="str">
        <f t="shared" ref="F574:F576" si="32">IF($C$577=0,"",IF(C574="[for completion]","",IF(C574="","",C574/$C$577)))</f>
        <v/>
      </c>
      <c r="G574" s="267" t="str">
        <f t="shared" ref="G574:G576" si="33">IF($D$577=0,"",IF(D574="[for completion]","",IF(D574="","",D574/$D$577)))</f>
        <v/>
      </c>
    </row>
    <row r="575" spans="1:7" x14ac:dyDescent="0.3">
      <c r="A575" s="340" t="s">
        <v>2448</v>
      </c>
      <c r="B575" s="280" t="s">
        <v>1703</v>
      </c>
      <c r="C575" s="312" t="s">
        <v>83</v>
      </c>
      <c r="D575" s="322" t="s">
        <v>83</v>
      </c>
      <c r="E575" s="281"/>
      <c r="F575" s="267" t="str">
        <f t="shared" si="32"/>
        <v/>
      </c>
      <c r="G575" s="267" t="str">
        <f t="shared" si="33"/>
        <v/>
      </c>
    </row>
    <row r="576" spans="1:7" x14ac:dyDescent="0.3">
      <c r="A576" s="340" t="s">
        <v>2449</v>
      </c>
      <c r="B576" s="278" t="s">
        <v>2118</v>
      </c>
      <c r="C576" s="312" t="s">
        <v>83</v>
      </c>
      <c r="D576" s="322" t="s">
        <v>83</v>
      </c>
      <c r="E576" s="281"/>
      <c r="F576" s="267" t="str">
        <f t="shared" si="32"/>
        <v/>
      </c>
      <c r="G576" s="267" t="str">
        <f t="shared" si="33"/>
        <v/>
      </c>
    </row>
    <row r="577" spans="1:7" x14ac:dyDescent="0.3">
      <c r="A577" s="340" t="s">
        <v>2450</v>
      </c>
      <c r="B577" s="280" t="s">
        <v>148</v>
      </c>
      <c r="C577" s="312">
        <f>SUM(C573:C576)</f>
        <v>0</v>
      </c>
      <c r="D577" s="322">
        <f>SUM(D573:D576)</f>
        <v>0</v>
      </c>
      <c r="E577" s="281"/>
      <c r="F577" s="275">
        <f>SUM(F573:F576)</f>
        <v>0</v>
      </c>
      <c r="G577" s="275">
        <f>SUM(G573:G576)</f>
        <v>0</v>
      </c>
    </row>
    <row r="578" spans="1:7" x14ac:dyDescent="0.3">
      <c r="A578" s="278"/>
      <c r="B578" s="278"/>
      <c r="C578" s="278"/>
      <c r="D578" s="278"/>
      <c r="E578" s="278"/>
      <c r="F578" s="278"/>
      <c r="G578" s="277"/>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conditionalFormatting sqref="C12:C13">
    <cfRule type="cellIs" dxfId="48" priority="53" operator="equal">
      <formula>"[For completion]"</formula>
    </cfRule>
  </conditionalFormatting>
  <conditionalFormatting sqref="B16:B25">
    <cfRule type="cellIs" dxfId="47" priority="52" operator="equal">
      <formula>"[For completion]"</formula>
    </cfRule>
  </conditionalFormatting>
  <conditionalFormatting sqref="C16:C25">
    <cfRule type="cellIs" dxfId="46" priority="51" operator="equal">
      <formula>"[For completion]"</formula>
    </cfRule>
  </conditionalFormatting>
  <conditionalFormatting sqref="C28">
    <cfRule type="cellIs" dxfId="45" priority="50" operator="equal">
      <formula>"[For completion]"</formula>
    </cfRule>
  </conditionalFormatting>
  <conditionalFormatting sqref="F28 D28">
    <cfRule type="cellIs" dxfId="44" priority="49" operator="equal">
      <formula>"[For completion]"</formula>
    </cfRule>
  </conditionalFormatting>
  <conditionalFormatting sqref="C36">
    <cfRule type="cellIs" dxfId="43" priority="48" operator="equal">
      <formula>"[For completion]"</formula>
    </cfRule>
  </conditionalFormatting>
  <conditionalFormatting sqref="F36 D36">
    <cfRule type="cellIs" dxfId="42" priority="47" operator="equal">
      <formula>"[For completion]"</formula>
    </cfRule>
  </conditionalFormatting>
  <conditionalFormatting sqref="C45:C71">
    <cfRule type="cellIs" dxfId="41" priority="43" operator="equal">
      <formula>"[For completion]"</formula>
    </cfRule>
  </conditionalFormatting>
  <conditionalFormatting sqref="D45:D71">
    <cfRule type="cellIs" dxfId="40" priority="42" operator="equal">
      <formula>"[For completion]"</formula>
    </cfRule>
  </conditionalFormatting>
  <conditionalFormatting sqref="F45:F71">
    <cfRule type="cellIs" dxfId="39" priority="41" operator="equal">
      <formula>"[For completion]"</formula>
    </cfRule>
  </conditionalFormatting>
  <conditionalFormatting sqref="C73:C75">
    <cfRule type="cellIs" dxfId="38" priority="40" operator="equal">
      <formula>"[For completion]"</formula>
    </cfRule>
  </conditionalFormatting>
  <conditionalFormatting sqref="D73:D75">
    <cfRule type="cellIs" dxfId="37" priority="39" operator="equal">
      <formula>"[For completion]"</formula>
    </cfRule>
  </conditionalFormatting>
  <conditionalFormatting sqref="F73:F75">
    <cfRule type="cellIs" dxfId="36" priority="38" operator="equal">
      <formula>"[For completion]"</formula>
    </cfRule>
  </conditionalFormatting>
  <conditionalFormatting sqref="C77:C87">
    <cfRule type="cellIs" dxfId="35" priority="37" operator="equal">
      <formula>"[For completion]"</formula>
    </cfRule>
  </conditionalFormatting>
  <conditionalFormatting sqref="D77:D87">
    <cfRule type="cellIs" dxfId="34" priority="35" operator="equal">
      <formula>"[For completion]"</formula>
    </cfRule>
  </conditionalFormatting>
  <conditionalFormatting sqref="F77:F87">
    <cfRule type="cellIs" dxfId="33" priority="34" operator="equal">
      <formula>"[For completion]"</formula>
    </cfRule>
  </conditionalFormatting>
  <conditionalFormatting sqref="C99:C103">
    <cfRule type="cellIs" dxfId="32" priority="33" operator="equal">
      <formula>"[For completion]"</formula>
    </cfRule>
  </conditionalFormatting>
  <conditionalFormatting sqref="D99:D103">
    <cfRule type="cellIs" dxfId="31" priority="32" operator="equal">
      <formula>"[For completion]"</formula>
    </cfRule>
  </conditionalFormatting>
  <conditionalFormatting sqref="F99:F103">
    <cfRule type="cellIs" dxfId="30" priority="31" operator="equal">
      <formula>"[For completion]"</formula>
    </cfRule>
  </conditionalFormatting>
  <conditionalFormatting sqref="C150:C151">
    <cfRule type="cellIs" dxfId="29" priority="30" operator="equal">
      <formula>"[For completion]"</formula>
    </cfRule>
  </conditionalFormatting>
  <conditionalFormatting sqref="D150:D151">
    <cfRule type="cellIs" dxfId="28" priority="29" operator="equal">
      <formula>"[For completion]"</formula>
    </cfRule>
  </conditionalFormatting>
  <conditionalFormatting sqref="F150:F151">
    <cfRule type="cellIs" dxfId="27" priority="28" operator="equal">
      <formula>"[For completion]"</formula>
    </cfRule>
  </conditionalFormatting>
  <conditionalFormatting sqref="C160:C161">
    <cfRule type="cellIs" dxfId="26" priority="27" operator="equal">
      <formula>"[For completion]"</formula>
    </cfRule>
  </conditionalFormatting>
  <conditionalFormatting sqref="D160:D161">
    <cfRule type="cellIs" dxfId="25" priority="26" operator="equal">
      <formula>"[For completion]"</formula>
    </cfRule>
  </conditionalFormatting>
  <conditionalFormatting sqref="F160:F161">
    <cfRule type="cellIs" dxfId="24" priority="25" operator="equal">
      <formula>"[For completion]"</formula>
    </cfRule>
  </conditionalFormatting>
  <conditionalFormatting sqref="C170:C174">
    <cfRule type="cellIs" dxfId="23" priority="24" operator="equal">
      <formula>"[For completion]"</formula>
    </cfRule>
  </conditionalFormatting>
  <conditionalFormatting sqref="D170:D174">
    <cfRule type="cellIs" dxfId="22" priority="23" operator="equal">
      <formula>"[For completion]"</formula>
    </cfRule>
  </conditionalFormatting>
  <conditionalFormatting sqref="F170:F174">
    <cfRule type="cellIs" dxfId="21" priority="22" operator="equal">
      <formula>"[For completion]"</formula>
    </cfRule>
  </conditionalFormatting>
  <conditionalFormatting sqref="C180">
    <cfRule type="cellIs" dxfId="20" priority="21" operator="equal">
      <formula>"[For completion]"</formula>
    </cfRule>
  </conditionalFormatting>
  <conditionalFormatting sqref="F180 D180">
    <cfRule type="cellIs" dxfId="19" priority="20" operator="equal">
      <formula>"[For completion]"</formula>
    </cfRule>
  </conditionalFormatting>
  <conditionalFormatting sqref="C187">
    <cfRule type="cellIs" dxfId="18" priority="19" operator="equal">
      <formula>"[For completion]"</formula>
    </cfRule>
  </conditionalFormatting>
  <conditionalFormatting sqref="C190:C195">
    <cfRule type="cellIs" dxfId="17" priority="18" operator="equal">
      <formula>"[For completion]"</formula>
    </cfRule>
  </conditionalFormatting>
  <conditionalFormatting sqref="D190:D195">
    <cfRule type="cellIs" dxfId="16" priority="17" operator="equal">
      <formula>"[For completion]"</formula>
    </cfRule>
  </conditionalFormatting>
  <conditionalFormatting sqref="C238">
    <cfRule type="cellIs" dxfId="15" priority="16" operator="equal">
      <formula>"[For completion]"</formula>
    </cfRule>
  </conditionalFormatting>
  <conditionalFormatting sqref="C241:C248">
    <cfRule type="cellIs" dxfId="14" priority="15" operator="equal">
      <formula>"[For completion]"</formula>
    </cfRule>
  </conditionalFormatting>
  <conditionalFormatting sqref="C250:C255">
    <cfRule type="cellIs" dxfId="13" priority="14" operator="equal">
      <formula>"[For completion]"</formula>
    </cfRule>
  </conditionalFormatting>
  <conditionalFormatting sqref="C260:C261">
    <cfRule type="cellIs" dxfId="12" priority="13" operator="equal">
      <formula>"[For completion]"</formula>
    </cfRule>
  </conditionalFormatting>
  <conditionalFormatting sqref="C265:C268">
    <cfRule type="cellIs" dxfId="11" priority="12" operator="equal">
      <formula>"[For completion]"</formula>
    </cfRule>
  </conditionalFormatting>
  <conditionalFormatting sqref="B266:B270">
    <cfRule type="cellIs" dxfId="10" priority="11" operator="equal">
      <formula>"[For completion]"</formula>
    </cfRule>
  </conditionalFormatting>
  <conditionalFormatting sqref="C413">
    <cfRule type="cellIs" dxfId="9" priority="10" operator="equal">
      <formula>"[For completion]"</formula>
    </cfRule>
  </conditionalFormatting>
  <conditionalFormatting sqref="C416:D421">
    <cfRule type="cellIs" dxfId="8" priority="9" operator="equal">
      <formula>"[For completion]"</formula>
    </cfRule>
  </conditionalFormatting>
  <conditionalFormatting sqref="C464">
    <cfRule type="cellIs" dxfId="7" priority="8" operator="equal">
      <formula>"[For completion]"</formula>
    </cfRule>
  </conditionalFormatting>
  <conditionalFormatting sqref="C467:C474">
    <cfRule type="cellIs" dxfId="6" priority="7" operator="equal">
      <formula>"[For completion]"</formula>
    </cfRule>
  </conditionalFormatting>
  <conditionalFormatting sqref="D467:D474">
    <cfRule type="cellIs" dxfId="5" priority="6" operator="equal">
      <formula>"[For completion]"</formula>
    </cfRule>
  </conditionalFormatting>
  <conditionalFormatting sqref="C476:C481">
    <cfRule type="cellIs" dxfId="4" priority="5" operator="equal">
      <formula>"[For completion]"</formula>
    </cfRule>
  </conditionalFormatting>
  <conditionalFormatting sqref="D476:D481">
    <cfRule type="cellIs" dxfId="3" priority="4" operator="equal">
      <formula>"[For completion]"</formula>
    </cfRule>
  </conditionalFormatting>
  <conditionalFormatting sqref="C486:C491">
    <cfRule type="cellIs" dxfId="2" priority="3" operator="equal">
      <formula>"[For completion]"</formula>
    </cfRule>
  </conditionalFormatting>
  <conditionalFormatting sqref="C496">
    <cfRule type="cellIs" dxfId="1" priority="2" operator="equal">
      <formula>"[For completion]"</formula>
    </cfRule>
  </conditionalFormatting>
  <conditionalFormatting sqref="C498">
    <cfRule type="cellIs" dxfId="0" priority="1" operator="equal">
      <formula>"[For completion]"</formula>
    </cfRule>
  </conditionalFormatting>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89" t="s">
        <v>815</v>
      </c>
      <c r="B1" s="189"/>
      <c r="C1" s="64"/>
      <c r="D1" s="64"/>
      <c r="E1" s="64"/>
      <c r="F1" s="197" t="s">
        <v>2094</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71</v>
      </c>
      <c r="C3" s="69" t="s">
        <v>72</v>
      </c>
      <c r="D3" s="67"/>
      <c r="E3" s="67"/>
      <c r="F3" s="67"/>
      <c r="G3" s="67"/>
      <c r="H3"/>
      <c r="L3" s="64"/>
      <c r="M3" s="64"/>
    </row>
    <row r="4" spans="1:14" ht="15" thickBot="1" x14ac:dyDescent="0.35">
      <c r="H4"/>
      <c r="L4" s="64"/>
      <c r="M4" s="64"/>
    </row>
    <row r="5" spans="1:14" ht="18" x14ac:dyDescent="0.3">
      <c r="B5" s="71" t="s">
        <v>816</v>
      </c>
      <c r="C5" s="70"/>
      <c r="E5" s="72"/>
      <c r="F5" s="72"/>
      <c r="H5"/>
      <c r="L5" s="64"/>
      <c r="M5" s="64"/>
    </row>
    <row r="6" spans="1:14" ht="15" thickBot="1" x14ac:dyDescent="0.35">
      <c r="B6" s="75" t="s">
        <v>817</v>
      </c>
      <c r="H6"/>
      <c r="L6" s="64"/>
      <c r="M6" s="64"/>
    </row>
    <row r="7" spans="1:14" s="117" customFormat="1" x14ac:dyDescent="0.3">
      <c r="A7" s="66"/>
      <c r="B7" s="90"/>
      <c r="C7" s="66"/>
      <c r="D7" s="66"/>
      <c r="E7" s="66"/>
      <c r="F7" s="66"/>
      <c r="G7" s="64"/>
      <c r="H7"/>
      <c r="I7" s="66"/>
      <c r="J7" s="66"/>
      <c r="K7" s="66"/>
      <c r="L7" s="64"/>
      <c r="M7" s="64"/>
      <c r="N7" s="64"/>
    </row>
    <row r="8" spans="1:14" ht="36" x14ac:dyDescent="0.3">
      <c r="A8" s="77" t="s">
        <v>81</v>
      </c>
      <c r="B8" s="77" t="s">
        <v>817</v>
      </c>
      <c r="C8" s="78"/>
      <c r="D8" s="78"/>
      <c r="E8" s="78"/>
      <c r="F8" s="78"/>
      <c r="G8" s="79"/>
      <c r="H8"/>
      <c r="I8" s="83"/>
      <c r="J8" s="72"/>
      <c r="K8" s="72"/>
      <c r="L8" s="72"/>
      <c r="M8" s="72"/>
    </row>
    <row r="9" spans="1:14" ht="15" customHeight="1" x14ac:dyDescent="0.3">
      <c r="A9" s="85"/>
      <c r="B9" s="86" t="s">
        <v>818</v>
      </c>
      <c r="C9" s="85"/>
      <c r="D9" s="85"/>
      <c r="E9" s="85"/>
      <c r="F9" s="88"/>
      <c r="G9" s="88"/>
      <c r="H9"/>
      <c r="I9" s="83"/>
      <c r="J9" s="80"/>
      <c r="K9" s="80"/>
      <c r="L9" s="80"/>
      <c r="M9" s="99"/>
      <c r="N9" s="99"/>
    </row>
    <row r="10" spans="1:14" x14ac:dyDescent="0.3">
      <c r="A10" s="66" t="s">
        <v>819</v>
      </c>
      <c r="B10" s="66" t="s">
        <v>820</v>
      </c>
      <c r="C10" s="193" t="s">
        <v>83</v>
      </c>
      <c r="E10" s="83"/>
      <c r="F10" s="83"/>
      <c r="H10"/>
      <c r="I10" s="83"/>
      <c r="L10" s="83"/>
      <c r="M10" s="83"/>
    </row>
    <row r="11" spans="1:14" outlineLevel="1" x14ac:dyDescent="0.3">
      <c r="A11" s="66" t="s">
        <v>821</v>
      </c>
      <c r="B11" s="95" t="s">
        <v>508</v>
      </c>
      <c r="C11" s="193"/>
      <c r="E11" s="83"/>
      <c r="F11" s="83"/>
      <c r="H11"/>
      <c r="I11" s="83"/>
      <c r="L11" s="83"/>
      <c r="M11" s="83"/>
    </row>
    <row r="12" spans="1:14" outlineLevel="1" x14ac:dyDescent="0.3">
      <c r="A12" s="66" t="s">
        <v>822</v>
      </c>
      <c r="B12" s="95" t="s">
        <v>510</v>
      </c>
      <c r="C12" s="193"/>
      <c r="E12" s="83"/>
      <c r="F12" s="83"/>
      <c r="H12"/>
      <c r="I12" s="83"/>
      <c r="L12" s="83"/>
      <c r="M12" s="83"/>
    </row>
    <row r="13" spans="1:14" outlineLevel="1" x14ac:dyDescent="0.3">
      <c r="A13" s="66" t="s">
        <v>823</v>
      </c>
      <c r="E13" s="83"/>
      <c r="F13" s="83"/>
      <c r="H13"/>
      <c r="I13" s="83"/>
      <c r="L13" s="83"/>
      <c r="M13" s="83"/>
    </row>
    <row r="14" spans="1:14" outlineLevel="1" x14ac:dyDescent="0.3">
      <c r="A14" s="66" t="s">
        <v>824</v>
      </c>
      <c r="E14" s="83"/>
      <c r="F14" s="83"/>
      <c r="H14"/>
      <c r="I14" s="83"/>
      <c r="L14" s="83"/>
      <c r="M14" s="83"/>
    </row>
    <row r="15" spans="1:14" outlineLevel="1" x14ac:dyDescent="0.3">
      <c r="A15" s="66" t="s">
        <v>825</v>
      </c>
      <c r="E15" s="83"/>
      <c r="F15" s="83"/>
      <c r="H15"/>
      <c r="I15" s="83"/>
      <c r="L15" s="83"/>
      <c r="M15" s="83"/>
    </row>
    <row r="16" spans="1:14" outlineLevel="1" x14ac:dyDescent="0.3">
      <c r="A16" s="66" t="s">
        <v>826</v>
      </c>
      <c r="E16" s="83"/>
      <c r="F16" s="83"/>
      <c r="H16"/>
      <c r="I16" s="83"/>
      <c r="L16" s="83"/>
      <c r="M16" s="83"/>
    </row>
    <row r="17" spans="1:14" outlineLevel="1" x14ac:dyDescent="0.3">
      <c r="A17" s="66" t="s">
        <v>827</v>
      </c>
      <c r="E17" s="83"/>
      <c r="F17" s="83"/>
      <c r="H17"/>
      <c r="I17" s="83"/>
      <c r="L17" s="83"/>
      <c r="M17" s="83"/>
    </row>
    <row r="18" spans="1:14" x14ac:dyDescent="0.3">
      <c r="A18" s="85"/>
      <c r="B18" s="85" t="s">
        <v>828</v>
      </c>
      <c r="C18" s="85" t="s">
        <v>685</v>
      </c>
      <c r="D18" s="85" t="s">
        <v>829</v>
      </c>
      <c r="E18" s="85"/>
      <c r="F18" s="85" t="s">
        <v>830</v>
      </c>
      <c r="G18" s="85" t="s">
        <v>831</v>
      </c>
      <c r="H18"/>
      <c r="I18" s="116"/>
      <c r="J18" s="80"/>
      <c r="K18" s="80"/>
      <c r="L18" s="72"/>
      <c r="M18" s="80"/>
      <c r="N18" s="80"/>
    </row>
    <row r="19" spans="1:14" x14ac:dyDescent="0.3">
      <c r="A19" s="66" t="s">
        <v>832</v>
      </c>
      <c r="B19" s="66" t="s">
        <v>833</v>
      </c>
      <c r="C19" s="192" t="s">
        <v>83</v>
      </c>
      <c r="D19" s="80"/>
      <c r="E19" s="80"/>
      <c r="F19" s="99"/>
      <c r="G19" s="99"/>
      <c r="H19"/>
      <c r="I19" s="83"/>
      <c r="L19" s="80"/>
      <c r="M19" s="99"/>
      <c r="N19" s="99"/>
    </row>
    <row r="20" spans="1:14" x14ac:dyDescent="0.3">
      <c r="A20" s="80"/>
      <c r="B20" s="116"/>
      <c r="C20" s="80"/>
      <c r="D20" s="80"/>
      <c r="E20" s="80"/>
      <c r="F20" s="99"/>
      <c r="G20" s="99"/>
      <c r="H20"/>
      <c r="I20" s="116"/>
      <c r="J20" s="80"/>
      <c r="K20" s="80"/>
      <c r="L20" s="80"/>
      <c r="M20" s="99"/>
      <c r="N20" s="99"/>
    </row>
    <row r="21" spans="1:14" x14ac:dyDescent="0.3">
      <c r="B21" s="66" t="s">
        <v>690</v>
      </c>
      <c r="C21" s="80"/>
      <c r="D21" s="80"/>
      <c r="E21" s="80"/>
      <c r="F21" s="99"/>
      <c r="G21" s="99"/>
      <c r="H21"/>
      <c r="I21" s="83"/>
      <c r="J21" s="80"/>
      <c r="K21" s="80"/>
      <c r="L21" s="80"/>
      <c r="M21" s="99"/>
      <c r="N21" s="99"/>
    </row>
    <row r="22" spans="1:14" x14ac:dyDescent="0.3">
      <c r="A22" s="66" t="s">
        <v>834</v>
      </c>
      <c r="B22" s="83" t="s">
        <v>607</v>
      </c>
      <c r="C22" s="192" t="s">
        <v>83</v>
      </c>
      <c r="D22" s="193" t="s">
        <v>83</v>
      </c>
      <c r="E22" s="83"/>
      <c r="F22" s="206" t="str">
        <f>IF($C$37=0,"",IF(C22="[for completion]","",C22/$C$37))</f>
        <v/>
      </c>
      <c r="G22" s="206" t="str">
        <f>IF($D$37=0,"",IF(D22="[for completion]","",D22/$D$37))</f>
        <v/>
      </c>
      <c r="H22"/>
      <c r="I22" s="83"/>
      <c r="L22" s="83"/>
      <c r="M22" s="92"/>
      <c r="N22" s="92"/>
    </row>
    <row r="23" spans="1:14" x14ac:dyDescent="0.3">
      <c r="A23" s="66" t="s">
        <v>835</v>
      </c>
      <c r="B23" s="83" t="s">
        <v>607</v>
      </c>
      <c r="C23" s="192" t="s">
        <v>83</v>
      </c>
      <c r="D23" s="193" t="s">
        <v>83</v>
      </c>
      <c r="E23" s="83"/>
      <c r="F23" s="206" t="str">
        <f t="shared" ref="F23:F36" si="0">IF($C$37=0,"",IF(C23="[for completion]","",C23/$C$37))</f>
        <v/>
      </c>
      <c r="G23" s="206" t="str">
        <f t="shared" ref="G23:G36" si="1">IF($D$37=0,"",IF(D23="[for completion]","",D23/$D$37))</f>
        <v/>
      </c>
      <c r="H23"/>
      <c r="I23" s="83"/>
      <c r="L23" s="83"/>
      <c r="M23" s="92"/>
      <c r="N23" s="92"/>
    </row>
    <row r="24" spans="1:14" x14ac:dyDescent="0.3">
      <c r="A24" s="66" t="s">
        <v>836</v>
      </c>
      <c r="B24" s="83" t="s">
        <v>607</v>
      </c>
      <c r="C24" s="192" t="s">
        <v>83</v>
      </c>
      <c r="D24" s="193" t="s">
        <v>83</v>
      </c>
      <c r="F24" s="206" t="str">
        <f t="shared" si="0"/>
        <v/>
      </c>
      <c r="G24" s="206" t="str">
        <f t="shared" si="1"/>
        <v/>
      </c>
      <c r="H24"/>
      <c r="I24" s="83"/>
      <c r="M24" s="92"/>
      <c r="N24" s="92"/>
    </row>
    <row r="25" spans="1:14" x14ac:dyDescent="0.3">
      <c r="A25" s="66" t="s">
        <v>837</v>
      </c>
      <c r="B25" s="83" t="s">
        <v>607</v>
      </c>
      <c r="C25" s="192" t="s">
        <v>83</v>
      </c>
      <c r="D25" s="193" t="s">
        <v>83</v>
      </c>
      <c r="E25" s="103"/>
      <c r="F25" s="206" t="str">
        <f t="shared" si="0"/>
        <v/>
      </c>
      <c r="G25" s="206" t="str">
        <f t="shared" si="1"/>
        <v/>
      </c>
      <c r="H25"/>
      <c r="I25" s="83"/>
      <c r="L25" s="103"/>
      <c r="M25" s="92"/>
      <c r="N25" s="92"/>
    </row>
    <row r="26" spans="1:14" x14ac:dyDescent="0.3">
      <c r="A26" s="66" t="s">
        <v>838</v>
      </c>
      <c r="B26" s="83" t="s">
        <v>607</v>
      </c>
      <c r="C26" s="192" t="s">
        <v>83</v>
      </c>
      <c r="D26" s="193" t="s">
        <v>83</v>
      </c>
      <c r="E26" s="103"/>
      <c r="F26" s="206" t="str">
        <f t="shared" si="0"/>
        <v/>
      </c>
      <c r="G26" s="206" t="str">
        <f t="shared" si="1"/>
        <v/>
      </c>
      <c r="H26"/>
      <c r="I26" s="83"/>
      <c r="L26" s="103"/>
      <c r="M26" s="92"/>
      <c r="N26" s="92"/>
    </row>
    <row r="27" spans="1:14" x14ac:dyDescent="0.3">
      <c r="A27" s="66" t="s">
        <v>839</v>
      </c>
      <c r="B27" s="83" t="s">
        <v>607</v>
      </c>
      <c r="C27" s="192" t="s">
        <v>83</v>
      </c>
      <c r="D27" s="193" t="s">
        <v>83</v>
      </c>
      <c r="E27" s="103"/>
      <c r="F27" s="206" t="str">
        <f t="shared" si="0"/>
        <v/>
      </c>
      <c r="G27" s="206" t="str">
        <f t="shared" si="1"/>
        <v/>
      </c>
      <c r="H27"/>
      <c r="I27" s="83"/>
      <c r="L27" s="103"/>
      <c r="M27" s="92"/>
      <c r="N27" s="92"/>
    </row>
    <row r="28" spans="1:14" x14ac:dyDescent="0.3">
      <c r="A28" s="66" t="s">
        <v>840</v>
      </c>
      <c r="B28" s="83" t="s">
        <v>607</v>
      </c>
      <c r="C28" s="192" t="s">
        <v>83</v>
      </c>
      <c r="D28" s="193" t="s">
        <v>83</v>
      </c>
      <c r="E28" s="103"/>
      <c r="F28" s="206" t="str">
        <f t="shared" si="0"/>
        <v/>
      </c>
      <c r="G28" s="206" t="str">
        <f t="shared" si="1"/>
        <v/>
      </c>
      <c r="H28"/>
      <c r="I28" s="83"/>
      <c r="L28" s="103"/>
      <c r="M28" s="92"/>
      <c r="N28" s="92"/>
    </row>
    <row r="29" spans="1:14" x14ac:dyDescent="0.3">
      <c r="A29" s="66" t="s">
        <v>841</v>
      </c>
      <c r="B29" s="83" t="s">
        <v>607</v>
      </c>
      <c r="C29" s="192" t="s">
        <v>83</v>
      </c>
      <c r="D29" s="193" t="s">
        <v>83</v>
      </c>
      <c r="E29" s="103"/>
      <c r="F29" s="206" t="str">
        <f t="shared" si="0"/>
        <v/>
      </c>
      <c r="G29" s="206" t="str">
        <f t="shared" si="1"/>
        <v/>
      </c>
      <c r="H29"/>
      <c r="I29" s="83"/>
      <c r="L29" s="103"/>
      <c r="M29" s="92"/>
      <c r="N29" s="92"/>
    </row>
    <row r="30" spans="1:14" x14ac:dyDescent="0.3">
      <c r="A30" s="66" t="s">
        <v>842</v>
      </c>
      <c r="B30" s="83" t="s">
        <v>607</v>
      </c>
      <c r="C30" s="192" t="s">
        <v>83</v>
      </c>
      <c r="D30" s="193" t="s">
        <v>83</v>
      </c>
      <c r="E30" s="103"/>
      <c r="F30" s="206" t="str">
        <f t="shared" si="0"/>
        <v/>
      </c>
      <c r="G30" s="206" t="str">
        <f t="shared" si="1"/>
        <v/>
      </c>
      <c r="H30"/>
      <c r="I30" s="83"/>
      <c r="L30" s="103"/>
      <c r="M30" s="92"/>
      <c r="N30" s="92"/>
    </row>
    <row r="31" spans="1:14" x14ac:dyDescent="0.3">
      <c r="A31" s="66" t="s">
        <v>843</v>
      </c>
      <c r="B31" s="83" t="s">
        <v>607</v>
      </c>
      <c r="C31" s="192" t="s">
        <v>83</v>
      </c>
      <c r="D31" s="193" t="s">
        <v>83</v>
      </c>
      <c r="E31" s="103"/>
      <c r="F31" s="206" t="str">
        <f t="shared" si="0"/>
        <v/>
      </c>
      <c r="G31" s="206" t="str">
        <f t="shared" si="1"/>
        <v/>
      </c>
      <c r="H31"/>
      <c r="I31" s="83"/>
      <c r="L31" s="103"/>
      <c r="M31" s="92"/>
      <c r="N31" s="92"/>
    </row>
    <row r="32" spans="1:14" x14ac:dyDescent="0.3">
      <c r="A32" s="66" t="s">
        <v>844</v>
      </c>
      <c r="B32" s="83" t="s">
        <v>607</v>
      </c>
      <c r="C32" s="192" t="s">
        <v>83</v>
      </c>
      <c r="D32" s="193" t="s">
        <v>83</v>
      </c>
      <c r="E32" s="103"/>
      <c r="F32" s="206" t="str">
        <f t="shared" si="0"/>
        <v/>
      </c>
      <c r="G32" s="206" t="str">
        <f t="shared" si="1"/>
        <v/>
      </c>
      <c r="H32"/>
      <c r="I32" s="83"/>
      <c r="L32" s="103"/>
      <c r="M32" s="92"/>
      <c r="N32" s="92"/>
    </row>
    <row r="33" spans="1:14" x14ac:dyDescent="0.3">
      <c r="A33" s="66" t="s">
        <v>845</v>
      </c>
      <c r="B33" s="83" t="s">
        <v>607</v>
      </c>
      <c r="C33" s="192" t="s">
        <v>83</v>
      </c>
      <c r="D33" s="193" t="s">
        <v>83</v>
      </c>
      <c r="E33" s="103"/>
      <c r="F33" s="206" t="str">
        <f t="shared" si="0"/>
        <v/>
      </c>
      <c r="G33" s="206" t="str">
        <f t="shared" si="1"/>
        <v/>
      </c>
      <c r="H33"/>
      <c r="I33" s="83"/>
      <c r="L33" s="103"/>
      <c r="M33" s="92"/>
      <c r="N33" s="92"/>
    </row>
    <row r="34" spans="1:14" x14ac:dyDescent="0.3">
      <c r="A34" s="66" t="s">
        <v>846</v>
      </c>
      <c r="B34" s="83" t="s">
        <v>607</v>
      </c>
      <c r="C34" s="192" t="s">
        <v>83</v>
      </c>
      <c r="D34" s="193" t="s">
        <v>83</v>
      </c>
      <c r="E34" s="103"/>
      <c r="F34" s="206" t="str">
        <f t="shared" si="0"/>
        <v/>
      </c>
      <c r="G34" s="206" t="str">
        <f t="shared" si="1"/>
        <v/>
      </c>
      <c r="H34"/>
      <c r="I34" s="83"/>
      <c r="L34" s="103"/>
      <c r="M34" s="92"/>
      <c r="N34" s="92"/>
    </row>
    <row r="35" spans="1:14" x14ac:dyDescent="0.3">
      <c r="A35" s="66" t="s">
        <v>847</v>
      </c>
      <c r="B35" s="83" t="s">
        <v>607</v>
      </c>
      <c r="C35" s="192" t="s">
        <v>83</v>
      </c>
      <c r="D35" s="193" t="s">
        <v>83</v>
      </c>
      <c r="E35" s="103"/>
      <c r="F35" s="206" t="str">
        <f t="shared" si="0"/>
        <v/>
      </c>
      <c r="G35" s="206" t="str">
        <f t="shared" si="1"/>
        <v/>
      </c>
      <c r="H35"/>
      <c r="I35" s="83"/>
      <c r="L35" s="103"/>
      <c r="M35" s="92"/>
      <c r="N35" s="92"/>
    </row>
    <row r="36" spans="1:14" x14ac:dyDescent="0.3">
      <c r="A36" s="66" t="s">
        <v>848</v>
      </c>
      <c r="B36" s="83" t="s">
        <v>607</v>
      </c>
      <c r="C36" s="192" t="s">
        <v>83</v>
      </c>
      <c r="D36" s="193" t="s">
        <v>83</v>
      </c>
      <c r="E36" s="103"/>
      <c r="F36" s="206" t="str">
        <f t="shared" si="0"/>
        <v/>
      </c>
      <c r="G36" s="206" t="str">
        <f t="shared" si="1"/>
        <v/>
      </c>
      <c r="H36"/>
      <c r="I36" s="83"/>
      <c r="L36" s="103"/>
      <c r="M36" s="92"/>
      <c r="N36" s="92"/>
    </row>
    <row r="37" spans="1:14" x14ac:dyDescent="0.3">
      <c r="A37" s="66" t="s">
        <v>849</v>
      </c>
      <c r="B37" s="93" t="s">
        <v>148</v>
      </c>
      <c r="C37" s="194">
        <f>SUM(C22:C36)</f>
        <v>0</v>
      </c>
      <c r="D37" s="91">
        <f>SUM(D22:D36)</f>
        <v>0</v>
      </c>
      <c r="E37" s="103"/>
      <c r="F37" s="207">
        <f>SUM(F22:F36)</f>
        <v>0</v>
      </c>
      <c r="G37" s="207">
        <f>SUM(G22:G36)</f>
        <v>0</v>
      </c>
      <c r="H37"/>
      <c r="I37" s="93"/>
      <c r="J37" s="83"/>
      <c r="K37" s="83"/>
      <c r="L37" s="103"/>
      <c r="M37" s="94"/>
      <c r="N37" s="94"/>
    </row>
    <row r="38" spans="1:14" x14ac:dyDescent="0.3">
      <c r="A38" s="85"/>
      <c r="B38" s="86" t="s">
        <v>850</v>
      </c>
      <c r="C38" s="85" t="s">
        <v>113</v>
      </c>
      <c r="D38" s="85"/>
      <c r="E38" s="87"/>
      <c r="F38" s="85" t="s">
        <v>830</v>
      </c>
      <c r="G38" s="85"/>
      <c r="H38"/>
      <c r="I38" s="116"/>
      <c r="J38" s="80"/>
      <c r="K38" s="80"/>
      <c r="L38" s="72"/>
      <c r="M38" s="80"/>
      <c r="N38" s="80"/>
    </row>
    <row r="39" spans="1:14" x14ac:dyDescent="0.3">
      <c r="A39" s="66" t="s">
        <v>851</v>
      </c>
      <c r="B39" s="83" t="s">
        <v>852</v>
      </c>
      <c r="C39" s="192" t="s">
        <v>83</v>
      </c>
      <c r="E39" s="118"/>
      <c r="F39" s="206" t="str">
        <f>IF($C$42=0,"",IF(C39="[for completion]","",C39/$C$42))</f>
        <v/>
      </c>
      <c r="G39" s="91"/>
      <c r="H39"/>
      <c r="I39" s="83"/>
      <c r="L39" s="118"/>
      <c r="M39" s="92"/>
      <c r="N39" s="91"/>
    </row>
    <row r="40" spans="1:14" x14ac:dyDescent="0.3">
      <c r="A40" s="66" t="s">
        <v>853</v>
      </c>
      <c r="B40" s="83" t="s">
        <v>854</v>
      </c>
      <c r="C40" s="192" t="s">
        <v>83</v>
      </c>
      <c r="E40" s="118"/>
      <c r="F40" s="206" t="str">
        <f>IF($C$42=0,"",IF(C40="[for completion]","",C40/$C$42))</f>
        <v/>
      </c>
      <c r="G40" s="91"/>
      <c r="H40"/>
      <c r="I40" s="83"/>
      <c r="L40" s="118"/>
      <c r="M40" s="92"/>
      <c r="N40" s="91"/>
    </row>
    <row r="41" spans="1:14" x14ac:dyDescent="0.3">
      <c r="A41" s="66" t="s">
        <v>855</v>
      </c>
      <c r="B41" s="83" t="s">
        <v>146</v>
      </c>
      <c r="C41" s="192" t="s">
        <v>83</v>
      </c>
      <c r="E41" s="103"/>
      <c r="F41" s="206" t="str">
        <f>IF($C$42=0,"",IF(C41="[for completion]","",C41/$C$42))</f>
        <v/>
      </c>
      <c r="G41" s="91"/>
      <c r="H41"/>
      <c r="I41" s="83"/>
      <c r="L41" s="103"/>
      <c r="M41" s="92"/>
      <c r="N41" s="91"/>
    </row>
    <row r="42" spans="1:14" x14ac:dyDescent="0.3">
      <c r="A42" s="66" t="s">
        <v>856</v>
      </c>
      <c r="B42" s="93" t="s">
        <v>148</v>
      </c>
      <c r="C42" s="194">
        <f>SUM(C39:C41)</f>
        <v>0</v>
      </c>
      <c r="D42" s="83"/>
      <c r="E42" s="103"/>
      <c r="F42" s="207">
        <f>SUM(F39:F41)</f>
        <v>0</v>
      </c>
      <c r="G42" s="91"/>
      <c r="H42"/>
      <c r="I42" s="83"/>
      <c r="L42" s="103"/>
      <c r="M42" s="92"/>
      <c r="N42" s="91"/>
    </row>
    <row r="43" spans="1:14" outlineLevel="1" x14ac:dyDescent="0.3">
      <c r="A43" s="66" t="s">
        <v>857</v>
      </c>
      <c r="B43" s="93"/>
      <c r="C43" s="83"/>
      <c r="D43" s="83"/>
      <c r="E43" s="103"/>
      <c r="F43" s="94"/>
      <c r="G43" s="91"/>
      <c r="H43"/>
      <c r="I43" s="83"/>
      <c r="L43" s="103"/>
      <c r="M43" s="92"/>
      <c r="N43" s="91"/>
    </row>
    <row r="44" spans="1:14" outlineLevel="1" x14ac:dyDescent="0.3">
      <c r="A44" s="66" t="s">
        <v>858</v>
      </c>
      <c r="B44" s="93"/>
      <c r="C44" s="83"/>
      <c r="D44" s="83"/>
      <c r="E44" s="103"/>
      <c r="F44" s="94"/>
      <c r="G44" s="91"/>
      <c r="H44"/>
      <c r="I44" s="83"/>
      <c r="L44" s="103"/>
      <c r="M44" s="92"/>
      <c r="N44" s="91"/>
    </row>
    <row r="45" spans="1:14" outlineLevel="1" x14ac:dyDescent="0.3">
      <c r="A45" s="66" t="s">
        <v>859</v>
      </c>
      <c r="B45" s="83"/>
      <c r="E45" s="103"/>
      <c r="F45" s="92"/>
      <c r="G45" s="91"/>
      <c r="H45"/>
      <c r="I45" s="83"/>
      <c r="L45" s="103"/>
      <c r="M45" s="92"/>
      <c r="N45" s="91"/>
    </row>
    <row r="46" spans="1:14" outlineLevel="1" x14ac:dyDescent="0.3">
      <c r="A46" s="66" t="s">
        <v>860</v>
      </c>
      <c r="B46" s="83"/>
      <c r="E46" s="103"/>
      <c r="F46" s="92"/>
      <c r="G46" s="91"/>
      <c r="H46"/>
      <c r="I46" s="83"/>
      <c r="L46" s="103"/>
      <c r="M46" s="92"/>
      <c r="N46" s="91"/>
    </row>
    <row r="47" spans="1:14" outlineLevel="1" x14ac:dyDescent="0.3">
      <c r="A47" s="66" t="s">
        <v>861</v>
      </c>
      <c r="B47" s="83"/>
      <c r="E47" s="103"/>
      <c r="F47" s="92"/>
      <c r="G47" s="91"/>
      <c r="H47"/>
      <c r="I47" s="83"/>
      <c r="L47" s="103"/>
      <c r="M47" s="92"/>
      <c r="N47" s="91"/>
    </row>
    <row r="48" spans="1:14" ht="15" customHeight="1" x14ac:dyDescent="0.3">
      <c r="A48" s="85"/>
      <c r="B48" s="86" t="s">
        <v>524</v>
      </c>
      <c r="C48" s="85" t="s">
        <v>830</v>
      </c>
      <c r="D48" s="85"/>
      <c r="E48" s="87"/>
      <c r="F48" s="88"/>
      <c r="G48" s="88"/>
      <c r="H48"/>
      <c r="I48" s="116"/>
      <c r="J48" s="80"/>
      <c r="K48" s="80"/>
      <c r="L48" s="72"/>
      <c r="M48" s="99"/>
      <c r="N48" s="99"/>
    </row>
    <row r="49" spans="1:14" x14ac:dyDescent="0.3">
      <c r="A49" s="66" t="s">
        <v>862</v>
      </c>
      <c r="B49" s="115" t="s">
        <v>526</v>
      </c>
      <c r="C49" s="186">
        <f>SUM(C50:C76)</f>
        <v>0</v>
      </c>
      <c r="G49" s="66"/>
      <c r="H49"/>
      <c r="I49" s="72"/>
      <c r="N49" s="66"/>
    </row>
    <row r="50" spans="1:14" x14ac:dyDescent="0.3">
      <c r="A50" s="66" t="s">
        <v>863</v>
      </c>
      <c r="B50" s="66" t="s">
        <v>528</v>
      </c>
      <c r="C50" s="186" t="s">
        <v>83</v>
      </c>
      <c r="G50" s="66"/>
      <c r="H50"/>
      <c r="N50" s="66"/>
    </row>
    <row r="51" spans="1:14" x14ac:dyDescent="0.3">
      <c r="A51" s="66" t="s">
        <v>864</v>
      </c>
      <c r="B51" s="66" t="s">
        <v>530</v>
      </c>
      <c r="C51" s="186" t="s">
        <v>83</v>
      </c>
      <c r="G51" s="66"/>
      <c r="H51"/>
      <c r="N51" s="66"/>
    </row>
    <row r="52" spans="1:14" x14ac:dyDescent="0.3">
      <c r="A52" s="66" t="s">
        <v>865</v>
      </c>
      <c r="B52" s="66" t="s">
        <v>532</v>
      </c>
      <c r="C52" s="186" t="s">
        <v>83</v>
      </c>
      <c r="G52" s="66"/>
      <c r="H52"/>
      <c r="N52" s="66"/>
    </row>
    <row r="53" spans="1:14" x14ac:dyDescent="0.3">
      <c r="A53" s="66" t="s">
        <v>866</v>
      </c>
      <c r="B53" s="66" t="s">
        <v>534</v>
      </c>
      <c r="C53" s="186" t="s">
        <v>83</v>
      </c>
      <c r="G53" s="66"/>
      <c r="H53"/>
      <c r="N53" s="66"/>
    </row>
    <row r="54" spans="1:14" x14ac:dyDescent="0.3">
      <c r="A54" s="66" t="s">
        <v>867</v>
      </c>
      <c r="B54" s="66" t="s">
        <v>536</v>
      </c>
      <c r="C54" s="186" t="s">
        <v>83</v>
      </c>
      <c r="G54" s="66"/>
      <c r="H54"/>
      <c r="N54" s="66"/>
    </row>
    <row r="55" spans="1:14" x14ac:dyDescent="0.3">
      <c r="A55" s="66" t="s">
        <v>868</v>
      </c>
      <c r="B55" s="66" t="s">
        <v>2636</v>
      </c>
      <c r="C55" s="186" t="s">
        <v>83</v>
      </c>
      <c r="G55" s="66"/>
      <c r="H55"/>
      <c r="N55" s="66"/>
    </row>
    <row r="56" spans="1:14" x14ac:dyDescent="0.3">
      <c r="A56" s="66" t="s">
        <v>869</v>
      </c>
      <c r="B56" s="66" t="s">
        <v>539</v>
      </c>
      <c r="C56" s="186" t="s">
        <v>83</v>
      </c>
      <c r="G56" s="66"/>
      <c r="H56"/>
      <c r="N56" s="66"/>
    </row>
    <row r="57" spans="1:14" x14ac:dyDescent="0.3">
      <c r="A57" s="66" t="s">
        <v>870</v>
      </c>
      <c r="B57" s="66" t="s">
        <v>541</v>
      </c>
      <c r="C57" s="186" t="s">
        <v>83</v>
      </c>
      <c r="G57" s="66"/>
      <c r="H57"/>
      <c r="N57" s="66"/>
    </row>
    <row r="58" spans="1:14" x14ac:dyDescent="0.3">
      <c r="A58" s="66" t="s">
        <v>871</v>
      </c>
      <c r="B58" s="66" t="s">
        <v>543</v>
      </c>
      <c r="C58" s="186" t="s">
        <v>83</v>
      </c>
      <c r="G58" s="66"/>
      <c r="H58"/>
      <c r="N58" s="66"/>
    </row>
    <row r="59" spans="1:14" x14ac:dyDescent="0.3">
      <c r="A59" s="66" t="s">
        <v>872</v>
      </c>
      <c r="B59" s="66" t="s">
        <v>545</v>
      </c>
      <c r="C59" s="186" t="s">
        <v>83</v>
      </c>
      <c r="G59" s="66"/>
      <c r="H59"/>
      <c r="N59" s="66"/>
    </row>
    <row r="60" spans="1:14" x14ac:dyDescent="0.3">
      <c r="A60" s="66" t="s">
        <v>873</v>
      </c>
      <c r="B60" s="66" t="s">
        <v>547</v>
      </c>
      <c r="C60" s="186" t="s">
        <v>83</v>
      </c>
      <c r="G60" s="66"/>
      <c r="H60"/>
      <c r="N60" s="66"/>
    </row>
    <row r="61" spans="1:14" x14ac:dyDescent="0.3">
      <c r="A61" s="66" t="s">
        <v>874</v>
      </c>
      <c r="B61" s="66" t="s">
        <v>549</v>
      </c>
      <c r="C61" s="186" t="s">
        <v>83</v>
      </c>
      <c r="G61" s="66"/>
      <c r="H61"/>
      <c r="N61" s="66"/>
    </row>
    <row r="62" spans="1:14" x14ac:dyDescent="0.3">
      <c r="A62" s="66" t="s">
        <v>875</v>
      </c>
      <c r="B62" s="66" t="s">
        <v>551</v>
      </c>
      <c r="C62" s="186" t="s">
        <v>83</v>
      </c>
      <c r="G62" s="66"/>
      <c r="H62"/>
      <c r="N62" s="66"/>
    </row>
    <row r="63" spans="1:14" x14ac:dyDescent="0.3">
      <c r="A63" s="66" t="s">
        <v>876</v>
      </c>
      <c r="B63" s="66" t="s">
        <v>553</v>
      </c>
      <c r="C63" s="186" t="s">
        <v>83</v>
      </c>
      <c r="G63" s="66"/>
      <c r="H63"/>
      <c r="N63" s="66"/>
    </row>
    <row r="64" spans="1:14" x14ac:dyDescent="0.3">
      <c r="A64" s="66" t="s">
        <v>877</v>
      </c>
      <c r="B64" s="66" t="s">
        <v>555</v>
      </c>
      <c r="C64" s="186" t="s">
        <v>83</v>
      </c>
      <c r="G64" s="66"/>
      <c r="H64"/>
      <c r="N64" s="66"/>
    </row>
    <row r="65" spans="1:14" x14ac:dyDescent="0.3">
      <c r="A65" s="66" t="s">
        <v>878</v>
      </c>
      <c r="B65" s="66" t="s">
        <v>3</v>
      </c>
      <c r="C65" s="186" t="s">
        <v>83</v>
      </c>
      <c r="G65" s="66"/>
      <c r="H65"/>
      <c r="N65" s="66"/>
    </row>
    <row r="66" spans="1:14" x14ac:dyDescent="0.3">
      <c r="A66" s="66" t="s">
        <v>879</v>
      </c>
      <c r="B66" s="66" t="s">
        <v>558</v>
      </c>
      <c r="C66" s="186" t="s">
        <v>83</v>
      </c>
      <c r="G66" s="66"/>
      <c r="H66"/>
      <c r="N66" s="66"/>
    </row>
    <row r="67" spans="1:14" x14ac:dyDescent="0.3">
      <c r="A67" s="66" t="s">
        <v>880</v>
      </c>
      <c r="B67" s="66" t="s">
        <v>560</v>
      </c>
      <c r="C67" s="186" t="s">
        <v>83</v>
      </c>
      <c r="G67" s="66"/>
      <c r="H67"/>
      <c r="N67" s="66"/>
    </row>
    <row r="68" spans="1:14" x14ac:dyDescent="0.3">
      <c r="A68" s="66" t="s">
        <v>881</v>
      </c>
      <c r="B68" s="66" t="s">
        <v>562</v>
      </c>
      <c r="C68" s="186" t="s">
        <v>83</v>
      </c>
      <c r="G68" s="66"/>
      <c r="H68"/>
      <c r="N68" s="66"/>
    </row>
    <row r="69" spans="1:14" x14ac:dyDescent="0.3">
      <c r="A69" s="285" t="s">
        <v>882</v>
      </c>
      <c r="B69" s="66" t="s">
        <v>564</v>
      </c>
      <c r="C69" s="186" t="s">
        <v>83</v>
      </c>
      <c r="G69" s="66"/>
      <c r="H69"/>
      <c r="N69" s="66"/>
    </row>
    <row r="70" spans="1:14" x14ac:dyDescent="0.3">
      <c r="A70" s="285" t="s">
        <v>883</v>
      </c>
      <c r="B70" s="66" t="s">
        <v>566</v>
      </c>
      <c r="C70" s="186" t="s">
        <v>83</v>
      </c>
      <c r="G70" s="66"/>
      <c r="H70"/>
      <c r="N70" s="66"/>
    </row>
    <row r="71" spans="1:14" x14ac:dyDescent="0.3">
      <c r="A71" s="285" t="s">
        <v>884</v>
      </c>
      <c r="B71" s="66" t="s">
        <v>568</v>
      </c>
      <c r="C71" s="186" t="s">
        <v>83</v>
      </c>
      <c r="G71" s="66"/>
      <c r="H71"/>
      <c r="N71" s="66"/>
    </row>
    <row r="72" spans="1:14" x14ac:dyDescent="0.3">
      <c r="A72" s="285" t="s">
        <v>885</v>
      </c>
      <c r="B72" s="66" t="s">
        <v>570</v>
      </c>
      <c r="C72" s="186" t="s">
        <v>83</v>
      </c>
      <c r="G72" s="66"/>
      <c r="H72"/>
      <c r="N72" s="66"/>
    </row>
    <row r="73" spans="1:14" x14ac:dyDescent="0.3">
      <c r="A73" s="285" t="s">
        <v>886</v>
      </c>
      <c r="B73" s="66" t="s">
        <v>572</v>
      </c>
      <c r="C73" s="186" t="s">
        <v>83</v>
      </c>
      <c r="G73" s="66"/>
      <c r="H73"/>
      <c r="N73" s="66"/>
    </row>
    <row r="74" spans="1:14" x14ac:dyDescent="0.3">
      <c r="A74" s="285" t="s">
        <v>887</v>
      </c>
      <c r="B74" s="66" t="s">
        <v>574</v>
      </c>
      <c r="C74" s="186" t="s">
        <v>83</v>
      </c>
      <c r="G74" s="66"/>
      <c r="H74"/>
      <c r="N74" s="66"/>
    </row>
    <row r="75" spans="1:14" x14ac:dyDescent="0.3">
      <c r="A75" s="285" t="s">
        <v>888</v>
      </c>
      <c r="B75" s="66" t="s">
        <v>576</v>
      </c>
      <c r="C75" s="186" t="s">
        <v>83</v>
      </c>
      <c r="G75" s="66"/>
      <c r="H75"/>
      <c r="N75" s="66"/>
    </row>
    <row r="76" spans="1:14" x14ac:dyDescent="0.3">
      <c r="A76" s="285" t="s">
        <v>889</v>
      </c>
      <c r="B76" s="66" t="s">
        <v>6</v>
      </c>
      <c r="C76" s="186" t="s">
        <v>83</v>
      </c>
      <c r="G76" s="66"/>
      <c r="H76"/>
      <c r="N76" s="66"/>
    </row>
    <row r="77" spans="1:14" x14ac:dyDescent="0.3">
      <c r="A77" s="285" t="s">
        <v>890</v>
      </c>
      <c r="B77" s="115" t="s">
        <v>318</v>
      </c>
      <c r="C77" s="186">
        <f>SUM(C78:C80)</f>
        <v>0</v>
      </c>
      <c r="G77" s="66"/>
      <c r="H77"/>
      <c r="I77" s="72"/>
      <c r="N77" s="66"/>
    </row>
    <row r="78" spans="1:14" x14ac:dyDescent="0.3">
      <c r="A78" s="285" t="s">
        <v>891</v>
      </c>
      <c r="B78" s="66" t="s">
        <v>582</v>
      </c>
      <c r="C78" s="186" t="s">
        <v>83</v>
      </c>
      <c r="G78" s="66"/>
      <c r="H78"/>
      <c r="N78" s="66"/>
    </row>
    <row r="79" spans="1:14" x14ac:dyDescent="0.3">
      <c r="A79" s="285" t="s">
        <v>892</v>
      </c>
      <c r="B79" s="66" t="s">
        <v>584</v>
      </c>
      <c r="C79" s="186" t="s">
        <v>83</v>
      </c>
      <c r="G79" s="66"/>
      <c r="H79"/>
      <c r="N79" s="66"/>
    </row>
    <row r="80" spans="1:14" x14ac:dyDescent="0.3">
      <c r="A80" s="285" t="s">
        <v>893</v>
      </c>
      <c r="B80" s="66" t="s">
        <v>2</v>
      </c>
      <c r="C80" s="186" t="s">
        <v>83</v>
      </c>
      <c r="G80" s="66"/>
      <c r="H80"/>
      <c r="N80" s="66"/>
    </row>
    <row r="81" spans="1:14" x14ac:dyDescent="0.3">
      <c r="A81" s="285" t="s">
        <v>894</v>
      </c>
      <c r="B81" s="115" t="s">
        <v>146</v>
      </c>
      <c r="C81" s="186">
        <f>SUM(C82:C92)</f>
        <v>0</v>
      </c>
      <c r="G81" s="66"/>
      <c r="H81"/>
      <c r="I81" s="72"/>
      <c r="N81" s="66"/>
    </row>
    <row r="82" spans="1:14" x14ac:dyDescent="0.3">
      <c r="A82" s="285" t="s">
        <v>895</v>
      </c>
      <c r="B82" s="83" t="s">
        <v>320</v>
      </c>
      <c r="C82" s="186" t="s">
        <v>83</v>
      </c>
      <c r="G82" s="66"/>
      <c r="H82"/>
      <c r="I82" s="83"/>
      <c r="N82" s="66"/>
    </row>
    <row r="83" spans="1:14" x14ac:dyDescent="0.3">
      <c r="A83" s="285" t="s">
        <v>896</v>
      </c>
      <c r="B83" s="285" t="s">
        <v>579</v>
      </c>
      <c r="C83" s="186" t="s">
        <v>83</v>
      </c>
      <c r="D83" s="285"/>
      <c r="E83" s="285"/>
      <c r="F83" s="285"/>
      <c r="G83" s="285"/>
      <c r="H83" s="268"/>
      <c r="I83" s="271"/>
      <c r="J83" s="285"/>
      <c r="K83" s="285"/>
      <c r="L83" s="285"/>
      <c r="M83" s="285"/>
      <c r="N83" s="285"/>
    </row>
    <row r="84" spans="1:14" x14ac:dyDescent="0.3">
      <c r="A84" s="285" t="s">
        <v>897</v>
      </c>
      <c r="B84" s="83" t="s">
        <v>322</v>
      </c>
      <c r="C84" s="186" t="s">
        <v>83</v>
      </c>
      <c r="G84" s="66"/>
      <c r="H84"/>
      <c r="I84" s="83"/>
      <c r="N84" s="66"/>
    </row>
    <row r="85" spans="1:14" x14ac:dyDescent="0.3">
      <c r="A85" s="285" t="s">
        <v>898</v>
      </c>
      <c r="B85" s="83" t="s">
        <v>324</v>
      </c>
      <c r="C85" s="186" t="s">
        <v>83</v>
      </c>
      <c r="G85" s="66"/>
      <c r="H85"/>
      <c r="I85" s="83"/>
      <c r="N85" s="66"/>
    </row>
    <row r="86" spans="1:14" x14ac:dyDescent="0.3">
      <c r="A86" s="285" t="s">
        <v>899</v>
      </c>
      <c r="B86" s="83" t="s">
        <v>12</v>
      </c>
      <c r="C86" s="186" t="s">
        <v>83</v>
      </c>
      <c r="G86" s="66"/>
      <c r="H86"/>
      <c r="I86" s="83"/>
      <c r="N86" s="66"/>
    </row>
    <row r="87" spans="1:14" x14ac:dyDescent="0.3">
      <c r="A87" s="285" t="s">
        <v>900</v>
      </c>
      <c r="B87" s="83" t="s">
        <v>327</v>
      </c>
      <c r="C87" s="186" t="s">
        <v>83</v>
      </c>
      <c r="G87" s="66"/>
      <c r="H87"/>
      <c r="I87" s="83"/>
      <c r="N87" s="66"/>
    </row>
    <row r="88" spans="1:14" x14ac:dyDescent="0.3">
      <c r="A88" s="285" t="s">
        <v>901</v>
      </c>
      <c r="B88" s="83" t="s">
        <v>329</v>
      </c>
      <c r="C88" s="186" t="s">
        <v>83</v>
      </c>
      <c r="G88" s="66"/>
      <c r="H88"/>
      <c r="I88" s="83"/>
      <c r="N88" s="66"/>
    </row>
    <row r="89" spans="1:14" x14ac:dyDescent="0.3">
      <c r="A89" s="285" t="s">
        <v>902</v>
      </c>
      <c r="B89" s="83" t="s">
        <v>331</v>
      </c>
      <c r="C89" s="186" t="s">
        <v>83</v>
      </c>
      <c r="G89" s="66"/>
      <c r="H89"/>
      <c r="I89" s="83"/>
      <c r="N89" s="66"/>
    </row>
    <row r="90" spans="1:14" x14ac:dyDescent="0.3">
      <c r="A90" s="285" t="s">
        <v>903</v>
      </c>
      <c r="B90" s="83" t="s">
        <v>333</v>
      </c>
      <c r="C90" s="186" t="s">
        <v>83</v>
      </c>
      <c r="G90" s="66"/>
      <c r="H90"/>
      <c r="I90" s="83"/>
      <c r="N90" s="66"/>
    </row>
    <row r="91" spans="1:14" x14ac:dyDescent="0.3">
      <c r="A91" s="285" t="s">
        <v>904</v>
      </c>
      <c r="B91" s="83" t="s">
        <v>335</v>
      </c>
      <c r="C91" s="186" t="s">
        <v>83</v>
      </c>
      <c r="G91" s="66"/>
      <c r="H91"/>
      <c r="I91" s="83"/>
      <c r="N91" s="66"/>
    </row>
    <row r="92" spans="1:14" x14ac:dyDescent="0.3">
      <c r="A92" s="285" t="s">
        <v>905</v>
      </c>
      <c r="B92" s="83" t="s">
        <v>146</v>
      </c>
      <c r="C92" s="186" t="s">
        <v>83</v>
      </c>
      <c r="G92" s="66"/>
      <c r="H92"/>
      <c r="I92" s="83"/>
      <c r="N92" s="66"/>
    </row>
    <row r="93" spans="1:14" outlineLevel="1" x14ac:dyDescent="0.3">
      <c r="A93" s="66" t="s">
        <v>906</v>
      </c>
      <c r="B93" s="95" t="s">
        <v>150</v>
      </c>
      <c r="C93" s="186"/>
      <c r="G93" s="66"/>
      <c r="H93"/>
      <c r="I93" s="83"/>
      <c r="N93" s="66"/>
    </row>
    <row r="94" spans="1:14" outlineLevel="1" x14ac:dyDescent="0.3">
      <c r="A94" s="66" t="s">
        <v>907</v>
      </c>
      <c r="B94" s="95" t="s">
        <v>150</v>
      </c>
      <c r="C94" s="186"/>
      <c r="G94" s="66"/>
      <c r="H94"/>
      <c r="I94" s="83"/>
      <c r="N94" s="66"/>
    </row>
    <row r="95" spans="1:14" outlineLevel="1" x14ac:dyDescent="0.3">
      <c r="A95" s="66" t="s">
        <v>908</v>
      </c>
      <c r="B95" s="95" t="s">
        <v>150</v>
      </c>
      <c r="C95" s="186"/>
      <c r="G95" s="66"/>
      <c r="H95"/>
      <c r="I95" s="83"/>
      <c r="N95" s="66"/>
    </row>
    <row r="96" spans="1:14" outlineLevel="1" x14ac:dyDescent="0.3">
      <c r="A96" s="66" t="s">
        <v>909</v>
      </c>
      <c r="B96" s="95" t="s">
        <v>150</v>
      </c>
      <c r="C96" s="186"/>
      <c r="G96" s="66"/>
      <c r="H96"/>
      <c r="I96" s="83"/>
      <c r="N96" s="66"/>
    </row>
    <row r="97" spans="1:14" outlineLevel="1" x14ac:dyDescent="0.3">
      <c r="A97" s="66" t="s">
        <v>910</v>
      </c>
      <c r="B97" s="95" t="s">
        <v>150</v>
      </c>
      <c r="C97" s="186"/>
      <c r="G97" s="66"/>
      <c r="H97"/>
      <c r="I97" s="83"/>
      <c r="N97" s="66"/>
    </row>
    <row r="98" spans="1:14" outlineLevel="1" x14ac:dyDescent="0.3">
      <c r="A98" s="66" t="s">
        <v>911</v>
      </c>
      <c r="B98" s="95" t="s">
        <v>150</v>
      </c>
      <c r="C98" s="186"/>
      <c r="G98" s="66"/>
      <c r="H98"/>
      <c r="I98" s="83"/>
      <c r="N98" s="66"/>
    </row>
    <row r="99" spans="1:14" outlineLevel="1" x14ac:dyDescent="0.3">
      <c r="A99" s="66" t="s">
        <v>912</v>
      </c>
      <c r="B99" s="95" t="s">
        <v>150</v>
      </c>
      <c r="C99" s="186"/>
      <c r="G99" s="66"/>
      <c r="H99"/>
      <c r="I99" s="83"/>
      <c r="N99" s="66"/>
    </row>
    <row r="100" spans="1:14" outlineLevel="1" x14ac:dyDescent="0.3">
      <c r="A100" s="66" t="s">
        <v>913</v>
      </c>
      <c r="B100" s="95" t="s">
        <v>150</v>
      </c>
      <c r="C100" s="186"/>
      <c r="G100" s="66"/>
      <c r="H100"/>
      <c r="I100" s="83"/>
      <c r="N100" s="66"/>
    </row>
    <row r="101" spans="1:14" outlineLevel="1" x14ac:dyDescent="0.3">
      <c r="A101" s="66" t="s">
        <v>914</v>
      </c>
      <c r="B101" s="95" t="s">
        <v>150</v>
      </c>
      <c r="C101" s="186"/>
      <c r="G101" s="66"/>
      <c r="H101"/>
      <c r="I101" s="83"/>
      <c r="N101" s="66"/>
    </row>
    <row r="102" spans="1:14" outlineLevel="1" x14ac:dyDescent="0.3">
      <c r="A102" s="66" t="s">
        <v>915</v>
      </c>
      <c r="B102" s="95" t="s">
        <v>150</v>
      </c>
      <c r="C102" s="186"/>
      <c r="G102" s="66"/>
      <c r="H102"/>
      <c r="I102" s="83"/>
      <c r="N102" s="66"/>
    </row>
    <row r="103" spans="1:14" ht="15" customHeight="1" x14ac:dyDescent="0.3">
      <c r="A103" s="85"/>
      <c r="B103" s="200" t="s">
        <v>1608</v>
      </c>
      <c r="C103" s="187" t="s">
        <v>830</v>
      </c>
      <c r="D103" s="85"/>
      <c r="E103" s="87"/>
      <c r="F103" s="85"/>
      <c r="G103" s="88"/>
      <c r="H103"/>
      <c r="I103" s="116"/>
      <c r="J103" s="80"/>
      <c r="K103" s="80"/>
      <c r="L103" s="72"/>
      <c r="M103" s="80"/>
      <c r="N103" s="99"/>
    </row>
    <row r="104" spans="1:14" x14ac:dyDescent="0.3">
      <c r="A104" s="66" t="s">
        <v>916</v>
      </c>
      <c r="B104" s="83" t="s">
        <v>607</v>
      </c>
      <c r="C104" s="186" t="s">
        <v>83</v>
      </c>
      <c r="G104" s="66"/>
      <c r="H104"/>
      <c r="I104" s="83"/>
      <c r="N104" s="66"/>
    </row>
    <row r="105" spans="1:14" x14ac:dyDescent="0.3">
      <c r="A105" s="66" t="s">
        <v>917</v>
      </c>
      <c r="B105" s="83" t="s">
        <v>607</v>
      </c>
      <c r="C105" s="186" t="s">
        <v>83</v>
      </c>
      <c r="G105" s="66"/>
      <c r="H105"/>
      <c r="I105" s="83"/>
      <c r="N105" s="66"/>
    </row>
    <row r="106" spans="1:14" x14ac:dyDescent="0.3">
      <c r="A106" s="66" t="s">
        <v>918</v>
      </c>
      <c r="B106" s="83" t="s">
        <v>607</v>
      </c>
      <c r="C106" s="186" t="s">
        <v>83</v>
      </c>
      <c r="G106" s="66"/>
      <c r="H106"/>
      <c r="I106" s="83"/>
      <c r="N106" s="66"/>
    </row>
    <row r="107" spans="1:14" x14ac:dyDescent="0.3">
      <c r="A107" s="66" t="s">
        <v>919</v>
      </c>
      <c r="B107" s="83" t="s">
        <v>607</v>
      </c>
      <c r="C107" s="186" t="s">
        <v>83</v>
      </c>
      <c r="G107" s="66"/>
      <c r="H107"/>
      <c r="I107" s="83"/>
      <c r="N107" s="66"/>
    </row>
    <row r="108" spans="1:14" x14ac:dyDescent="0.3">
      <c r="A108" s="66" t="s">
        <v>920</v>
      </c>
      <c r="B108" s="83" t="s">
        <v>607</v>
      </c>
      <c r="C108" s="186" t="s">
        <v>83</v>
      </c>
      <c r="G108" s="66"/>
      <c r="H108"/>
      <c r="I108" s="83"/>
      <c r="N108" s="66"/>
    </row>
    <row r="109" spans="1:14" x14ac:dyDescent="0.3">
      <c r="A109" s="66" t="s">
        <v>921</v>
      </c>
      <c r="B109" s="83" t="s">
        <v>607</v>
      </c>
      <c r="C109" s="186" t="s">
        <v>83</v>
      </c>
      <c r="G109" s="66"/>
      <c r="H109"/>
      <c r="I109" s="83"/>
      <c r="N109" s="66"/>
    </row>
    <row r="110" spans="1:14" x14ac:dyDescent="0.3">
      <c r="A110" s="66" t="s">
        <v>922</v>
      </c>
      <c r="B110" s="83" t="s">
        <v>607</v>
      </c>
      <c r="C110" s="186" t="s">
        <v>83</v>
      </c>
      <c r="G110" s="66"/>
      <c r="H110"/>
      <c r="I110" s="83"/>
      <c r="N110" s="66"/>
    </row>
    <row r="111" spans="1:14" x14ac:dyDescent="0.3">
      <c r="A111" s="66" t="s">
        <v>923</v>
      </c>
      <c r="B111" s="83" t="s">
        <v>607</v>
      </c>
      <c r="C111" s="186" t="s">
        <v>83</v>
      </c>
      <c r="G111" s="66"/>
      <c r="H111"/>
      <c r="I111" s="83"/>
      <c r="N111" s="66"/>
    </row>
    <row r="112" spans="1:14" x14ac:dyDescent="0.3">
      <c r="A112" s="66" t="s">
        <v>924</v>
      </c>
      <c r="B112" s="83" t="s">
        <v>607</v>
      </c>
      <c r="C112" s="186" t="s">
        <v>83</v>
      </c>
      <c r="G112" s="66"/>
      <c r="H112"/>
      <c r="I112" s="83"/>
      <c r="N112" s="66"/>
    </row>
    <row r="113" spans="1:14" x14ac:dyDescent="0.3">
      <c r="A113" s="66" t="s">
        <v>925</v>
      </c>
      <c r="B113" s="83" t="s">
        <v>607</v>
      </c>
      <c r="C113" s="186" t="s">
        <v>83</v>
      </c>
      <c r="G113" s="66"/>
      <c r="H113"/>
      <c r="I113" s="83"/>
      <c r="N113" s="66"/>
    </row>
    <row r="114" spans="1:14" x14ac:dyDescent="0.3">
      <c r="A114" s="66" t="s">
        <v>926</v>
      </c>
      <c r="B114" s="83" t="s">
        <v>607</v>
      </c>
      <c r="C114" s="186" t="s">
        <v>83</v>
      </c>
      <c r="G114" s="66"/>
      <c r="H114"/>
      <c r="I114" s="83"/>
      <c r="N114" s="66"/>
    </row>
    <row r="115" spans="1:14" x14ac:dyDescent="0.3">
      <c r="A115" s="66" t="s">
        <v>927</v>
      </c>
      <c r="B115" s="83" t="s">
        <v>607</v>
      </c>
      <c r="C115" s="186" t="s">
        <v>83</v>
      </c>
      <c r="G115" s="66"/>
      <c r="H115"/>
      <c r="I115" s="83"/>
      <c r="N115" s="66"/>
    </row>
    <row r="116" spans="1:14" x14ac:dyDescent="0.3">
      <c r="A116" s="66" t="s">
        <v>928</v>
      </c>
      <c r="B116" s="83" t="s">
        <v>607</v>
      </c>
      <c r="C116" s="186" t="s">
        <v>83</v>
      </c>
      <c r="G116" s="66"/>
      <c r="H116"/>
      <c r="I116" s="83"/>
      <c r="N116" s="66"/>
    </row>
    <row r="117" spans="1:14" x14ac:dyDescent="0.3">
      <c r="A117" s="66" t="s">
        <v>929</v>
      </c>
      <c r="B117" s="83" t="s">
        <v>607</v>
      </c>
      <c r="C117" s="186" t="s">
        <v>83</v>
      </c>
      <c r="G117" s="66"/>
      <c r="H117"/>
      <c r="I117" s="83"/>
      <c r="N117" s="66"/>
    </row>
    <row r="118" spans="1:14" x14ac:dyDescent="0.3">
      <c r="A118" s="66" t="s">
        <v>930</v>
      </c>
      <c r="B118" s="83" t="s">
        <v>607</v>
      </c>
      <c r="C118" s="186" t="s">
        <v>83</v>
      </c>
      <c r="G118" s="66"/>
      <c r="H118"/>
      <c r="I118" s="83"/>
      <c r="N118" s="66"/>
    </row>
    <row r="119" spans="1:14" x14ac:dyDescent="0.3">
      <c r="A119" s="66" t="s">
        <v>931</v>
      </c>
      <c r="B119" s="83" t="s">
        <v>607</v>
      </c>
      <c r="C119" s="186" t="s">
        <v>83</v>
      </c>
      <c r="G119" s="66"/>
      <c r="H119"/>
      <c r="I119" s="83"/>
      <c r="N119" s="66"/>
    </row>
    <row r="120" spans="1:14" x14ac:dyDescent="0.3">
      <c r="A120" s="66" t="s">
        <v>932</v>
      </c>
      <c r="B120" s="83" t="s">
        <v>607</v>
      </c>
      <c r="C120" s="186" t="s">
        <v>83</v>
      </c>
      <c r="G120" s="66"/>
      <c r="H120"/>
      <c r="I120" s="83"/>
      <c r="N120" s="66"/>
    </row>
    <row r="121" spans="1:14" x14ac:dyDescent="0.3">
      <c r="A121" s="66" t="s">
        <v>933</v>
      </c>
      <c r="B121" s="83" t="s">
        <v>607</v>
      </c>
      <c r="C121" s="186" t="s">
        <v>83</v>
      </c>
      <c r="G121" s="66"/>
      <c r="H121"/>
      <c r="I121" s="83"/>
      <c r="N121" s="66"/>
    </row>
    <row r="122" spans="1:14" x14ac:dyDescent="0.3">
      <c r="A122" s="66" t="s">
        <v>934</v>
      </c>
      <c r="B122" s="83" t="s">
        <v>607</v>
      </c>
      <c r="C122" s="186" t="s">
        <v>83</v>
      </c>
      <c r="G122" s="66"/>
      <c r="H122"/>
      <c r="I122" s="83"/>
      <c r="N122" s="66"/>
    </row>
    <row r="123" spans="1:14" x14ac:dyDescent="0.3">
      <c r="A123" s="66" t="s">
        <v>935</v>
      </c>
      <c r="B123" s="83" t="s">
        <v>607</v>
      </c>
      <c r="C123" s="186" t="s">
        <v>83</v>
      </c>
      <c r="G123" s="66"/>
      <c r="H123"/>
      <c r="I123" s="83"/>
      <c r="N123" s="66"/>
    </row>
    <row r="124" spans="1:14" x14ac:dyDescent="0.3">
      <c r="A124" s="66" t="s">
        <v>936</v>
      </c>
      <c r="B124" s="83" t="s">
        <v>607</v>
      </c>
      <c r="C124" s="186" t="s">
        <v>83</v>
      </c>
      <c r="G124" s="66"/>
      <c r="H124"/>
      <c r="I124" s="83"/>
      <c r="N124" s="66"/>
    </row>
    <row r="125" spans="1:14" x14ac:dyDescent="0.3">
      <c r="A125" s="66" t="s">
        <v>937</v>
      </c>
      <c r="B125" s="83" t="s">
        <v>607</v>
      </c>
      <c r="C125" s="186" t="s">
        <v>83</v>
      </c>
      <c r="G125" s="66"/>
      <c r="H125"/>
      <c r="I125" s="83"/>
      <c r="N125" s="66"/>
    </row>
    <row r="126" spans="1:14" x14ac:dyDescent="0.3">
      <c r="A126" s="66" t="s">
        <v>938</v>
      </c>
      <c r="B126" s="83" t="s">
        <v>607</v>
      </c>
      <c r="C126" s="186" t="s">
        <v>83</v>
      </c>
      <c r="G126" s="66"/>
      <c r="H126"/>
      <c r="I126" s="83"/>
      <c r="N126" s="66"/>
    </row>
    <row r="127" spans="1:14" x14ac:dyDescent="0.3">
      <c r="A127" s="66" t="s">
        <v>939</v>
      </c>
      <c r="B127" s="83" t="s">
        <v>607</v>
      </c>
      <c r="C127" s="186" t="s">
        <v>83</v>
      </c>
      <c r="G127" s="66"/>
      <c r="H127"/>
      <c r="I127" s="83"/>
      <c r="N127" s="66"/>
    </row>
    <row r="128" spans="1:14" x14ac:dyDescent="0.3">
      <c r="A128" s="66" t="s">
        <v>940</v>
      </c>
      <c r="B128" s="83" t="s">
        <v>607</v>
      </c>
      <c r="C128" s="66" t="s">
        <v>83</v>
      </c>
      <c r="G128" s="66"/>
      <c r="H128"/>
      <c r="I128" s="83"/>
      <c r="N128" s="66"/>
    </row>
    <row r="129" spans="1:14" x14ac:dyDescent="0.3">
      <c r="A129" s="85"/>
      <c r="B129" s="86" t="s">
        <v>638</v>
      </c>
      <c r="C129" s="85" t="s">
        <v>830</v>
      </c>
      <c r="D129" s="85"/>
      <c r="E129" s="85"/>
      <c r="F129" s="88"/>
      <c r="G129" s="88"/>
      <c r="H129"/>
      <c r="I129" s="116"/>
      <c r="J129" s="80"/>
      <c r="K129" s="80"/>
      <c r="L129" s="80"/>
      <c r="M129" s="99"/>
      <c r="N129" s="99"/>
    </row>
    <row r="130" spans="1:14" x14ac:dyDescent="0.3">
      <c r="A130" s="66" t="s">
        <v>941</v>
      </c>
      <c r="B130" s="66" t="s">
        <v>640</v>
      </c>
      <c r="C130" s="186" t="s">
        <v>83</v>
      </c>
      <c r="D130"/>
      <c r="E130"/>
      <c r="F130"/>
      <c r="G130"/>
      <c r="H130"/>
      <c r="K130" s="108"/>
      <c r="L130" s="108"/>
      <c r="M130" s="108"/>
      <c r="N130" s="108"/>
    </row>
    <row r="131" spans="1:14" x14ac:dyDescent="0.3">
      <c r="A131" s="66" t="s">
        <v>942</v>
      </c>
      <c r="B131" s="66" t="s">
        <v>642</v>
      </c>
      <c r="C131" s="186" t="s">
        <v>83</v>
      </c>
      <c r="D131"/>
      <c r="E131"/>
      <c r="F131"/>
      <c r="G131"/>
      <c r="H131"/>
      <c r="K131" s="108"/>
      <c r="L131" s="108"/>
      <c r="M131" s="108"/>
      <c r="N131" s="108"/>
    </row>
    <row r="132" spans="1:14" x14ac:dyDescent="0.3">
      <c r="A132" s="66" t="s">
        <v>943</v>
      </c>
      <c r="B132" s="66" t="s">
        <v>146</v>
      </c>
      <c r="C132" s="186" t="s">
        <v>83</v>
      </c>
      <c r="D132"/>
      <c r="E132"/>
      <c r="F132"/>
      <c r="G132"/>
      <c r="H132"/>
      <c r="K132" s="108"/>
      <c r="L132" s="108"/>
      <c r="M132" s="108"/>
      <c r="N132" s="108"/>
    </row>
    <row r="133" spans="1:14" outlineLevel="1" x14ac:dyDescent="0.3">
      <c r="A133" s="66" t="s">
        <v>944</v>
      </c>
      <c r="C133" s="186"/>
      <c r="D133"/>
      <c r="E133"/>
      <c r="F133"/>
      <c r="G133"/>
      <c r="H133"/>
      <c r="K133" s="108"/>
      <c r="L133" s="108"/>
      <c r="M133" s="108"/>
      <c r="N133" s="108"/>
    </row>
    <row r="134" spans="1:14" outlineLevel="1" x14ac:dyDescent="0.3">
      <c r="A134" s="66" t="s">
        <v>945</v>
      </c>
      <c r="C134" s="186"/>
      <c r="D134"/>
      <c r="E134"/>
      <c r="F134"/>
      <c r="G134"/>
      <c r="H134"/>
      <c r="K134" s="108"/>
      <c r="L134" s="108"/>
      <c r="M134" s="108"/>
      <c r="N134" s="108"/>
    </row>
    <row r="135" spans="1:14" outlineLevel="1" x14ac:dyDescent="0.3">
      <c r="A135" s="66" t="s">
        <v>946</v>
      </c>
      <c r="C135" s="186"/>
      <c r="D135"/>
      <c r="E135"/>
      <c r="F135"/>
      <c r="G135"/>
      <c r="H135"/>
      <c r="K135" s="108"/>
      <c r="L135" s="108"/>
      <c r="M135" s="108"/>
      <c r="N135" s="108"/>
    </row>
    <row r="136" spans="1:14" outlineLevel="1" x14ac:dyDescent="0.3">
      <c r="A136" s="66" t="s">
        <v>947</v>
      </c>
      <c r="C136" s="186"/>
      <c r="D136"/>
      <c r="E136"/>
      <c r="F136"/>
      <c r="G136"/>
      <c r="H136"/>
      <c r="K136" s="108"/>
      <c r="L136" s="108"/>
      <c r="M136" s="108"/>
      <c r="N136" s="108"/>
    </row>
    <row r="137" spans="1:14" x14ac:dyDescent="0.3">
      <c r="A137" s="85"/>
      <c r="B137" s="86" t="s">
        <v>650</v>
      </c>
      <c r="C137" s="85" t="s">
        <v>830</v>
      </c>
      <c r="D137" s="85"/>
      <c r="E137" s="85"/>
      <c r="F137" s="88"/>
      <c r="G137" s="88"/>
      <c r="H137"/>
      <c r="I137" s="116"/>
      <c r="J137" s="80"/>
      <c r="K137" s="80"/>
      <c r="L137" s="80"/>
      <c r="M137" s="99"/>
      <c r="N137" s="99"/>
    </row>
    <row r="138" spans="1:14" x14ac:dyDescent="0.3">
      <c r="A138" s="66" t="s">
        <v>948</v>
      </c>
      <c r="B138" s="66" t="s">
        <v>652</v>
      </c>
      <c r="C138" s="186" t="s">
        <v>83</v>
      </c>
      <c r="D138" s="118"/>
      <c r="E138" s="118"/>
      <c r="F138" s="103"/>
      <c r="G138" s="91"/>
      <c r="H138"/>
      <c r="K138" s="118"/>
      <c r="L138" s="118"/>
      <c r="M138" s="103"/>
      <c r="N138" s="91"/>
    </row>
    <row r="139" spans="1:14" x14ac:dyDescent="0.3">
      <c r="A139" s="66" t="s">
        <v>949</v>
      </c>
      <c r="B139" s="66" t="s">
        <v>654</v>
      </c>
      <c r="C139" s="186" t="s">
        <v>83</v>
      </c>
      <c r="D139" s="118"/>
      <c r="E139" s="118"/>
      <c r="F139" s="103"/>
      <c r="G139" s="91"/>
      <c r="H139"/>
      <c r="K139" s="118"/>
      <c r="L139" s="118"/>
      <c r="M139" s="103"/>
      <c r="N139" s="91"/>
    </row>
    <row r="140" spans="1:14" x14ac:dyDescent="0.3">
      <c r="A140" s="66" t="s">
        <v>950</v>
      </c>
      <c r="B140" s="66" t="s">
        <v>146</v>
      </c>
      <c r="C140" s="186" t="s">
        <v>83</v>
      </c>
      <c r="D140" s="118"/>
      <c r="E140" s="118"/>
      <c r="F140" s="103"/>
      <c r="G140" s="91"/>
      <c r="H140"/>
      <c r="K140" s="118"/>
      <c r="L140" s="118"/>
      <c r="M140" s="103"/>
      <c r="N140" s="91"/>
    </row>
    <row r="141" spans="1:14" outlineLevel="1" x14ac:dyDescent="0.3">
      <c r="A141" s="66" t="s">
        <v>951</v>
      </c>
      <c r="C141" s="186"/>
      <c r="D141" s="118"/>
      <c r="E141" s="118"/>
      <c r="F141" s="103"/>
      <c r="G141" s="91"/>
      <c r="H141"/>
      <c r="K141" s="118"/>
      <c r="L141" s="118"/>
      <c r="M141" s="103"/>
      <c r="N141" s="91"/>
    </row>
    <row r="142" spans="1:14" outlineLevel="1" x14ac:dyDescent="0.3">
      <c r="A142" s="66" t="s">
        <v>952</v>
      </c>
      <c r="C142" s="186"/>
      <c r="D142" s="118"/>
      <c r="E142" s="118"/>
      <c r="F142" s="103"/>
      <c r="G142" s="91"/>
      <c r="H142"/>
      <c r="K142" s="118"/>
      <c r="L142" s="118"/>
      <c r="M142" s="103"/>
      <c r="N142" s="91"/>
    </row>
    <row r="143" spans="1:14" outlineLevel="1" x14ac:dyDescent="0.3">
      <c r="A143" s="66" t="s">
        <v>953</v>
      </c>
      <c r="C143" s="186"/>
      <c r="D143" s="118"/>
      <c r="E143" s="118"/>
      <c r="F143" s="103"/>
      <c r="G143" s="91"/>
      <c r="H143"/>
      <c r="K143" s="118"/>
      <c r="L143" s="118"/>
      <c r="M143" s="103"/>
      <c r="N143" s="91"/>
    </row>
    <row r="144" spans="1:14" outlineLevel="1" x14ac:dyDescent="0.3">
      <c r="A144" s="66" t="s">
        <v>954</v>
      </c>
      <c r="C144" s="186"/>
      <c r="D144" s="118"/>
      <c r="E144" s="118"/>
      <c r="F144" s="103"/>
      <c r="G144" s="91"/>
      <c r="H144"/>
      <c r="K144" s="118"/>
      <c r="L144" s="118"/>
      <c r="M144" s="103"/>
      <c r="N144" s="91"/>
    </row>
    <row r="145" spans="1:14" outlineLevel="1" x14ac:dyDescent="0.3">
      <c r="A145" s="66" t="s">
        <v>955</v>
      </c>
      <c r="C145" s="186"/>
      <c r="D145" s="118"/>
      <c r="E145" s="118"/>
      <c r="F145" s="103"/>
      <c r="G145" s="91"/>
      <c r="H145"/>
      <c r="K145" s="118"/>
      <c r="L145" s="118"/>
      <c r="M145" s="103"/>
      <c r="N145" s="91"/>
    </row>
    <row r="146" spans="1:14" outlineLevel="1" x14ac:dyDescent="0.3">
      <c r="A146" s="66" t="s">
        <v>956</v>
      </c>
      <c r="C146" s="186"/>
      <c r="D146" s="118"/>
      <c r="E146" s="118"/>
      <c r="F146" s="103"/>
      <c r="G146" s="91"/>
      <c r="H146"/>
      <c r="K146" s="118"/>
      <c r="L146" s="118"/>
      <c r="M146" s="103"/>
      <c r="N146" s="91"/>
    </row>
    <row r="147" spans="1:14" x14ac:dyDescent="0.3">
      <c r="A147" s="85"/>
      <c r="B147" s="86" t="s">
        <v>957</v>
      </c>
      <c r="C147" s="85" t="s">
        <v>113</v>
      </c>
      <c r="D147" s="85"/>
      <c r="E147" s="85"/>
      <c r="F147" s="85" t="s">
        <v>830</v>
      </c>
      <c r="G147" s="88"/>
      <c r="H147"/>
      <c r="I147" s="116"/>
      <c r="J147" s="80"/>
      <c r="K147" s="80"/>
      <c r="L147" s="80"/>
      <c r="M147" s="80"/>
      <c r="N147" s="99"/>
    </row>
    <row r="148" spans="1:14" x14ac:dyDescent="0.3">
      <c r="A148" s="66" t="s">
        <v>958</v>
      </c>
      <c r="B148" s="83" t="s">
        <v>959</v>
      </c>
      <c r="C148" s="192" t="s">
        <v>83</v>
      </c>
      <c r="D148" s="118"/>
      <c r="E148" s="118"/>
      <c r="F148" s="206" t="str">
        <f>IF($C$152=0,"",IF(C148="[for completion]","",C148/$C$152))</f>
        <v/>
      </c>
      <c r="G148" s="91"/>
      <c r="H148"/>
      <c r="I148" s="83"/>
      <c r="K148" s="118"/>
      <c r="L148" s="118"/>
      <c r="M148" s="92"/>
      <c r="N148" s="91"/>
    </row>
    <row r="149" spans="1:14" x14ac:dyDescent="0.3">
      <c r="A149" s="66" t="s">
        <v>960</v>
      </c>
      <c r="B149" s="83" t="s">
        <v>961</v>
      </c>
      <c r="C149" s="192" t="s">
        <v>83</v>
      </c>
      <c r="D149" s="118"/>
      <c r="E149" s="118"/>
      <c r="F149" s="206" t="str">
        <f>IF($C$152=0,"",IF(C149="[for completion]","",C149/$C$152))</f>
        <v/>
      </c>
      <c r="G149" s="91"/>
      <c r="H149"/>
      <c r="I149" s="83"/>
      <c r="K149" s="118"/>
      <c r="L149" s="118"/>
      <c r="M149" s="92"/>
      <c r="N149" s="91"/>
    </row>
    <row r="150" spans="1:14" x14ac:dyDescent="0.3">
      <c r="A150" s="66" t="s">
        <v>962</v>
      </c>
      <c r="B150" s="83" t="s">
        <v>963</v>
      </c>
      <c r="C150" s="192" t="s">
        <v>83</v>
      </c>
      <c r="D150" s="118"/>
      <c r="E150" s="118"/>
      <c r="F150" s="206" t="str">
        <f>IF($C$152=0,"",IF(C150="[for completion]","",C150/$C$152))</f>
        <v/>
      </c>
      <c r="G150" s="91"/>
      <c r="H150"/>
      <c r="I150" s="83"/>
      <c r="K150" s="118"/>
      <c r="L150" s="118"/>
      <c r="M150" s="92"/>
      <c r="N150" s="91"/>
    </row>
    <row r="151" spans="1:14" ht="15" customHeight="1" x14ac:dyDescent="0.3">
      <c r="A151" s="66" t="s">
        <v>964</v>
      </c>
      <c r="B151" s="83" t="s">
        <v>965</v>
      </c>
      <c r="C151" s="192" t="s">
        <v>83</v>
      </c>
      <c r="D151" s="118"/>
      <c r="E151" s="118"/>
      <c r="F151" s="206" t="str">
        <f>IF($C$152=0,"",IF(C151="[for completion]","",C151/$C$152))</f>
        <v/>
      </c>
      <c r="G151" s="91"/>
      <c r="H151"/>
      <c r="I151" s="83"/>
      <c r="K151" s="118"/>
      <c r="L151" s="118"/>
      <c r="M151" s="92"/>
      <c r="N151" s="91"/>
    </row>
    <row r="152" spans="1:14" ht="15" customHeight="1" x14ac:dyDescent="0.3">
      <c r="A152" s="66" t="s">
        <v>966</v>
      </c>
      <c r="B152" s="93" t="s">
        <v>148</v>
      </c>
      <c r="C152" s="194">
        <f>SUM(C148:C151)</f>
        <v>0</v>
      </c>
      <c r="D152" s="118"/>
      <c r="E152" s="118"/>
      <c r="F152" s="186">
        <f>SUM(F148:F151)</f>
        <v>0</v>
      </c>
      <c r="G152" s="91"/>
      <c r="H152"/>
      <c r="I152" s="83"/>
      <c r="K152" s="118"/>
      <c r="L152" s="118"/>
      <c r="M152" s="92"/>
      <c r="N152" s="91"/>
    </row>
    <row r="153" spans="1:14" ht="15" customHeight="1" outlineLevel="1" x14ac:dyDescent="0.3">
      <c r="A153" s="66" t="s">
        <v>967</v>
      </c>
      <c r="B153" s="95" t="s">
        <v>968</v>
      </c>
      <c r="D153" s="118"/>
      <c r="E153" s="118"/>
      <c r="F153" s="206" t="str">
        <f>IF($C$152=0,"",IF(C153="[for completion]","",C153/$C$152))</f>
        <v/>
      </c>
      <c r="G153" s="91"/>
      <c r="H153"/>
      <c r="I153" s="83"/>
      <c r="K153" s="118"/>
      <c r="L153" s="118"/>
      <c r="M153" s="92"/>
      <c r="N153" s="91"/>
    </row>
    <row r="154" spans="1:14" ht="15" customHeight="1" outlineLevel="1" x14ac:dyDescent="0.3">
      <c r="A154" s="66" t="s">
        <v>969</v>
      </c>
      <c r="B154" s="95" t="s">
        <v>970</v>
      </c>
      <c r="D154" s="118"/>
      <c r="E154" s="118"/>
      <c r="F154" s="206" t="str">
        <f t="shared" ref="F154:F159" si="2">IF($C$152=0,"",IF(C154="[for completion]","",C154/$C$152))</f>
        <v/>
      </c>
      <c r="G154" s="91"/>
      <c r="H154"/>
      <c r="I154" s="83"/>
      <c r="K154" s="118"/>
      <c r="L154" s="118"/>
      <c r="M154" s="92"/>
      <c r="N154" s="91"/>
    </row>
    <row r="155" spans="1:14" ht="15" customHeight="1" outlineLevel="1" x14ac:dyDescent="0.3">
      <c r="A155" s="66" t="s">
        <v>971</v>
      </c>
      <c r="B155" s="95" t="s">
        <v>972</v>
      </c>
      <c r="D155" s="118"/>
      <c r="E155" s="118"/>
      <c r="F155" s="206" t="str">
        <f t="shared" si="2"/>
        <v/>
      </c>
      <c r="G155" s="91"/>
      <c r="H155"/>
      <c r="I155" s="83"/>
      <c r="K155" s="118"/>
      <c r="L155" s="118"/>
      <c r="M155" s="92"/>
      <c r="N155" s="91"/>
    </row>
    <row r="156" spans="1:14" ht="15" customHeight="1" outlineLevel="1" x14ac:dyDescent="0.3">
      <c r="A156" s="66" t="s">
        <v>973</v>
      </c>
      <c r="B156" s="95" t="s">
        <v>974</v>
      </c>
      <c r="D156" s="118"/>
      <c r="E156" s="118"/>
      <c r="F156" s="206" t="str">
        <f t="shared" si="2"/>
        <v/>
      </c>
      <c r="G156" s="91"/>
      <c r="H156"/>
      <c r="I156" s="83"/>
      <c r="K156" s="118"/>
      <c r="L156" s="118"/>
      <c r="M156" s="92"/>
      <c r="N156" s="91"/>
    </row>
    <row r="157" spans="1:14" ht="15" customHeight="1" outlineLevel="1" x14ac:dyDescent="0.3">
      <c r="A157" s="66" t="s">
        <v>975</v>
      </c>
      <c r="B157" s="95" t="s">
        <v>976</v>
      </c>
      <c r="D157" s="118"/>
      <c r="E157" s="118"/>
      <c r="F157" s="206" t="str">
        <f t="shared" si="2"/>
        <v/>
      </c>
      <c r="G157" s="91"/>
      <c r="H157"/>
      <c r="I157" s="83"/>
      <c r="K157" s="118"/>
      <c r="L157" s="118"/>
      <c r="M157" s="92"/>
      <c r="N157" s="91"/>
    </row>
    <row r="158" spans="1:14" ht="15" customHeight="1" outlineLevel="1" x14ac:dyDescent="0.3">
      <c r="A158" s="66" t="s">
        <v>977</v>
      </c>
      <c r="B158" s="95" t="s">
        <v>978</v>
      </c>
      <c r="D158" s="118"/>
      <c r="E158" s="118"/>
      <c r="F158" s="206" t="str">
        <f t="shared" si="2"/>
        <v/>
      </c>
      <c r="G158" s="91"/>
      <c r="H158"/>
      <c r="I158" s="83"/>
      <c r="K158" s="118"/>
      <c r="L158" s="118"/>
      <c r="M158" s="92"/>
      <c r="N158" s="91"/>
    </row>
    <row r="159" spans="1:14" ht="15" customHeight="1" outlineLevel="1" x14ac:dyDescent="0.3">
      <c r="A159" s="66" t="s">
        <v>979</v>
      </c>
      <c r="B159" s="95" t="s">
        <v>980</v>
      </c>
      <c r="D159" s="118"/>
      <c r="E159" s="118"/>
      <c r="F159" s="206" t="str">
        <f t="shared" si="2"/>
        <v/>
      </c>
      <c r="G159" s="91"/>
      <c r="H159"/>
      <c r="I159" s="83"/>
      <c r="K159" s="118"/>
      <c r="L159" s="118"/>
      <c r="M159" s="92"/>
      <c r="N159" s="91"/>
    </row>
    <row r="160" spans="1:14" ht="15" customHeight="1" outlineLevel="1" x14ac:dyDescent="0.3">
      <c r="A160" s="66" t="s">
        <v>981</v>
      </c>
      <c r="B160" s="95"/>
      <c r="D160" s="118"/>
      <c r="E160" s="118"/>
      <c r="F160" s="92"/>
      <c r="G160" s="91"/>
      <c r="H160"/>
      <c r="I160" s="83"/>
      <c r="K160" s="118"/>
      <c r="L160" s="118"/>
      <c r="M160" s="92"/>
      <c r="N160" s="91"/>
    </row>
    <row r="161" spans="1:14" ht="15" customHeight="1" outlineLevel="1" x14ac:dyDescent="0.3">
      <c r="A161" s="66" t="s">
        <v>982</v>
      </c>
      <c r="B161" s="95"/>
      <c r="D161" s="118"/>
      <c r="E161" s="118"/>
      <c r="F161" s="92"/>
      <c r="G161" s="91"/>
      <c r="H161"/>
      <c r="I161" s="83"/>
      <c r="K161" s="118"/>
      <c r="L161" s="118"/>
      <c r="M161" s="92"/>
      <c r="N161" s="91"/>
    </row>
    <row r="162" spans="1:14" ht="15" customHeight="1" outlineLevel="1" x14ac:dyDescent="0.3">
      <c r="A162" s="66" t="s">
        <v>983</v>
      </c>
      <c r="B162" s="95"/>
      <c r="D162" s="118"/>
      <c r="E162" s="118"/>
      <c r="F162" s="92"/>
      <c r="G162" s="91"/>
      <c r="H162"/>
      <c r="I162" s="83"/>
      <c r="K162" s="118"/>
      <c r="L162" s="118"/>
      <c r="M162" s="92"/>
      <c r="N162" s="91"/>
    </row>
    <row r="163" spans="1:14" ht="15" customHeight="1" outlineLevel="1" x14ac:dyDescent="0.3">
      <c r="A163" s="66" t="s">
        <v>984</v>
      </c>
      <c r="B163" s="95"/>
      <c r="D163" s="118"/>
      <c r="E163" s="118"/>
      <c r="F163" s="92"/>
      <c r="G163" s="91"/>
      <c r="H163"/>
      <c r="I163" s="83"/>
      <c r="K163" s="118"/>
      <c r="L163" s="118"/>
      <c r="M163" s="92"/>
      <c r="N163" s="91"/>
    </row>
    <row r="164" spans="1:14" ht="15" customHeight="1" outlineLevel="1" x14ac:dyDescent="0.3">
      <c r="A164" s="66" t="s">
        <v>985</v>
      </c>
      <c r="B164" s="83"/>
      <c r="D164" s="118"/>
      <c r="E164" s="118"/>
      <c r="F164" s="92"/>
      <c r="G164" s="91"/>
      <c r="H164"/>
      <c r="I164" s="83"/>
      <c r="K164" s="118"/>
      <c r="L164" s="118"/>
      <c r="M164" s="92"/>
      <c r="N164" s="91"/>
    </row>
    <row r="165" spans="1:14" outlineLevel="1" x14ac:dyDescent="0.3">
      <c r="A165" s="66" t="s">
        <v>986</v>
      </c>
      <c r="B165" s="96"/>
      <c r="C165" s="96"/>
      <c r="D165" s="96"/>
      <c r="E165" s="96"/>
      <c r="F165" s="92"/>
      <c r="G165" s="91"/>
      <c r="H165"/>
      <c r="I165" s="93"/>
      <c r="J165" s="83"/>
      <c r="K165" s="118"/>
      <c r="L165" s="118"/>
      <c r="M165" s="103"/>
      <c r="N165" s="91"/>
    </row>
    <row r="166" spans="1:14" ht="15" customHeight="1" x14ac:dyDescent="0.3">
      <c r="A166" s="85"/>
      <c r="B166" s="86" t="s">
        <v>987</v>
      </c>
      <c r="C166" s="85"/>
      <c r="D166" s="85"/>
      <c r="E166" s="85"/>
      <c r="F166" s="88"/>
      <c r="G166" s="88"/>
      <c r="H166"/>
      <c r="I166" s="116"/>
      <c r="J166" s="80"/>
      <c r="K166" s="80"/>
      <c r="L166" s="80"/>
      <c r="M166" s="99"/>
      <c r="N166" s="99"/>
    </row>
    <row r="167" spans="1:14" x14ac:dyDescent="0.3">
      <c r="A167" s="66" t="s">
        <v>988</v>
      </c>
      <c r="B167" s="66" t="s">
        <v>679</v>
      </c>
      <c r="C167" s="186" t="s">
        <v>83</v>
      </c>
      <c r="D167"/>
      <c r="E167" s="64"/>
      <c r="F167" s="64"/>
      <c r="G167"/>
      <c r="H167"/>
      <c r="K167" s="108"/>
      <c r="L167" s="64"/>
      <c r="M167" s="64"/>
      <c r="N167" s="108"/>
    </row>
    <row r="168" spans="1:14" outlineLevel="1" x14ac:dyDescent="0.3">
      <c r="A168" s="66" t="s">
        <v>989</v>
      </c>
      <c r="D168"/>
      <c r="E168" s="64"/>
      <c r="F168" s="64"/>
      <c r="G168"/>
      <c r="H168"/>
      <c r="K168" s="108"/>
      <c r="L168" s="64"/>
      <c r="M168" s="64"/>
      <c r="N168" s="108"/>
    </row>
    <row r="169" spans="1:14" outlineLevel="1" x14ac:dyDescent="0.3">
      <c r="A169" s="66" t="s">
        <v>990</v>
      </c>
      <c r="D169"/>
      <c r="E169" s="64"/>
      <c r="F169" s="64"/>
      <c r="G169"/>
      <c r="H169"/>
      <c r="K169" s="108"/>
      <c r="L169" s="64"/>
      <c r="M169" s="64"/>
      <c r="N169" s="108"/>
    </row>
    <row r="170" spans="1:14" outlineLevel="1" x14ac:dyDescent="0.3">
      <c r="A170" s="66" t="s">
        <v>991</v>
      </c>
      <c r="D170"/>
      <c r="E170" s="64"/>
      <c r="F170" s="64"/>
      <c r="G170"/>
      <c r="H170"/>
      <c r="K170" s="108"/>
      <c r="L170" s="64"/>
      <c r="M170" s="64"/>
      <c r="N170" s="108"/>
    </row>
    <row r="171" spans="1:14" outlineLevel="1" x14ac:dyDescent="0.3">
      <c r="A171" s="66" t="s">
        <v>992</v>
      </c>
      <c r="D171"/>
      <c r="E171" s="64"/>
      <c r="F171" s="64"/>
      <c r="G171"/>
      <c r="H171"/>
      <c r="K171" s="108"/>
      <c r="L171" s="64"/>
      <c r="M171" s="64"/>
      <c r="N171" s="108"/>
    </row>
    <row r="172" spans="1:14" x14ac:dyDescent="0.3">
      <c r="A172" s="85"/>
      <c r="B172" s="86" t="s">
        <v>993</v>
      </c>
      <c r="C172" s="85" t="s">
        <v>830</v>
      </c>
      <c r="D172" s="85"/>
      <c r="E172" s="85"/>
      <c r="F172" s="88"/>
      <c r="G172" s="88"/>
      <c r="H172"/>
      <c r="I172" s="116"/>
      <c r="J172" s="80"/>
      <c r="K172" s="80"/>
      <c r="L172" s="80"/>
      <c r="M172" s="99"/>
      <c r="N172" s="99"/>
    </row>
    <row r="173" spans="1:14" ht="15" customHeight="1" x14ac:dyDescent="0.3">
      <c r="A173" s="66" t="s">
        <v>994</v>
      </c>
      <c r="B173" s="66" t="s">
        <v>995</v>
      </c>
      <c r="C173" s="186" t="s">
        <v>83</v>
      </c>
      <c r="D173"/>
      <c r="E173"/>
      <c r="F173"/>
      <c r="G173"/>
      <c r="H173"/>
      <c r="K173" s="108"/>
      <c r="L173" s="108"/>
      <c r="M173" s="108"/>
      <c r="N173" s="108"/>
    </row>
    <row r="174" spans="1:14" outlineLevel="1" x14ac:dyDescent="0.3">
      <c r="A174" s="66" t="s">
        <v>996</v>
      </c>
      <c r="D174"/>
      <c r="E174"/>
      <c r="F174"/>
      <c r="G174"/>
      <c r="H174"/>
      <c r="K174" s="108"/>
      <c r="L174" s="108"/>
      <c r="M174" s="108"/>
      <c r="N174" s="108"/>
    </row>
    <row r="175" spans="1:14" outlineLevel="1" x14ac:dyDescent="0.3">
      <c r="A175" s="66" t="s">
        <v>997</v>
      </c>
      <c r="D175"/>
      <c r="E175"/>
      <c r="F175"/>
      <c r="G175"/>
      <c r="H175"/>
      <c r="K175" s="108"/>
      <c r="L175" s="108"/>
      <c r="M175" s="108"/>
      <c r="N175" s="108"/>
    </row>
    <row r="176" spans="1:14" outlineLevel="1" x14ac:dyDescent="0.3">
      <c r="A176" s="66" t="s">
        <v>998</v>
      </c>
      <c r="D176"/>
      <c r="E176"/>
      <c r="F176"/>
      <c r="G176"/>
      <c r="H176"/>
      <c r="K176" s="108"/>
      <c r="L176" s="108"/>
      <c r="M176" s="108"/>
      <c r="N176" s="108"/>
    </row>
    <row r="177" spans="1:14" outlineLevel="1" x14ac:dyDescent="0.3">
      <c r="A177" s="66" t="s">
        <v>999</v>
      </c>
      <c r="D177"/>
      <c r="E177"/>
      <c r="F177"/>
      <c r="G177"/>
      <c r="H177"/>
      <c r="K177" s="108"/>
      <c r="L177" s="108"/>
      <c r="M177" s="108"/>
      <c r="N177" s="108"/>
    </row>
    <row r="178" spans="1:14" outlineLevel="1" x14ac:dyDescent="0.3">
      <c r="A178" s="66" t="s">
        <v>1000</v>
      </c>
    </row>
    <row r="179" spans="1:14" outlineLevel="1" x14ac:dyDescent="0.3">
      <c r="A179" s="66" t="s">
        <v>1001</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89" t="s">
        <v>1002</v>
      </c>
      <c r="B1" s="189"/>
      <c r="C1" s="64"/>
      <c r="D1" s="64"/>
      <c r="E1" s="64"/>
      <c r="F1" s="197" t="s">
        <v>2094</v>
      </c>
    </row>
    <row r="2" spans="1:7" ht="15" thickBot="1" x14ac:dyDescent="0.35">
      <c r="A2" s="64"/>
      <c r="B2" s="64"/>
      <c r="C2" s="64"/>
      <c r="D2" s="64"/>
      <c r="E2" s="64"/>
      <c r="F2" s="64"/>
    </row>
    <row r="3" spans="1:7" ht="18.600000000000001" thickBot="1" x14ac:dyDescent="0.35">
      <c r="A3" s="67"/>
      <c r="B3" s="68" t="s">
        <v>71</v>
      </c>
      <c r="C3" s="69" t="s">
        <v>72</v>
      </c>
      <c r="D3" s="67"/>
      <c r="E3" s="67"/>
      <c r="F3" s="67"/>
      <c r="G3" s="67"/>
    </row>
    <row r="4" spans="1:7" ht="15" thickBot="1" x14ac:dyDescent="0.35"/>
    <row r="5" spans="1:7" ht="18.600000000000001" thickBot="1" x14ac:dyDescent="0.35">
      <c r="A5" s="70"/>
      <c r="B5" s="119" t="s">
        <v>1003</v>
      </c>
      <c r="C5" s="70"/>
      <c r="E5" s="72"/>
      <c r="F5" s="72"/>
    </row>
    <row r="6" spans="1:7" ht="15" thickBot="1" x14ac:dyDescent="0.35">
      <c r="B6" s="120" t="s">
        <v>1004</v>
      </c>
    </row>
    <row r="7" spans="1:7" x14ac:dyDescent="0.3">
      <c r="B7" s="76"/>
    </row>
    <row r="8" spans="1:7" ht="36" x14ac:dyDescent="0.3">
      <c r="A8" s="77" t="s">
        <v>81</v>
      </c>
      <c r="B8" s="77" t="s">
        <v>1004</v>
      </c>
      <c r="C8" s="78"/>
      <c r="D8" s="78"/>
      <c r="E8" s="78"/>
      <c r="F8" s="78"/>
      <c r="G8" s="79"/>
    </row>
    <row r="9" spans="1:7" ht="15" customHeight="1" x14ac:dyDescent="0.3">
      <c r="A9" s="85"/>
      <c r="B9" s="86" t="s">
        <v>818</v>
      </c>
      <c r="C9" s="85" t="s">
        <v>1005</v>
      </c>
      <c r="D9" s="85"/>
      <c r="E9" s="87"/>
      <c r="F9" s="85"/>
      <c r="G9" s="88"/>
    </row>
    <row r="10" spans="1:7" x14ac:dyDescent="0.3">
      <c r="A10" s="66" t="s">
        <v>1006</v>
      </c>
      <c r="B10" s="66" t="s">
        <v>1007</v>
      </c>
      <c r="C10" s="193" t="s">
        <v>83</v>
      </c>
    </row>
    <row r="11" spans="1:7" outlineLevel="1" x14ac:dyDescent="0.3">
      <c r="A11" s="66" t="s">
        <v>1008</v>
      </c>
      <c r="B11" s="81" t="s">
        <v>508</v>
      </c>
      <c r="C11" s="193"/>
    </row>
    <row r="12" spans="1:7" outlineLevel="1" x14ac:dyDescent="0.3">
      <c r="A12" s="66" t="s">
        <v>1009</v>
      </c>
      <c r="B12" s="81" t="s">
        <v>510</v>
      </c>
      <c r="C12" s="193"/>
    </row>
    <row r="13" spans="1:7" outlineLevel="1" x14ac:dyDescent="0.3">
      <c r="A13" s="66" t="s">
        <v>1010</v>
      </c>
      <c r="B13" s="81"/>
    </row>
    <row r="14" spans="1:7" outlineLevel="1" x14ac:dyDescent="0.3">
      <c r="A14" s="66" t="s">
        <v>1011</v>
      </c>
      <c r="B14" s="81"/>
    </row>
    <row r="15" spans="1:7" outlineLevel="1" x14ac:dyDescent="0.3">
      <c r="A15" s="66" t="s">
        <v>1012</v>
      </c>
      <c r="B15" s="81"/>
    </row>
    <row r="16" spans="1:7" outlineLevel="1" x14ac:dyDescent="0.3">
      <c r="A16" s="66" t="s">
        <v>1013</v>
      </c>
      <c r="B16" s="81"/>
    </row>
    <row r="17" spans="1:7" ht="15" customHeight="1" x14ac:dyDescent="0.3">
      <c r="A17" s="85"/>
      <c r="B17" s="86" t="s">
        <v>1014</v>
      </c>
      <c r="C17" s="85" t="s">
        <v>1015</v>
      </c>
      <c r="D17" s="85"/>
      <c r="E17" s="87"/>
      <c r="F17" s="88"/>
      <c r="G17" s="88"/>
    </row>
    <row r="18" spans="1:7" x14ac:dyDescent="0.3">
      <c r="A18" s="66" t="s">
        <v>1016</v>
      </c>
      <c r="B18" s="66" t="s">
        <v>517</v>
      </c>
      <c r="C18" s="186" t="s">
        <v>83</v>
      </c>
    </row>
    <row r="19" spans="1:7" outlineLevel="1" x14ac:dyDescent="0.3">
      <c r="A19" s="66" t="s">
        <v>1017</v>
      </c>
      <c r="C19" s="186"/>
    </row>
    <row r="20" spans="1:7" outlineLevel="1" x14ac:dyDescent="0.3">
      <c r="A20" s="66" t="s">
        <v>1018</v>
      </c>
      <c r="C20" s="186"/>
    </row>
    <row r="21" spans="1:7" outlineLevel="1" x14ac:dyDescent="0.3">
      <c r="A21" s="66" t="s">
        <v>1019</v>
      </c>
      <c r="C21" s="186"/>
    </row>
    <row r="22" spans="1:7" outlineLevel="1" x14ac:dyDescent="0.3">
      <c r="A22" s="66" t="s">
        <v>1020</v>
      </c>
      <c r="C22" s="186"/>
    </row>
    <row r="23" spans="1:7" outlineLevel="1" x14ac:dyDescent="0.3">
      <c r="A23" s="66" t="s">
        <v>1021</v>
      </c>
      <c r="C23" s="186"/>
    </row>
    <row r="24" spans="1:7" outlineLevel="1" x14ac:dyDescent="0.3">
      <c r="A24" s="66" t="s">
        <v>1022</v>
      </c>
      <c r="C24" s="186"/>
    </row>
    <row r="25" spans="1:7" ht="15" customHeight="1" x14ac:dyDescent="0.3">
      <c r="A25" s="85"/>
      <c r="B25" s="86" t="s">
        <v>1023</v>
      </c>
      <c r="C25" s="85" t="s">
        <v>1015</v>
      </c>
      <c r="D25" s="85"/>
      <c r="E25" s="87"/>
      <c r="F25" s="88"/>
      <c r="G25" s="88"/>
    </row>
    <row r="26" spans="1:7" x14ac:dyDescent="0.3">
      <c r="A26" s="66" t="s">
        <v>1024</v>
      </c>
      <c r="B26" s="115" t="s">
        <v>526</v>
      </c>
      <c r="C26" s="186">
        <f>SUM(C27:C53)</f>
        <v>0</v>
      </c>
      <c r="D26" s="115"/>
      <c r="F26" s="115"/>
      <c r="G26" s="66"/>
    </row>
    <row r="27" spans="1:7" x14ac:dyDescent="0.3">
      <c r="A27" s="66" t="s">
        <v>1025</v>
      </c>
      <c r="B27" s="66" t="s">
        <v>528</v>
      </c>
      <c r="C27" s="186" t="s">
        <v>83</v>
      </c>
      <c r="D27" s="115"/>
      <c r="F27" s="115"/>
      <c r="G27" s="66"/>
    </row>
    <row r="28" spans="1:7" x14ac:dyDescent="0.3">
      <c r="A28" s="66" t="s">
        <v>1026</v>
      </c>
      <c r="B28" s="66" t="s">
        <v>530</v>
      </c>
      <c r="C28" s="186" t="s">
        <v>83</v>
      </c>
      <c r="D28" s="115"/>
      <c r="F28" s="115"/>
      <c r="G28" s="66"/>
    </row>
    <row r="29" spans="1:7" x14ac:dyDescent="0.3">
      <c r="A29" s="66" t="s">
        <v>1027</v>
      </c>
      <c r="B29" s="66" t="s">
        <v>532</v>
      </c>
      <c r="C29" s="186" t="s">
        <v>83</v>
      </c>
      <c r="D29" s="115"/>
      <c r="F29" s="115"/>
      <c r="G29" s="66"/>
    </row>
    <row r="30" spans="1:7" x14ac:dyDescent="0.3">
      <c r="A30" s="66" t="s">
        <v>1028</v>
      </c>
      <c r="B30" s="66" t="s">
        <v>534</v>
      </c>
      <c r="C30" s="186" t="s">
        <v>83</v>
      </c>
      <c r="D30" s="115"/>
      <c r="F30" s="115"/>
      <c r="G30" s="66"/>
    </row>
    <row r="31" spans="1:7" x14ac:dyDescent="0.3">
      <c r="A31" s="66" t="s">
        <v>1029</v>
      </c>
      <c r="B31" s="66" t="s">
        <v>536</v>
      </c>
      <c r="C31" s="186" t="s">
        <v>83</v>
      </c>
      <c r="D31" s="115"/>
      <c r="F31" s="115"/>
      <c r="G31" s="66"/>
    </row>
    <row r="32" spans="1:7" x14ac:dyDescent="0.3">
      <c r="A32" s="66" t="s">
        <v>1030</v>
      </c>
      <c r="B32" s="66" t="s">
        <v>2636</v>
      </c>
      <c r="C32" s="186" t="s">
        <v>83</v>
      </c>
      <c r="D32" s="115"/>
      <c r="F32" s="115"/>
      <c r="G32" s="66"/>
    </row>
    <row r="33" spans="1:7" x14ac:dyDescent="0.3">
      <c r="A33" s="66" t="s">
        <v>1031</v>
      </c>
      <c r="B33" s="66" t="s">
        <v>539</v>
      </c>
      <c r="C33" s="186" t="s">
        <v>83</v>
      </c>
      <c r="D33" s="115"/>
      <c r="F33" s="115"/>
      <c r="G33" s="66"/>
    </row>
    <row r="34" spans="1:7" x14ac:dyDescent="0.3">
      <c r="A34" s="66" t="s">
        <v>1032</v>
      </c>
      <c r="B34" s="66" t="s">
        <v>541</v>
      </c>
      <c r="C34" s="186" t="s">
        <v>83</v>
      </c>
      <c r="D34" s="115"/>
      <c r="F34" s="115"/>
      <c r="G34" s="66"/>
    </row>
    <row r="35" spans="1:7" x14ac:dyDescent="0.3">
      <c r="A35" s="66" t="s">
        <v>1033</v>
      </c>
      <c r="B35" s="66" t="s">
        <v>543</v>
      </c>
      <c r="C35" s="186" t="s">
        <v>83</v>
      </c>
      <c r="D35" s="115"/>
      <c r="F35" s="115"/>
      <c r="G35" s="66"/>
    </row>
    <row r="36" spans="1:7" x14ac:dyDescent="0.3">
      <c r="A36" s="66" t="s">
        <v>1034</v>
      </c>
      <c r="B36" s="66" t="s">
        <v>545</v>
      </c>
      <c r="C36" s="186" t="s">
        <v>83</v>
      </c>
      <c r="D36" s="115"/>
      <c r="F36" s="115"/>
      <c r="G36" s="66"/>
    </row>
    <row r="37" spans="1:7" x14ac:dyDescent="0.3">
      <c r="A37" s="66" t="s">
        <v>1035</v>
      </c>
      <c r="B37" s="66" t="s">
        <v>547</v>
      </c>
      <c r="C37" s="186" t="s">
        <v>83</v>
      </c>
      <c r="D37" s="115"/>
      <c r="F37" s="115"/>
      <c r="G37" s="66"/>
    </row>
    <row r="38" spans="1:7" x14ac:dyDescent="0.3">
      <c r="A38" s="66" t="s">
        <v>1036</v>
      </c>
      <c r="B38" s="66" t="s">
        <v>549</v>
      </c>
      <c r="C38" s="186" t="s">
        <v>83</v>
      </c>
      <c r="D38" s="115"/>
      <c r="F38" s="115"/>
      <c r="G38" s="66"/>
    </row>
    <row r="39" spans="1:7" x14ac:dyDescent="0.3">
      <c r="A39" s="66" t="s">
        <v>1037</v>
      </c>
      <c r="B39" s="66" t="s">
        <v>551</v>
      </c>
      <c r="C39" s="186" t="s">
        <v>83</v>
      </c>
      <c r="D39" s="115"/>
      <c r="F39" s="115"/>
      <c r="G39" s="66"/>
    </row>
    <row r="40" spans="1:7" x14ac:dyDescent="0.3">
      <c r="A40" s="66" t="s">
        <v>1038</v>
      </c>
      <c r="B40" s="66" t="s">
        <v>553</v>
      </c>
      <c r="C40" s="186" t="s">
        <v>83</v>
      </c>
      <c r="D40" s="115"/>
      <c r="F40" s="115"/>
      <c r="G40" s="66"/>
    </row>
    <row r="41" spans="1:7" x14ac:dyDescent="0.3">
      <c r="A41" s="66" t="s">
        <v>1039</v>
      </c>
      <c r="B41" s="66" t="s">
        <v>555</v>
      </c>
      <c r="C41" s="186" t="s">
        <v>83</v>
      </c>
      <c r="D41" s="115"/>
      <c r="F41" s="115"/>
      <c r="G41" s="66"/>
    </row>
    <row r="42" spans="1:7" x14ac:dyDescent="0.3">
      <c r="A42" s="66" t="s">
        <v>1040</v>
      </c>
      <c r="B42" s="66" t="s">
        <v>3</v>
      </c>
      <c r="C42" s="186" t="s">
        <v>83</v>
      </c>
      <c r="D42" s="115"/>
      <c r="F42" s="115"/>
      <c r="G42" s="66"/>
    </row>
    <row r="43" spans="1:7" x14ac:dyDescent="0.3">
      <c r="A43" s="66" t="s">
        <v>1041</v>
      </c>
      <c r="B43" s="66" t="s">
        <v>558</v>
      </c>
      <c r="C43" s="186" t="s">
        <v>83</v>
      </c>
      <c r="D43" s="115"/>
      <c r="F43" s="115"/>
      <c r="G43" s="66"/>
    </row>
    <row r="44" spans="1:7" x14ac:dyDescent="0.3">
      <c r="A44" s="66" t="s">
        <v>1042</v>
      </c>
      <c r="B44" s="66" t="s">
        <v>560</v>
      </c>
      <c r="C44" s="186" t="s">
        <v>83</v>
      </c>
      <c r="D44" s="115"/>
      <c r="F44" s="115"/>
      <c r="G44" s="66"/>
    </row>
    <row r="45" spans="1:7" x14ac:dyDescent="0.3">
      <c r="A45" s="66" t="s">
        <v>1043</v>
      </c>
      <c r="B45" s="66" t="s">
        <v>562</v>
      </c>
      <c r="C45" s="186" t="s">
        <v>83</v>
      </c>
      <c r="D45" s="115"/>
      <c r="F45" s="115"/>
      <c r="G45" s="66"/>
    </row>
    <row r="46" spans="1:7" x14ac:dyDescent="0.3">
      <c r="A46" s="66" t="s">
        <v>1044</v>
      </c>
      <c r="B46" s="66" t="s">
        <v>564</v>
      </c>
      <c r="C46" s="186" t="s">
        <v>83</v>
      </c>
      <c r="D46" s="115"/>
      <c r="F46" s="115"/>
      <c r="G46" s="66"/>
    </row>
    <row r="47" spans="1:7" x14ac:dyDescent="0.3">
      <c r="A47" s="66" t="s">
        <v>1045</v>
      </c>
      <c r="B47" s="66" t="s">
        <v>566</v>
      </c>
      <c r="C47" s="186" t="s">
        <v>83</v>
      </c>
      <c r="D47" s="115"/>
      <c r="F47" s="115"/>
      <c r="G47" s="66"/>
    </row>
    <row r="48" spans="1:7" x14ac:dyDescent="0.3">
      <c r="A48" s="66" t="s">
        <v>1046</v>
      </c>
      <c r="B48" s="66" t="s">
        <v>568</v>
      </c>
      <c r="C48" s="186" t="s">
        <v>83</v>
      </c>
      <c r="D48" s="115"/>
      <c r="F48" s="115"/>
      <c r="G48" s="66"/>
    </row>
    <row r="49" spans="1:7" x14ac:dyDescent="0.3">
      <c r="A49" s="66" t="s">
        <v>1047</v>
      </c>
      <c r="B49" s="66" t="s">
        <v>570</v>
      </c>
      <c r="C49" s="186" t="s">
        <v>83</v>
      </c>
      <c r="D49" s="115"/>
      <c r="F49" s="115"/>
      <c r="G49" s="66"/>
    </row>
    <row r="50" spans="1:7" x14ac:dyDescent="0.3">
      <c r="A50" s="66" t="s">
        <v>1048</v>
      </c>
      <c r="B50" s="66" t="s">
        <v>572</v>
      </c>
      <c r="C50" s="186" t="s">
        <v>83</v>
      </c>
      <c r="D50" s="115"/>
      <c r="F50" s="115"/>
      <c r="G50" s="66"/>
    </row>
    <row r="51" spans="1:7" x14ac:dyDescent="0.3">
      <c r="A51" s="66" t="s">
        <v>1049</v>
      </c>
      <c r="B51" s="66" t="s">
        <v>574</v>
      </c>
      <c r="C51" s="186" t="s">
        <v>83</v>
      </c>
      <c r="D51" s="115"/>
      <c r="F51" s="115"/>
      <c r="G51" s="66"/>
    </row>
    <row r="52" spans="1:7" x14ac:dyDescent="0.3">
      <c r="A52" s="66" t="s">
        <v>1050</v>
      </c>
      <c r="B52" s="66" t="s">
        <v>576</v>
      </c>
      <c r="C52" s="186" t="s">
        <v>83</v>
      </c>
      <c r="D52" s="115"/>
      <c r="F52" s="115"/>
      <c r="G52" s="66"/>
    </row>
    <row r="53" spans="1:7" x14ac:dyDescent="0.3">
      <c r="A53" s="66" t="s">
        <v>1051</v>
      </c>
      <c r="B53" s="66" t="s">
        <v>6</v>
      </c>
      <c r="C53" s="186" t="s">
        <v>83</v>
      </c>
      <c r="D53" s="115"/>
      <c r="F53" s="115"/>
      <c r="G53" s="66"/>
    </row>
    <row r="54" spans="1:7" x14ac:dyDescent="0.3">
      <c r="A54" s="285" t="s">
        <v>1052</v>
      </c>
      <c r="B54" s="115" t="s">
        <v>318</v>
      </c>
      <c r="C54" s="188">
        <f>SUM(C55:C57)</f>
        <v>0</v>
      </c>
      <c r="D54" s="115"/>
      <c r="F54" s="115"/>
      <c r="G54" s="66"/>
    </row>
    <row r="55" spans="1:7" x14ac:dyDescent="0.3">
      <c r="A55" s="285" t="s">
        <v>1053</v>
      </c>
      <c r="B55" s="66" t="s">
        <v>582</v>
      </c>
      <c r="C55" s="186" t="s">
        <v>83</v>
      </c>
      <c r="D55" s="115"/>
      <c r="F55" s="115"/>
      <c r="G55" s="66"/>
    </row>
    <row r="56" spans="1:7" x14ac:dyDescent="0.3">
      <c r="A56" s="285" t="s">
        <v>1054</v>
      </c>
      <c r="B56" s="66" t="s">
        <v>584</v>
      </c>
      <c r="C56" s="186" t="s">
        <v>83</v>
      </c>
      <c r="D56" s="115"/>
      <c r="F56" s="115"/>
      <c r="G56" s="66"/>
    </row>
    <row r="57" spans="1:7" x14ac:dyDescent="0.3">
      <c r="A57" s="285" t="s">
        <v>1055</v>
      </c>
      <c r="B57" s="66" t="s">
        <v>2</v>
      </c>
      <c r="C57" s="186" t="s">
        <v>83</v>
      </c>
      <c r="D57" s="115"/>
      <c r="F57" s="115"/>
      <c r="G57" s="66"/>
    </row>
    <row r="58" spans="1:7" x14ac:dyDescent="0.3">
      <c r="A58" s="285" t="s">
        <v>1056</v>
      </c>
      <c r="B58" s="115" t="s">
        <v>146</v>
      </c>
      <c r="C58" s="188">
        <f>SUM(C59:C69)</f>
        <v>0</v>
      </c>
      <c r="D58" s="115"/>
      <c r="F58" s="115"/>
      <c r="G58" s="66"/>
    </row>
    <row r="59" spans="1:7" x14ac:dyDescent="0.3">
      <c r="A59" s="285" t="s">
        <v>1057</v>
      </c>
      <c r="B59" s="83" t="s">
        <v>320</v>
      </c>
      <c r="C59" s="186" t="s">
        <v>83</v>
      </c>
      <c r="D59" s="115"/>
      <c r="F59" s="115"/>
      <c r="G59" s="66"/>
    </row>
    <row r="60" spans="1:7" x14ac:dyDescent="0.3">
      <c r="A60" s="285" t="s">
        <v>1058</v>
      </c>
      <c r="B60" s="285" t="s">
        <v>579</v>
      </c>
      <c r="C60" s="186" t="s">
        <v>83</v>
      </c>
      <c r="D60" s="115"/>
      <c r="E60" s="285"/>
      <c r="F60" s="115"/>
      <c r="G60" s="285"/>
    </row>
    <row r="61" spans="1:7" x14ac:dyDescent="0.3">
      <c r="A61" s="285" t="s">
        <v>1059</v>
      </c>
      <c r="B61" s="83" t="s">
        <v>322</v>
      </c>
      <c r="C61" s="186" t="s">
        <v>83</v>
      </c>
      <c r="D61" s="115"/>
      <c r="F61" s="115"/>
      <c r="G61" s="66"/>
    </row>
    <row r="62" spans="1:7" x14ac:dyDescent="0.3">
      <c r="A62" s="285" t="s">
        <v>1060</v>
      </c>
      <c r="B62" s="83" t="s">
        <v>324</v>
      </c>
      <c r="C62" s="186" t="s">
        <v>83</v>
      </c>
      <c r="D62" s="115"/>
      <c r="F62" s="115"/>
      <c r="G62" s="66"/>
    </row>
    <row r="63" spans="1:7" x14ac:dyDescent="0.3">
      <c r="A63" s="285" t="s">
        <v>1061</v>
      </c>
      <c r="B63" s="83" t="s">
        <v>12</v>
      </c>
      <c r="C63" s="186" t="s">
        <v>83</v>
      </c>
      <c r="D63" s="115"/>
      <c r="F63" s="115"/>
      <c r="G63" s="66"/>
    </row>
    <row r="64" spans="1:7" x14ac:dyDescent="0.3">
      <c r="A64" s="285" t="s">
        <v>1062</v>
      </c>
      <c r="B64" s="83" t="s">
        <v>327</v>
      </c>
      <c r="C64" s="186" t="s">
        <v>83</v>
      </c>
      <c r="D64" s="115"/>
      <c r="F64" s="115"/>
      <c r="G64" s="66"/>
    </row>
    <row r="65" spans="1:7" x14ac:dyDescent="0.3">
      <c r="A65" s="285" t="s">
        <v>1063</v>
      </c>
      <c r="B65" s="83" t="s">
        <v>329</v>
      </c>
      <c r="C65" s="186" t="s">
        <v>83</v>
      </c>
      <c r="D65" s="115"/>
      <c r="F65" s="115"/>
      <c r="G65" s="66"/>
    </row>
    <row r="66" spans="1:7" x14ac:dyDescent="0.3">
      <c r="A66" s="285" t="s">
        <v>1064</v>
      </c>
      <c r="B66" s="83" t="s">
        <v>331</v>
      </c>
      <c r="C66" s="186" t="s">
        <v>83</v>
      </c>
      <c r="D66" s="115"/>
      <c r="F66" s="115"/>
      <c r="G66" s="66"/>
    </row>
    <row r="67" spans="1:7" x14ac:dyDescent="0.3">
      <c r="A67" s="285" t="s">
        <v>1065</v>
      </c>
      <c r="B67" s="83" t="s">
        <v>333</v>
      </c>
      <c r="C67" s="186" t="s">
        <v>83</v>
      </c>
      <c r="D67" s="115"/>
      <c r="F67" s="115"/>
      <c r="G67" s="66"/>
    </row>
    <row r="68" spans="1:7" x14ac:dyDescent="0.3">
      <c r="A68" s="285" t="s">
        <v>1066</v>
      </c>
      <c r="B68" s="83" t="s">
        <v>335</v>
      </c>
      <c r="C68" s="186" t="s">
        <v>83</v>
      </c>
      <c r="D68" s="115"/>
      <c r="F68" s="115"/>
      <c r="G68" s="66"/>
    </row>
    <row r="69" spans="1:7" x14ac:dyDescent="0.3">
      <c r="A69" s="285" t="s">
        <v>1067</v>
      </c>
      <c r="B69" s="83" t="s">
        <v>146</v>
      </c>
      <c r="C69" s="186" t="s">
        <v>83</v>
      </c>
      <c r="D69" s="115"/>
      <c r="F69" s="115"/>
      <c r="G69" s="66"/>
    </row>
    <row r="70" spans="1:7" outlineLevel="1" x14ac:dyDescent="0.3">
      <c r="A70" s="66" t="s">
        <v>1068</v>
      </c>
      <c r="B70" s="95" t="s">
        <v>150</v>
      </c>
      <c r="C70" s="186"/>
      <c r="G70" s="66"/>
    </row>
    <row r="71" spans="1:7" outlineLevel="1" x14ac:dyDescent="0.3">
      <c r="A71" s="66" t="s">
        <v>1069</v>
      </c>
      <c r="B71" s="95" t="s">
        <v>150</v>
      </c>
      <c r="C71" s="186"/>
      <c r="G71" s="66"/>
    </row>
    <row r="72" spans="1:7" outlineLevel="1" x14ac:dyDescent="0.3">
      <c r="A72" s="66" t="s">
        <v>1070</v>
      </c>
      <c r="B72" s="95" t="s">
        <v>150</v>
      </c>
      <c r="C72" s="186"/>
      <c r="G72" s="66"/>
    </row>
    <row r="73" spans="1:7" outlineLevel="1" x14ac:dyDescent="0.3">
      <c r="A73" s="66" t="s">
        <v>1071</v>
      </c>
      <c r="B73" s="95" t="s">
        <v>150</v>
      </c>
      <c r="C73" s="186"/>
      <c r="G73" s="66"/>
    </row>
    <row r="74" spans="1:7" outlineLevel="1" x14ac:dyDescent="0.3">
      <c r="A74" s="66" t="s">
        <v>1072</v>
      </c>
      <c r="B74" s="95" t="s">
        <v>150</v>
      </c>
      <c r="C74" s="186"/>
      <c r="G74" s="66"/>
    </row>
    <row r="75" spans="1:7" outlineLevel="1" x14ac:dyDescent="0.3">
      <c r="A75" s="66" t="s">
        <v>1073</v>
      </c>
      <c r="B75" s="95" t="s">
        <v>150</v>
      </c>
      <c r="C75" s="186"/>
      <c r="G75" s="66"/>
    </row>
    <row r="76" spans="1:7" outlineLevel="1" x14ac:dyDescent="0.3">
      <c r="A76" s="66" t="s">
        <v>1074</v>
      </c>
      <c r="B76" s="95" t="s">
        <v>150</v>
      </c>
      <c r="C76" s="186"/>
      <c r="G76" s="66"/>
    </row>
    <row r="77" spans="1:7" outlineLevel="1" x14ac:dyDescent="0.3">
      <c r="A77" s="66" t="s">
        <v>1075</v>
      </c>
      <c r="B77" s="95" t="s">
        <v>150</v>
      </c>
      <c r="C77" s="186"/>
      <c r="G77" s="66"/>
    </row>
    <row r="78" spans="1:7" outlineLevel="1" x14ac:dyDescent="0.3">
      <c r="A78" s="66" t="s">
        <v>1076</v>
      </c>
      <c r="B78" s="95" t="s">
        <v>150</v>
      </c>
      <c r="C78" s="186"/>
      <c r="G78" s="66"/>
    </row>
    <row r="79" spans="1:7" outlineLevel="1" x14ac:dyDescent="0.3">
      <c r="A79" s="66" t="s">
        <v>1077</v>
      </c>
      <c r="B79" s="95" t="s">
        <v>150</v>
      </c>
      <c r="C79" s="186"/>
      <c r="G79" s="66"/>
    </row>
    <row r="80" spans="1:7" ht="15" customHeight="1" x14ac:dyDescent="0.3">
      <c r="A80" s="85"/>
      <c r="B80" s="86" t="s">
        <v>1078</v>
      </c>
      <c r="C80" s="85" t="s">
        <v>1015</v>
      </c>
      <c r="D80" s="85"/>
      <c r="E80" s="87"/>
      <c r="F80" s="88"/>
      <c r="G80" s="88"/>
    </row>
    <row r="81" spans="1:7" x14ac:dyDescent="0.3">
      <c r="A81" s="66" t="s">
        <v>1079</v>
      </c>
      <c r="B81" s="66" t="s">
        <v>640</v>
      </c>
      <c r="C81" s="186" t="s">
        <v>83</v>
      </c>
      <c r="E81" s="64"/>
    </row>
    <row r="82" spans="1:7" x14ac:dyDescent="0.3">
      <c r="A82" s="66" t="s">
        <v>1080</v>
      </c>
      <c r="B82" s="66" t="s">
        <v>642</v>
      </c>
      <c r="C82" s="186" t="s">
        <v>83</v>
      </c>
      <c r="E82" s="64"/>
    </row>
    <row r="83" spans="1:7" x14ac:dyDescent="0.3">
      <c r="A83" s="66" t="s">
        <v>1081</v>
      </c>
      <c r="B83" s="66" t="s">
        <v>146</v>
      </c>
      <c r="C83" s="186" t="s">
        <v>83</v>
      </c>
      <c r="E83" s="64"/>
    </row>
    <row r="84" spans="1:7" outlineLevel="1" x14ac:dyDescent="0.3">
      <c r="A84" s="66" t="s">
        <v>1082</v>
      </c>
      <c r="C84" s="186"/>
      <c r="E84" s="64"/>
    </row>
    <row r="85" spans="1:7" outlineLevel="1" x14ac:dyDescent="0.3">
      <c r="A85" s="66" t="s">
        <v>1083</v>
      </c>
      <c r="C85" s="186"/>
      <c r="E85" s="64"/>
    </row>
    <row r="86" spans="1:7" outlineLevel="1" x14ac:dyDescent="0.3">
      <c r="A86" s="66" t="s">
        <v>1084</v>
      </c>
      <c r="C86" s="186"/>
      <c r="E86" s="64"/>
    </row>
    <row r="87" spans="1:7" outlineLevel="1" x14ac:dyDescent="0.3">
      <c r="A87" s="66" t="s">
        <v>1085</v>
      </c>
      <c r="C87" s="186"/>
      <c r="E87" s="64"/>
    </row>
    <row r="88" spans="1:7" outlineLevel="1" x14ac:dyDescent="0.3">
      <c r="A88" s="66" t="s">
        <v>1086</v>
      </c>
      <c r="C88" s="186"/>
      <c r="E88" s="64"/>
    </row>
    <row r="89" spans="1:7" outlineLevel="1" x14ac:dyDescent="0.3">
      <c r="A89" s="66" t="s">
        <v>1087</v>
      </c>
      <c r="C89" s="186"/>
      <c r="E89" s="64"/>
    </row>
    <row r="90" spans="1:7" ht="15" customHeight="1" x14ac:dyDescent="0.3">
      <c r="A90" s="85"/>
      <c r="B90" s="86" t="s">
        <v>1088</v>
      </c>
      <c r="C90" s="85" t="s">
        <v>1015</v>
      </c>
      <c r="D90" s="85"/>
      <c r="E90" s="87"/>
      <c r="F90" s="88"/>
      <c r="G90" s="88"/>
    </row>
    <row r="91" spans="1:7" x14ac:dyDescent="0.3">
      <c r="A91" s="66" t="s">
        <v>1089</v>
      </c>
      <c r="B91" s="66" t="s">
        <v>652</v>
      </c>
      <c r="C91" s="186" t="s">
        <v>83</v>
      </c>
      <c r="E91" s="64"/>
    </row>
    <row r="92" spans="1:7" x14ac:dyDescent="0.3">
      <c r="A92" s="66" t="s">
        <v>1090</v>
      </c>
      <c r="B92" s="66" t="s">
        <v>654</v>
      </c>
      <c r="C92" s="186" t="s">
        <v>83</v>
      </c>
      <c r="E92" s="64"/>
    </row>
    <row r="93" spans="1:7" x14ac:dyDescent="0.3">
      <c r="A93" s="66" t="s">
        <v>1091</v>
      </c>
      <c r="B93" s="66" t="s">
        <v>146</v>
      </c>
      <c r="C93" s="186" t="s">
        <v>83</v>
      </c>
      <c r="E93" s="64"/>
    </row>
    <row r="94" spans="1:7" outlineLevel="1" x14ac:dyDescent="0.3">
      <c r="A94" s="66" t="s">
        <v>1092</v>
      </c>
      <c r="C94" s="186"/>
      <c r="E94" s="64"/>
    </row>
    <row r="95" spans="1:7" outlineLevel="1" x14ac:dyDescent="0.3">
      <c r="A95" s="66" t="s">
        <v>1093</v>
      </c>
      <c r="C95" s="186"/>
      <c r="E95" s="64"/>
    </row>
    <row r="96" spans="1:7" outlineLevel="1" x14ac:dyDescent="0.3">
      <c r="A96" s="66" t="s">
        <v>1094</v>
      </c>
      <c r="C96" s="186"/>
      <c r="E96" s="64"/>
    </row>
    <row r="97" spans="1:7" outlineLevel="1" x14ac:dyDescent="0.3">
      <c r="A97" s="66" t="s">
        <v>1095</v>
      </c>
      <c r="C97" s="186"/>
      <c r="E97" s="64"/>
    </row>
    <row r="98" spans="1:7" outlineLevel="1" x14ac:dyDescent="0.3">
      <c r="A98" s="66" t="s">
        <v>1096</v>
      </c>
      <c r="C98" s="186"/>
      <c r="E98" s="64"/>
    </row>
    <row r="99" spans="1:7" outlineLevel="1" x14ac:dyDescent="0.3">
      <c r="A99" s="66" t="s">
        <v>1097</v>
      </c>
      <c r="C99" s="186"/>
      <c r="E99" s="64"/>
    </row>
    <row r="100" spans="1:7" ht="15" customHeight="1" x14ac:dyDescent="0.3">
      <c r="A100" s="85"/>
      <c r="B100" s="86" t="s">
        <v>1098</v>
      </c>
      <c r="C100" s="85" t="s">
        <v>1015</v>
      </c>
      <c r="D100" s="85"/>
      <c r="E100" s="87"/>
      <c r="F100" s="88"/>
      <c r="G100" s="88"/>
    </row>
    <row r="101" spans="1:7" x14ac:dyDescent="0.3">
      <c r="A101" s="66" t="s">
        <v>1099</v>
      </c>
      <c r="B101" s="62" t="s">
        <v>664</v>
      </c>
      <c r="C101" s="186" t="s">
        <v>83</v>
      </c>
      <c r="E101" s="64"/>
    </row>
    <row r="102" spans="1:7" x14ac:dyDescent="0.3">
      <c r="A102" s="66" t="s">
        <v>1100</v>
      </c>
      <c r="B102" s="62" t="s">
        <v>666</v>
      </c>
      <c r="C102" s="186" t="s">
        <v>83</v>
      </c>
      <c r="E102" s="64"/>
    </row>
    <row r="103" spans="1:7" x14ac:dyDescent="0.3">
      <c r="A103" s="66" t="s">
        <v>1101</v>
      </c>
      <c r="B103" s="62" t="s">
        <v>668</v>
      </c>
      <c r="C103" s="186" t="s">
        <v>83</v>
      </c>
    </row>
    <row r="104" spans="1:7" x14ac:dyDescent="0.3">
      <c r="A104" s="66" t="s">
        <v>1102</v>
      </c>
      <c r="B104" s="62" t="s">
        <v>670</v>
      </c>
      <c r="C104" s="186" t="s">
        <v>83</v>
      </c>
    </row>
    <row r="105" spans="1:7" x14ac:dyDescent="0.3">
      <c r="A105" s="66" t="s">
        <v>1103</v>
      </c>
      <c r="B105" s="62" t="s">
        <v>672</v>
      </c>
      <c r="C105" s="186" t="s">
        <v>83</v>
      </c>
    </row>
    <row r="106" spans="1:7" outlineLevel="1" x14ac:dyDescent="0.3">
      <c r="A106" s="66" t="s">
        <v>1104</v>
      </c>
      <c r="B106" s="62"/>
      <c r="C106" s="186"/>
    </row>
    <row r="107" spans="1:7" outlineLevel="1" x14ac:dyDescent="0.3">
      <c r="A107" s="66" t="s">
        <v>1105</v>
      </c>
      <c r="B107" s="62"/>
      <c r="C107" s="186"/>
    </row>
    <row r="108" spans="1:7" outlineLevel="1" x14ac:dyDescent="0.3">
      <c r="A108" s="66" t="s">
        <v>1106</v>
      </c>
      <c r="B108" s="62"/>
      <c r="C108" s="186"/>
    </row>
    <row r="109" spans="1:7" outlineLevel="1" x14ac:dyDescent="0.3">
      <c r="A109" s="66" t="s">
        <v>1107</v>
      </c>
      <c r="B109" s="62"/>
      <c r="C109" s="186"/>
    </row>
    <row r="110" spans="1:7" ht="15" customHeight="1" x14ac:dyDescent="0.3">
      <c r="A110" s="85"/>
      <c r="B110" s="86" t="s">
        <v>1108</v>
      </c>
      <c r="C110" s="85" t="s">
        <v>1015</v>
      </c>
      <c r="D110" s="85"/>
      <c r="E110" s="87"/>
      <c r="F110" s="88"/>
      <c r="G110" s="88"/>
    </row>
    <row r="111" spans="1:7" x14ac:dyDescent="0.3">
      <c r="A111" s="66" t="s">
        <v>1109</v>
      </c>
      <c r="B111" s="66" t="s">
        <v>679</v>
      </c>
      <c r="C111" s="186" t="s">
        <v>83</v>
      </c>
      <c r="E111" s="64"/>
    </row>
    <row r="112" spans="1:7" outlineLevel="1" x14ac:dyDescent="0.3">
      <c r="A112" s="66" t="s">
        <v>1110</v>
      </c>
      <c r="C112" s="186"/>
      <c r="E112" s="64"/>
    </row>
    <row r="113" spans="1:7" outlineLevel="1" x14ac:dyDescent="0.3">
      <c r="A113" s="66" t="s">
        <v>1111</v>
      </c>
      <c r="C113" s="186"/>
      <c r="E113" s="64"/>
    </row>
    <row r="114" spans="1:7" outlineLevel="1" x14ac:dyDescent="0.3">
      <c r="A114" s="66" t="s">
        <v>1112</v>
      </c>
      <c r="C114" s="186"/>
      <c r="E114" s="64"/>
    </row>
    <row r="115" spans="1:7" outlineLevel="1" x14ac:dyDescent="0.3">
      <c r="A115" s="66" t="s">
        <v>1113</v>
      </c>
      <c r="C115" s="186"/>
      <c r="E115" s="64"/>
    </row>
    <row r="116" spans="1:7" ht="15" customHeight="1" x14ac:dyDescent="0.3">
      <c r="A116" s="85"/>
      <c r="B116" s="86" t="s">
        <v>1114</v>
      </c>
      <c r="C116" s="85" t="s">
        <v>685</v>
      </c>
      <c r="D116" s="85" t="s">
        <v>686</v>
      </c>
      <c r="E116" s="87"/>
      <c r="F116" s="85" t="s">
        <v>1015</v>
      </c>
      <c r="G116" s="85" t="s">
        <v>687</v>
      </c>
    </row>
    <row r="117" spans="1:7" x14ac:dyDescent="0.3">
      <c r="A117" s="66" t="s">
        <v>1115</v>
      </c>
      <c r="B117" s="83" t="s">
        <v>689</v>
      </c>
      <c r="C117" s="192" t="s">
        <v>83</v>
      </c>
      <c r="D117" s="80"/>
      <c r="E117" s="80"/>
      <c r="F117" s="99"/>
      <c r="G117" s="99"/>
    </row>
    <row r="118" spans="1:7" x14ac:dyDescent="0.3">
      <c r="A118" s="80"/>
      <c r="B118" s="116"/>
      <c r="C118" s="80"/>
      <c r="D118" s="80"/>
      <c r="E118" s="80"/>
      <c r="F118" s="99"/>
      <c r="G118" s="99"/>
    </row>
    <row r="119" spans="1:7" x14ac:dyDescent="0.3">
      <c r="B119" s="83" t="s">
        <v>690</v>
      </c>
      <c r="C119" s="80"/>
      <c r="D119" s="80"/>
      <c r="E119" s="80"/>
      <c r="F119" s="99"/>
      <c r="G119" s="99"/>
    </row>
    <row r="120" spans="1:7" x14ac:dyDescent="0.3">
      <c r="A120" s="66" t="s">
        <v>1116</v>
      </c>
      <c r="B120" s="83" t="s">
        <v>607</v>
      </c>
      <c r="C120" s="192" t="s">
        <v>83</v>
      </c>
      <c r="D120" s="193" t="s">
        <v>83</v>
      </c>
      <c r="E120" s="80"/>
      <c r="F120" s="206" t="str">
        <f t="shared" ref="F120:F143" si="0">IF($C$144=0,"",IF(C120="[for completion]","",C120/$C$144))</f>
        <v/>
      </c>
      <c r="G120" s="206" t="str">
        <f t="shared" ref="G120:G143" si="1">IF($D$144=0,"",IF(D120="[for completion]","",D120/$D$144))</f>
        <v/>
      </c>
    </row>
    <row r="121" spans="1:7" x14ac:dyDescent="0.3">
      <c r="A121" s="66" t="s">
        <v>1117</v>
      </c>
      <c r="B121" s="83" t="s">
        <v>607</v>
      </c>
      <c r="C121" s="192" t="s">
        <v>83</v>
      </c>
      <c r="D121" s="193" t="s">
        <v>83</v>
      </c>
      <c r="E121" s="80"/>
      <c r="F121" s="206" t="str">
        <f t="shared" si="0"/>
        <v/>
      </c>
      <c r="G121" s="206" t="str">
        <f t="shared" si="1"/>
        <v/>
      </c>
    </row>
    <row r="122" spans="1:7" x14ac:dyDescent="0.3">
      <c r="A122" s="66" t="s">
        <v>1118</v>
      </c>
      <c r="B122" s="83" t="s">
        <v>607</v>
      </c>
      <c r="C122" s="192" t="s">
        <v>83</v>
      </c>
      <c r="D122" s="193" t="s">
        <v>83</v>
      </c>
      <c r="E122" s="80"/>
      <c r="F122" s="206" t="str">
        <f t="shared" si="0"/>
        <v/>
      </c>
      <c r="G122" s="206" t="str">
        <f t="shared" si="1"/>
        <v/>
      </c>
    </row>
    <row r="123" spans="1:7" x14ac:dyDescent="0.3">
      <c r="A123" s="66" t="s">
        <v>1119</v>
      </c>
      <c r="B123" s="83" t="s">
        <v>607</v>
      </c>
      <c r="C123" s="192" t="s">
        <v>83</v>
      </c>
      <c r="D123" s="193" t="s">
        <v>83</v>
      </c>
      <c r="E123" s="80"/>
      <c r="F123" s="206" t="str">
        <f t="shared" si="0"/>
        <v/>
      </c>
      <c r="G123" s="206" t="str">
        <f t="shared" si="1"/>
        <v/>
      </c>
    </row>
    <row r="124" spans="1:7" x14ac:dyDescent="0.3">
      <c r="A124" s="66" t="s">
        <v>1120</v>
      </c>
      <c r="B124" s="83" t="s">
        <v>607</v>
      </c>
      <c r="C124" s="192" t="s">
        <v>83</v>
      </c>
      <c r="D124" s="193" t="s">
        <v>83</v>
      </c>
      <c r="E124" s="80"/>
      <c r="F124" s="206" t="str">
        <f t="shared" si="0"/>
        <v/>
      </c>
      <c r="G124" s="206" t="str">
        <f t="shared" si="1"/>
        <v/>
      </c>
    </row>
    <row r="125" spans="1:7" x14ac:dyDescent="0.3">
      <c r="A125" s="66" t="s">
        <v>1121</v>
      </c>
      <c r="B125" s="83" t="s">
        <v>607</v>
      </c>
      <c r="C125" s="192" t="s">
        <v>83</v>
      </c>
      <c r="D125" s="193" t="s">
        <v>83</v>
      </c>
      <c r="E125" s="80"/>
      <c r="F125" s="206" t="str">
        <f t="shared" si="0"/>
        <v/>
      </c>
      <c r="G125" s="206" t="str">
        <f t="shared" si="1"/>
        <v/>
      </c>
    </row>
    <row r="126" spans="1:7" x14ac:dyDescent="0.3">
      <c r="A126" s="66" t="s">
        <v>1122</v>
      </c>
      <c r="B126" s="83" t="s">
        <v>607</v>
      </c>
      <c r="C126" s="192" t="s">
        <v>83</v>
      </c>
      <c r="D126" s="193" t="s">
        <v>83</v>
      </c>
      <c r="E126" s="80"/>
      <c r="F126" s="206" t="str">
        <f t="shared" si="0"/>
        <v/>
      </c>
      <c r="G126" s="206" t="str">
        <f t="shared" si="1"/>
        <v/>
      </c>
    </row>
    <row r="127" spans="1:7" x14ac:dyDescent="0.3">
      <c r="A127" s="66" t="s">
        <v>1123</v>
      </c>
      <c r="B127" s="83" t="s">
        <v>607</v>
      </c>
      <c r="C127" s="192" t="s">
        <v>83</v>
      </c>
      <c r="D127" s="193" t="s">
        <v>83</v>
      </c>
      <c r="E127" s="80"/>
      <c r="F127" s="206" t="str">
        <f t="shared" si="0"/>
        <v/>
      </c>
      <c r="G127" s="206" t="str">
        <f t="shared" si="1"/>
        <v/>
      </c>
    </row>
    <row r="128" spans="1:7" x14ac:dyDescent="0.3">
      <c r="A128" s="66" t="s">
        <v>1124</v>
      </c>
      <c r="B128" s="83" t="s">
        <v>607</v>
      </c>
      <c r="C128" s="192" t="s">
        <v>83</v>
      </c>
      <c r="D128" s="193" t="s">
        <v>83</v>
      </c>
      <c r="E128" s="80"/>
      <c r="F128" s="206" t="str">
        <f t="shared" si="0"/>
        <v/>
      </c>
      <c r="G128" s="206" t="str">
        <f t="shared" si="1"/>
        <v/>
      </c>
    </row>
    <row r="129" spans="1:7" x14ac:dyDescent="0.3">
      <c r="A129" s="66" t="s">
        <v>1125</v>
      </c>
      <c r="B129" s="83" t="s">
        <v>607</v>
      </c>
      <c r="C129" s="192" t="s">
        <v>83</v>
      </c>
      <c r="D129" s="193" t="s">
        <v>83</v>
      </c>
      <c r="E129" s="83"/>
      <c r="F129" s="206" t="str">
        <f t="shared" si="0"/>
        <v/>
      </c>
      <c r="G129" s="206" t="str">
        <f t="shared" si="1"/>
        <v/>
      </c>
    </row>
    <row r="130" spans="1:7" x14ac:dyDescent="0.3">
      <c r="A130" s="66" t="s">
        <v>1126</v>
      </c>
      <c r="B130" s="83" t="s">
        <v>607</v>
      </c>
      <c r="C130" s="192" t="s">
        <v>83</v>
      </c>
      <c r="D130" s="193" t="s">
        <v>83</v>
      </c>
      <c r="E130" s="83"/>
      <c r="F130" s="206" t="str">
        <f t="shared" si="0"/>
        <v/>
      </c>
      <c r="G130" s="206" t="str">
        <f t="shared" si="1"/>
        <v/>
      </c>
    </row>
    <row r="131" spans="1:7" x14ac:dyDescent="0.3">
      <c r="A131" s="66" t="s">
        <v>1127</v>
      </c>
      <c r="B131" s="83" t="s">
        <v>607</v>
      </c>
      <c r="C131" s="192" t="s">
        <v>83</v>
      </c>
      <c r="D131" s="193" t="s">
        <v>83</v>
      </c>
      <c r="E131" s="83"/>
      <c r="F131" s="206" t="str">
        <f t="shared" si="0"/>
        <v/>
      </c>
      <c r="G131" s="206" t="str">
        <f t="shared" si="1"/>
        <v/>
      </c>
    </row>
    <row r="132" spans="1:7" x14ac:dyDescent="0.3">
      <c r="A132" s="66" t="s">
        <v>1128</v>
      </c>
      <c r="B132" s="83" t="s">
        <v>607</v>
      </c>
      <c r="C132" s="192" t="s">
        <v>83</v>
      </c>
      <c r="D132" s="193" t="s">
        <v>83</v>
      </c>
      <c r="E132" s="83"/>
      <c r="F132" s="206" t="str">
        <f t="shared" si="0"/>
        <v/>
      </c>
      <c r="G132" s="206" t="str">
        <f t="shared" si="1"/>
        <v/>
      </c>
    </row>
    <row r="133" spans="1:7" x14ac:dyDescent="0.3">
      <c r="A133" s="66" t="s">
        <v>1129</v>
      </c>
      <c r="B133" s="83" t="s">
        <v>607</v>
      </c>
      <c r="C133" s="192" t="s">
        <v>83</v>
      </c>
      <c r="D133" s="193" t="s">
        <v>83</v>
      </c>
      <c r="E133" s="83"/>
      <c r="F133" s="206" t="str">
        <f t="shared" si="0"/>
        <v/>
      </c>
      <c r="G133" s="206" t="str">
        <f t="shared" si="1"/>
        <v/>
      </c>
    </row>
    <row r="134" spans="1:7" x14ac:dyDescent="0.3">
      <c r="A134" s="66" t="s">
        <v>1130</v>
      </c>
      <c r="B134" s="83" t="s">
        <v>607</v>
      </c>
      <c r="C134" s="192" t="s">
        <v>83</v>
      </c>
      <c r="D134" s="193" t="s">
        <v>83</v>
      </c>
      <c r="E134" s="83"/>
      <c r="F134" s="206" t="str">
        <f t="shared" si="0"/>
        <v/>
      </c>
      <c r="G134" s="206" t="str">
        <f t="shared" si="1"/>
        <v/>
      </c>
    </row>
    <row r="135" spans="1:7" x14ac:dyDescent="0.3">
      <c r="A135" s="66" t="s">
        <v>1131</v>
      </c>
      <c r="B135" s="83" t="s">
        <v>607</v>
      </c>
      <c r="C135" s="192" t="s">
        <v>83</v>
      </c>
      <c r="D135" s="193" t="s">
        <v>83</v>
      </c>
      <c r="F135" s="206" t="str">
        <f t="shared" si="0"/>
        <v/>
      </c>
      <c r="G135" s="206" t="str">
        <f t="shared" si="1"/>
        <v/>
      </c>
    </row>
    <row r="136" spans="1:7" x14ac:dyDescent="0.3">
      <c r="A136" s="66" t="s">
        <v>1132</v>
      </c>
      <c r="B136" s="83" t="s">
        <v>607</v>
      </c>
      <c r="C136" s="192" t="s">
        <v>83</v>
      </c>
      <c r="D136" s="193" t="s">
        <v>83</v>
      </c>
      <c r="E136" s="103"/>
      <c r="F136" s="206" t="str">
        <f t="shared" si="0"/>
        <v/>
      </c>
      <c r="G136" s="206" t="str">
        <f t="shared" si="1"/>
        <v/>
      </c>
    </row>
    <row r="137" spans="1:7" x14ac:dyDescent="0.3">
      <c r="A137" s="66" t="s">
        <v>1133</v>
      </c>
      <c r="B137" s="83" t="s">
        <v>607</v>
      </c>
      <c r="C137" s="192" t="s">
        <v>83</v>
      </c>
      <c r="D137" s="193" t="s">
        <v>83</v>
      </c>
      <c r="E137" s="103"/>
      <c r="F137" s="206" t="str">
        <f t="shared" si="0"/>
        <v/>
      </c>
      <c r="G137" s="206" t="str">
        <f t="shared" si="1"/>
        <v/>
      </c>
    </row>
    <row r="138" spans="1:7" x14ac:dyDescent="0.3">
      <c r="A138" s="66" t="s">
        <v>1134</v>
      </c>
      <c r="B138" s="83" t="s">
        <v>607</v>
      </c>
      <c r="C138" s="192" t="s">
        <v>83</v>
      </c>
      <c r="D138" s="193" t="s">
        <v>83</v>
      </c>
      <c r="E138" s="103"/>
      <c r="F138" s="206" t="str">
        <f t="shared" si="0"/>
        <v/>
      </c>
      <c r="G138" s="206" t="str">
        <f t="shared" si="1"/>
        <v/>
      </c>
    </row>
    <row r="139" spans="1:7" x14ac:dyDescent="0.3">
      <c r="A139" s="66" t="s">
        <v>1135</v>
      </c>
      <c r="B139" s="83" t="s">
        <v>607</v>
      </c>
      <c r="C139" s="192" t="s">
        <v>83</v>
      </c>
      <c r="D139" s="193" t="s">
        <v>83</v>
      </c>
      <c r="E139" s="103"/>
      <c r="F139" s="206" t="str">
        <f t="shared" si="0"/>
        <v/>
      </c>
      <c r="G139" s="206" t="str">
        <f t="shared" si="1"/>
        <v/>
      </c>
    </row>
    <row r="140" spans="1:7" x14ac:dyDescent="0.3">
      <c r="A140" s="66" t="s">
        <v>1136</v>
      </c>
      <c r="B140" s="83" t="s">
        <v>607</v>
      </c>
      <c r="C140" s="192" t="s">
        <v>83</v>
      </c>
      <c r="D140" s="193" t="s">
        <v>83</v>
      </c>
      <c r="E140" s="103"/>
      <c r="F140" s="206" t="str">
        <f t="shared" si="0"/>
        <v/>
      </c>
      <c r="G140" s="206" t="str">
        <f t="shared" si="1"/>
        <v/>
      </c>
    </row>
    <row r="141" spans="1:7" x14ac:dyDescent="0.3">
      <c r="A141" s="66" t="s">
        <v>1137</v>
      </c>
      <c r="B141" s="83" t="s">
        <v>607</v>
      </c>
      <c r="C141" s="192" t="s">
        <v>83</v>
      </c>
      <c r="D141" s="193" t="s">
        <v>83</v>
      </c>
      <c r="E141" s="103"/>
      <c r="F141" s="206" t="str">
        <f t="shared" si="0"/>
        <v/>
      </c>
      <c r="G141" s="206" t="str">
        <f t="shared" si="1"/>
        <v/>
      </c>
    </row>
    <row r="142" spans="1:7" x14ac:dyDescent="0.3">
      <c r="A142" s="66" t="s">
        <v>1138</v>
      </c>
      <c r="B142" s="83" t="s">
        <v>607</v>
      </c>
      <c r="C142" s="192" t="s">
        <v>83</v>
      </c>
      <c r="D142" s="193" t="s">
        <v>83</v>
      </c>
      <c r="E142" s="103"/>
      <c r="F142" s="206" t="str">
        <f t="shared" si="0"/>
        <v/>
      </c>
      <c r="G142" s="206" t="str">
        <f t="shared" si="1"/>
        <v/>
      </c>
    </row>
    <row r="143" spans="1:7" x14ac:dyDescent="0.3">
      <c r="A143" s="66" t="s">
        <v>1139</v>
      </c>
      <c r="B143" s="83" t="s">
        <v>607</v>
      </c>
      <c r="C143" s="192" t="s">
        <v>83</v>
      </c>
      <c r="D143" s="193" t="s">
        <v>83</v>
      </c>
      <c r="E143" s="103"/>
      <c r="F143" s="206" t="str">
        <f t="shared" si="0"/>
        <v/>
      </c>
      <c r="G143" s="206" t="str">
        <f t="shared" si="1"/>
        <v/>
      </c>
    </row>
    <row r="144" spans="1:7" x14ac:dyDescent="0.3">
      <c r="A144" s="66" t="s">
        <v>1140</v>
      </c>
      <c r="B144" s="93" t="s">
        <v>148</v>
      </c>
      <c r="C144" s="194">
        <f>SUM(C120:C143)</f>
        <v>0</v>
      </c>
      <c r="D144" s="91">
        <f>SUM(D120:D143)</f>
        <v>0</v>
      </c>
      <c r="E144" s="103"/>
      <c r="F144" s="207">
        <f>SUM(F120:F143)</f>
        <v>0</v>
      </c>
      <c r="G144" s="207">
        <f>SUM(G120:G143)</f>
        <v>0</v>
      </c>
    </row>
    <row r="145" spans="1:7" ht="15" customHeight="1" x14ac:dyDescent="0.3">
      <c r="A145" s="85"/>
      <c r="B145" s="86" t="s">
        <v>1141</v>
      </c>
      <c r="C145" s="85" t="s">
        <v>685</v>
      </c>
      <c r="D145" s="85" t="s">
        <v>686</v>
      </c>
      <c r="E145" s="87"/>
      <c r="F145" s="85" t="s">
        <v>1015</v>
      </c>
      <c r="G145" s="85" t="s">
        <v>687</v>
      </c>
    </row>
    <row r="146" spans="1:7" x14ac:dyDescent="0.3">
      <c r="A146" s="66" t="s">
        <v>1142</v>
      </c>
      <c r="B146" s="66" t="s">
        <v>718</v>
      </c>
      <c r="C146" s="186" t="s">
        <v>83</v>
      </c>
      <c r="G146" s="66"/>
    </row>
    <row r="147" spans="1:7" x14ac:dyDescent="0.3">
      <c r="G147" s="66"/>
    </row>
    <row r="148" spans="1:7" x14ac:dyDescent="0.3">
      <c r="B148" s="83" t="s">
        <v>719</v>
      </c>
      <c r="G148" s="66"/>
    </row>
    <row r="149" spans="1:7" x14ac:dyDescent="0.3">
      <c r="A149" s="66" t="s">
        <v>1143</v>
      </c>
      <c r="B149" s="66" t="s">
        <v>721</v>
      </c>
      <c r="C149" s="192" t="s">
        <v>83</v>
      </c>
      <c r="D149" s="193" t="s">
        <v>83</v>
      </c>
      <c r="F149" s="206" t="str">
        <f t="shared" ref="F149:F163" si="2">IF($C$157=0,"",IF(C149="[for completion]","",C149/$C$157))</f>
        <v/>
      </c>
      <c r="G149" s="206" t="str">
        <f t="shared" ref="G149:G163" si="3">IF($D$157=0,"",IF(D149="[for completion]","",D149/$D$157))</f>
        <v/>
      </c>
    </row>
    <row r="150" spans="1:7" x14ac:dyDescent="0.3">
      <c r="A150" s="66" t="s">
        <v>1144</v>
      </c>
      <c r="B150" s="66" t="s">
        <v>723</v>
      </c>
      <c r="C150" s="192" t="s">
        <v>83</v>
      </c>
      <c r="D150" s="193" t="s">
        <v>83</v>
      </c>
      <c r="F150" s="206" t="str">
        <f t="shared" si="2"/>
        <v/>
      </c>
      <c r="G150" s="206" t="str">
        <f t="shared" si="3"/>
        <v/>
      </c>
    </row>
    <row r="151" spans="1:7" x14ac:dyDescent="0.3">
      <c r="A151" s="66" t="s">
        <v>1145</v>
      </c>
      <c r="B151" s="66" t="s">
        <v>725</v>
      </c>
      <c r="C151" s="192" t="s">
        <v>83</v>
      </c>
      <c r="D151" s="193" t="s">
        <v>83</v>
      </c>
      <c r="F151" s="206" t="str">
        <f t="shared" si="2"/>
        <v/>
      </c>
      <c r="G151" s="206" t="str">
        <f t="shared" si="3"/>
        <v/>
      </c>
    </row>
    <row r="152" spans="1:7" x14ac:dyDescent="0.3">
      <c r="A152" s="66" t="s">
        <v>1146</v>
      </c>
      <c r="B152" s="66" t="s">
        <v>727</v>
      </c>
      <c r="C152" s="192" t="s">
        <v>83</v>
      </c>
      <c r="D152" s="193" t="s">
        <v>83</v>
      </c>
      <c r="F152" s="206" t="str">
        <f t="shared" si="2"/>
        <v/>
      </c>
      <c r="G152" s="206" t="str">
        <f t="shared" si="3"/>
        <v/>
      </c>
    </row>
    <row r="153" spans="1:7" x14ac:dyDescent="0.3">
      <c r="A153" s="66" t="s">
        <v>1147</v>
      </c>
      <c r="B153" s="66" t="s">
        <v>729</v>
      </c>
      <c r="C153" s="192" t="s">
        <v>83</v>
      </c>
      <c r="D153" s="193" t="s">
        <v>83</v>
      </c>
      <c r="F153" s="206" t="str">
        <f t="shared" si="2"/>
        <v/>
      </c>
      <c r="G153" s="206" t="str">
        <f t="shared" si="3"/>
        <v/>
      </c>
    </row>
    <row r="154" spans="1:7" x14ac:dyDescent="0.3">
      <c r="A154" s="66" t="s">
        <v>1148</v>
      </c>
      <c r="B154" s="66" t="s">
        <v>731</v>
      </c>
      <c r="C154" s="192" t="s">
        <v>83</v>
      </c>
      <c r="D154" s="193" t="s">
        <v>83</v>
      </c>
      <c r="F154" s="206" t="str">
        <f t="shared" si="2"/>
        <v/>
      </c>
      <c r="G154" s="206" t="str">
        <f t="shared" si="3"/>
        <v/>
      </c>
    </row>
    <row r="155" spans="1:7" x14ac:dyDescent="0.3">
      <c r="A155" s="66" t="s">
        <v>1149</v>
      </c>
      <c r="B155" s="66" t="s">
        <v>733</v>
      </c>
      <c r="C155" s="192" t="s">
        <v>83</v>
      </c>
      <c r="D155" s="193" t="s">
        <v>83</v>
      </c>
      <c r="F155" s="206" t="str">
        <f t="shared" si="2"/>
        <v/>
      </c>
      <c r="G155" s="206" t="str">
        <f t="shared" si="3"/>
        <v/>
      </c>
    </row>
    <row r="156" spans="1:7" x14ac:dyDescent="0.3">
      <c r="A156" s="66" t="s">
        <v>1150</v>
      </c>
      <c r="B156" s="66" t="s">
        <v>735</v>
      </c>
      <c r="C156" s="192" t="s">
        <v>83</v>
      </c>
      <c r="D156" s="193" t="s">
        <v>83</v>
      </c>
      <c r="F156" s="206" t="str">
        <f t="shared" si="2"/>
        <v/>
      </c>
      <c r="G156" s="206" t="str">
        <f t="shared" si="3"/>
        <v/>
      </c>
    </row>
    <row r="157" spans="1:7" x14ac:dyDescent="0.3">
      <c r="A157" s="66" t="s">
        <v>1151</v>
      </c>
      <c r="B157" s="93" t="s">
        <v>148</v>
      </c>
      <c r="C157" s="192">
        <f>SUM(C149:C156)</f>
        <v>0</v>
      </c>
      <c r="D157" s="193">
        <f>SUM(D149:D156)</f>
        <v>0</v>
      </c>
      <c r="F157" s="186">
        <f>SUM(F149:F156)</f>
        <v>0</v>
      </c>
      <c r="G157" s="186">
        <f>SUM(G149:G156)</f>
        <v>0</v>
      </c>
    </row>
    <row r="158" spans="1:7" outlineLevel="1" x14ac:dyDescent="0.3">
      <c r="A158" s="66" t="s">
        <v>1152</v>
      </c>
      <c r="B158" s="95" t="s">
        <v>738</v>
      </c>
      <c r="C158" s="192"/>
      <c r="D158" s="193"/>
      <c r="F158" s="206" t="str">
        <f t="shared" si="2"/>
        <v/>
      </c>
      <c r="G158" s="206" t="str">
        <f t="shared" si="3"/>
        <v/>
      </c>
    </row>
    <row r="159" spans="1:7" outlineLevel="1" x14ac:dyDescent="0.3">
      <c r="A159" s="66" t="s">
        <v>1153</v>
      </c>
      <c r="B159" s="95" t="s">
        <v>740</v>
      </c>
      <c r="C159" s="192"/>
      <c r="D159" s="193"/>
      <c r="F159" s="206" t="str">
        <f t="shared" si="2"/>
        <v/>
      </c>
      <c r="G159" s="206" t="str">
        <f t="shared" si="3"/>
        <v/>
      </c>
    </row>
    <row r="160" spans="1:7" outlineLevel="1" x14ac:dyDescent="0.3">
      <c r="A160" s="66" t="s">
        <v>1154</v>
      </c>
      <c r="B160" s="95" t="s">
        <v>742</v>
      </c>
      <c r="C160" s="192"/>
      <c r="D160" s="193"/>
      <c r="F160" s="206" t="str">
        <f t="shared" si="2"/>
        <v/>
      </c>
      <c r="G160" s="206" t="str">
        <f t="shared" si="3"/>
        <v/>
      </c>
    </row>
    <row r="161" spans="1:7" outlineLevel="1" x14ac:dyDescent="0.3">
      <c r="A161" s="66" t="s">
        <v>1155</v>
      </c>
      <c r="B161" s="95" t="s">
        <v>744</v>
      </c>
      <c r="C161" s="192"/>
      <c r="D161" s="193"/>
      <c r="F161" s="206" t="str">
        <f t="shared" si="2"/>
        <v/>
      </c>
      <c r="G161" s="206" t="str">
        <f t="shared" si="3"/>
        <v/>
      </c>
    </row>
    <row r="162" spans="1:7" outlineLevel="1" x14ac:dyDescent="0.3">
      <c r="A162" s="66" t="s">
        <v>1156</v>
      </c>
      <c r="B162" s="95" t="s">
        <v>746</v>
      </c>
      <c r="C162" s="192"/>
      <c r="D162" s="193"/>
      <c r="F162" s="206" t="str">
        <f t="shared" si="2"/>
        <v/>
      </c>
      <c r="G162" s="206" t="str">
        <f t="shared" si="3"/>
        <v/>
      </c>
    </row>
    <row r="163" spans="1:7" outlineLevel="1" x14ac:dyDescent="0.3">
      <c r="A163" s="66" t="s">
        <v>1157</v>
      </c>
      <c r="B163" s="95" t="s">
        <v>748</v>
      </c>
      <c r="C163" s="192"/>
      <c r="D163" s="193"/>
      <c r="F163" s="206" t="str">
        <f t="shared" si="2"/>
        <v/>
      </c>
      <c r="G163" s="206" t="str">
        <f t="shared" si="3"/>
        <v/>
      </c>
    </row>
    <row r="164" spans="1:7" outlineLevel="1" x14ac:dyDescent="0.3">
      <c r="A164" s="66" t="s">
        <v>1158</v>
      </c>
      <c r="B164" s="95"/>
      <c r="F164" s="92"/>
      <c r="G164" s="92"/>
    </row>
    <row r="165" spans="1:7" outlineLevel="1" x14ac:dyDescent="0.3">
      <c r="A165" s="66" t="s">
        <v>1159</v>
      </c>
      <c r="B165" s="95"/>
      <c r="F165" s="92"/>
      <c r="G165" s="92"/>
    </row>
    <row r="166" spans="1:7" outlineLevel="1" x14ac:dyDescent="0.3">
      <c r="A166" s="66" t="s">
        <v>1160</v>
      </c>
      <c r="B166" s="95"/>
      <c r="F166" s="92"/>
      <c r="G166" s="92"/>
    </row>
    <row r="167" spans="1:7" ht="15" customHeight="1" x14ac:dyDescent="0.3">
      <c r="A167" s="85"/>
      <c r="B167" s="86" t="s">
        <v>1161</v>
      </c>
      <c r="C167" s="85" t="s">
        <v>685</v>
      </c>
      <c r="D167" s="85" t="s">
        <v>686</v>
      </c>
      <c r="E167" s="87"/>
      <c r="F167" s="85" t="s">
        <v>1015</v>
      </c>
      <c r="G167" s="85" t="s">
        <v>687</v>
      </c>
    </row>
    <row r="168" spans="1:7" x14ac:dyDescent="0.3">
      <c r="A168" s="66" t="s">
        <v>1162</v>
      </c>
      <c r="B168" s="66" t="s">
        <v>718</v>
      </c>
      <c r="C168" s="186" t="s">
        <v>118</v>
      </c>
      <c r="G168" s="66"/>
    </row>
    <row r="169" spans="1:7" x14ac:dyDescent="0.3">
      <c r="G169" s="66"/>
    </row>
    <row r="170" spans="1:7" x14ac:dyDescent="0.3">
      <c r="B170" s="83" t="s">
        <v>719</v>
      </c>
      <c r="G170" s="66"/>
    </row>
    <row r="171" spans="1:7" x14ac:dyDescent="0.3">
      <c r="A171" s="66" t="s">
        <v>1163</v>
      </c>
      <c r="B171" s="66" t="s">
        <v>721</v>
      </c>
      <c r="C171" s="192" t="s">
        <v>118</v>
      </c>
      <c r="D171" s="193" t="s">
        <v>118</v>
      </c>
      <c r="F171" s="206" t="str">
        <f>IF($C$179=0,"",IF(C171="[Mark as ND1 if not relevant]","",C171/$C$179))</f>
        <v/>
      </c>
      <c r="G171" s="206" t="str">
        <f>IF($D$179=0,"",IF(D171="[Mark as ND1 if not relevant]","",D171/$D$179))</f>
        <v/>
      </c>
    </row>
    <row r="172" spans="1:7" x14ac:dyDescent="0.3">
      <c r="A172" s="66" t="s">
        <v>1164</v>
      </c>
      <c r="B172" s="66" t="s">
        <v>723</v>
      </c>
      <c r="C172" s="192" t="s">
        <v>118</v>
      </c>
      <c r="D172" s="193" t="s">
        <v>118</v>
      </c>
      <c r="F172" s="206" t="str">
        <f t="shared" ref="F172:F178" si="4">IF($C$179=0,"",IF(C172="[Mark as ND1 if not relevant]","",C172/$C$179))</f>
        <v/>
      </c>
      <c r="G172" s="206" t="str">
        <f t="shared" ref="G172:G178" si="5">IF($D$179=0,"",IF(D172="[Mark as ND1 if not relevant]","",D172/$D$179))</f>
        <v/>
      </c>
    </row>
    <row r="173" spans="1:7" x14ac:dyDescent="0.3">
      <c r="A173" s="66" t="s">
        <v>1165</v>
      </c>
      <c r="B173" s="66" t="s">
        <v>725</v>
      </c>
      <c r="C173" s="192" t="s">
        <v>118</v>
      </c>
      <c r="D173" s="193" t="s">
        <v>118</v>
      </c>
      <c r="F173" s="206" t="str">
        <f t="shared" si="4"/>
        <v/>
      </c>
      <c r="G173" s="206" t="str">
        <f t="shared" si="5"/>
        <v/>
      </c>
    </row>
    <row r="174" spans="1:7" x14ac:dyDescent="0.3">
      <c r="A174" s="66" t="s">
        <v>1166</v>
      </c>
      <c r="B174" s="66" t="s">
        <v>727</v>
      </c>
      <c r="C174" s="192" t="s">
        <v>118</v>
      </c>
      <c r="D174" s="193" t="s">
        <v>118</v>
      </c>
      <c r="F174" s="206" t="str">
        <f t="shared" si="4"/>
        <v/>
      </c>
      <c r="G174" s="206" t="str">
        <f t="shared" si="5"/>
        <v/>
      </c>
    </row>
    <row r="175" spans="1:7" x14ac:dyDescent="0.3">
      <c r="A175" s="66" t="s">
        <v>1167</v>
      </c>
      <c r="B175" s="66" t="s">
        <v>729</v>
      </c>
      <c r="C175" s="192" t="s">
        <v>118</v>
      </c>
      <c r="D175" s="193" t="s">
        <v>118</v>
      </c>
      <c r="F175" s="206" t="str">
        <f t="shared" si="4"/>
        <v/>
      </c>
      <c r="G175" s="206" t="str">
        <f t="shared" si="5"/>
        <v/>
      </c>
    </row>
    <row r="176" spans="1:7" x14ac:dyDescent="0.3">
      <c r="A176" s="66" t="s">
        <v>1168</v>
      </c>
      <c r="B176" s="66" t="s">
        <v>731</v>
      </c>
      <c r="C176" s="192" t="s">
        <v>118</v>
      </c>
      <c r="D176" s="193" t="s">
        <v>118</v>
      </c>
      <c r="F176" s="206" t="str">
        <f t="shared" si="4"/>
        <v/>
      </c>
      <c r="G176" s="206" t="str">
        <f t="shared" si="5"/>
        <v/>
      </c>
    </row>
    <row r="177" spans="1:7" x14ac:dyDescent="0.3">
      <c r="A177" s="66" t="s">
        <v>1169</v>
      </c>
      <c r="B177" s="66" t="s">
        <v>733</v>
      </c>
      <c r="C177" s="192" t="s">
        <v>118</v>
      </c>
      <c r="D177" s="193" t="s">
        <v>118</v>
      </c>
      <c r="F177" s="206" t="str">
        <f t="shared" si="4"/>
        <v/>
      </c>
      <c r="G177" s="206" t="str">
        <f t="shared" si="5"/>
        <v/>
      </c>
    </row>
    <row r="178" spans="1:7" x14ac:dyDescent="0.3">
      <c r="A178" s="66" t="s">
        <v>1170</v>
      </c>
      <c r="B178" s="66" t="s">
        <v>735</v>
      </c>
      <c r="C178" s="192" t="s">
        <v>118</v>
      </c>
      <c r="D178" s="193" t="s">
        <v>118</v>
      </c>
      <c r="F178" s="206" t="str">
        <f t="shared" si="4"/>
        <v/>
      </c>
      <c r="G178" s="206" t="str">
        <f t="shared" si="5"/>
        <v/>
      </c>
    </row>
    <row r="179" spans="1:7" x14ac:dyDescent="0.3">
      <c r="A179" s="66" t="s">
        <v>1171</v>
      </c>
      <c r="B179" s="93" t="s">
        <v>148</v>
      </c>
      <c r="C179" s="192">
        <f>SUM(C171:C178)</f>
        <v>0</v>
      </c>
      <c r="D179" s="193">
        <f>SUM(D171:D178)</f>
        <v>0</v>
      </c>
      <c r="F179" s="186">
        <f>SUM(F171:F178)</f>
        <v>0</v>
      </c>
      <c r="G179" s="186">
        <f>SUM(G171:G178)</f>
        <v>0</v>
      </c>
    </row>
    <row r="180" spans="1:7" outlineLevel="1" x14ac:dyDescent="0.3">
      <c r="A180" s="66" t="s">
        <v>1172</v>
      </c>
      <c r="B180" s="95" t="s">
        <v>738</v>
      </c>
      <c r="C180" s="192"/>
      <c r="D180" s="193"/>
      <c r="F180" s="206" t="str">
        <f t="shared" ref="F180:F185" si="6">IF($C$179=0,"",IF(C180="[for completion]","",C180/$C$179))</f>
        <v/>
      </c>
      <c r="G180" s="206" t="str">
        <f t="shared" ref="G180:G185" si="7">IF($D$179=0,"",IF(D180="[for completion]","",D180/$D$179))</f>
        <v/>
      </c>
    </row>
    <row r="181" spans="1:7" outlineLevel="1" x14ac:dyDescent="0.3">
      <c r="A181" s="66" t="s">
        <v>1173</v>
      </c>
      <c r="B181" s="95" t="s">
        <v>740</v>
      </c>
      <c r="C181" s="192"/>
      <c r="D181" s="193"/>
      <c r="F181" s="206" t="str">
        <f t="shared" si="6"/>
        <v/>
      </c>
      <c r="G181" s="206" t="str">
        <f t="shared" si="7"/>
        <v/>
      </c>
    </row>
    <row r="182" spans="1:7" outlineLevel="1" x14ac:dyDescent="0.3">
      <c r="A182" s="66" t="s">
        <v>1174</v>
      </c>
      <c r="B182" s="95" t="s">
        <v>742</v>
      </c>
      <c r="C182" s="192"/>
      <c r="D182" s="193"/>
      <c r="F182" s="206" t="str">
        <f t="shared" si="6"/>
        <v/>
      </c>
      <c r="G182" s="206" t="str">
        <f t="shared" si="7"/>
        <v/>
      </c>
    </row>
    <row r="183" spans="1:7" outlineLevel="1" x14ac:dyDescent="0.3">
      <c r="A183" s="66" t="s">
        <v>1175</v>
      </c>
      <c r="B183" s="95" t="s">
        <v>744</v>
      </c>
      <c r="C183" s="192"/>
      <c r="D183" s="193"/>
      <c r="F183" s="206" t="str">
        <f t="shared" si="6"/>
        <v/>
      </c>
      <c r="G183" s="206" t="str">
        <f t="shared" si="7"/>
        <v/>
      </c>
    </row>
    <row r="184" spans="1:7" outlineLevel="1" x14ac:dyDescent="0.3">
      <c r="A184" s="66" t="s">
        <v>1176</v>
      </c>
      <c r="B184" s="95" t="s">
        <v>746</v>
      </c>
      <c r="C184" s="192"/>
      <c r="D184" s="193"/>
      <c r="F184" s="206" t="str">
        <f t="shared" si="6"/>
        <v/>
      </c>
      <c r="G184" s="206" t="str">
        <f t="shared" si="7"/>
        <v/>
      </c>
    </row>
    <row r="185" spans="1:7" outlineLevel="1" x14ac:dyDescent="0.3">
      <c r="A185" s="66" t="s">
        <v>1177</v>
      </c>
      <c r="B185" s="95" t="s">
        <v>748</v>
      </c>
      <c r="C185" s="192"/>
      <c r="D185" s="193"/>
      <c r="F185" s="206" t="str">
        <f t="shared" si="6"/>
        <v/>
      </c>
      <c r="G185" s="206" t="str">
        <f t="shared" si="7"/>
        <v/>
      </c>
    </row>
    <row r="186" spans="1:7" outlineLevel="1" x14ac:dyDescent="0.3">
      <c r="A186" s="66" t="s">
        <v>1178</v>
      </c>
      <c r="B186" s="95"/>
      <c r="F186" s="92"/>
      <c r="G186" s="92"/>
    </row>
    <row r="187" spans="1:7" outlineLevel="1" x14ac:dyDescent="0.3">
      <c r="A187" s="66" t="s">
        <v>1179</v>
      </c>
      <c r="B187" s="95"/>
      <c r="F187" s="92"/>
      <c r="G187" s="92"/>
    </row>
    <row r="188" spans="1:7" outlineLevel="1" x14ac:dyDescent="0.3">
      <c r="A188" s="66" t="s">
        <v>1180</v>
      </c>
      <c r="B188" s="95"/>
      <c r="F188" s="92"/>
      <c r="G188" s="92"/>
    </row>
    <row r="189" spans="1:7" ht="15" customHeight="1" x14ac:dyDescent="0.3">
      <c r="A189" s="85"/>
      <c r="B189" s="86" t="s">
        <v>1181</v>
      </c>
      <c r="C189" s="85" t="s">
        <v>1015</v>
      </c>
      <c r="D189" s="85"/>
      <c r="E189" s="87"/>
      <c r="F189" s="85"/>
      <c r="G189" s="85"/>
    </row>
    <row r="190" spans="1:7" x14ac:dyDescent="0.3">
      <c r="A190" s="66" t="s">
        <v>1182</v>
      </c>
      <c r="B190" s="83" t="s">
        <v>607</v>
      </c>
      <c r="C190" s="186" t="s">
        <v>83</v>
      </c>
      <c r="E190" s="103"/>
      <c r="F190" s="103"/>
      <c r="G190" s="103"/>
    </row>
    <row r="191" spans="1:7" x14ac:dyDescent="0.3">
      <c r="A191" s="66" t="s">
        <v>1183</v>
      </c>
      <c r="B191" s="83" t="s">
        <v>607</v>
      </c>
      <c r="C191" s="186" t="s">
        <v>83</v>
      </c>
      <c r="E191" s="103"/>
      <c r="F191" s="103"/>
      <c r="G191" s="103"/>
    </row>
    <row r="192" spans="1:7" x14ac:dyDescent="0.3">
      <c r="A192" s="66" t="s">
        <v>1184</v>
      </c>
      <c r="B192" s="83" t="s">
        <v>607</v>
      </c>
      <c r="C192" s="186" t="s">
        <v>83</v>
      </c>
      <c r="E192" s="103"/>
      <c r="F192" s="103"/>
      <c r="G192" s="103"/>
    </row>
    <row r="193" spans="1:7" x14ac:dyDescent="0.3">
      <c r="A193" s="66" t="s">
        <v>1185</v>
      </c>
      <c r="B193" s="83" t="s">
        <v>607</v>
      </c>
      <c r="C193" s="186" t="s">
        <v>83</v>
      </c>
      <c r="E193" s="103"/>
      <c r="F193" s="103"/>
      <c r="G193" s="103"/>
    </row>
    <row r="194" spans="1:7" x14ac:dyDescent="0.3">
      <c r="A194" s="66" t="s">
        <v>1186</v>
      </c>
      <c r="B194" s="83" t="s">
        <v>607</v>
      </c>
      <c r="C194" s="186" t="s">
        <v>83</v>
      </c>
      <c r="E194" s="103"/>
      <c r="F194" s="103"/>
      <c r="G194" s="103"/>
    </row>
    <row r="195" spans="1:7" x14ac:dyDescent="0.3">
      <c r="A195" s="66" t="s">
        <v>1187</v>
      </c>
      <c r="B195" s="171" t="s">
        <v>607</v>
      </c>
      <c r="C195" s="186" t="s">
        <v>83</v>
      </c>
      <c r="E195" s="103"/>
      <c r="F195" s="103"/>
      <c r="G195" s="103"/>
    </row>
    <row r="196" spans="1:7" x14ac:dyDescent="0.3">
      <c r="A196" s="66" t="s">
        <v>1188</v>
      </c>
      <c r="B196" s="83" t="s">
        <v>607</v>
      </c>
      <c r="C196" s="186" t="s">
        <v>83</v>
      </c>
      <c r="E196" s="103"/>
      <c r="F196" s="103"/>
      <c r="G196" s="103"/>
    </row>
    <row r="197" spans="1:7" x14ac:dyDescent="0.3">
      <c r="A197" s="66" t="s">
        <v>1189</v>
      </c>
      <c r="B197" s="83" t="s">
        <v>607</v>
      </c>
      <c r="C197" s="186" t="s">
        <v>83</v>
      </c>
      <c r="E197" s="103"/>
      <c r="F197" s="103"/>
    </row>
    <row r="198" spans="1:7" x14ac:dyDescent="0.3">
      <c r="A198" s="66" t="s">
        <v>1190</v>
      </c>
      <c r="B198" s="83" t="s">
        <v>607</v>
      </c>
      <c r="C198" s="186" t="s">
        <v>83</v>
      </c>
      <c r="E198" s="103"/>
      <c r="F198" s="103"/>
    </row>
    <row r="199" spans="1:7" x14ac:dyDescent="0.3">
      <c r="A199" s="66" t="s">
        <v>1191</v>
      </c>
      <c r="B199" s="83" t="s">
        <v>607</v>
      </c>
      <c r="C199" s="186" t="s">
        <v>83</v>
      </c>
      <c r="E199" s="103"/>
      <c r="F199" s="103"/>
    </row>
    <row r="200" spans="1:7" x14ac:dyDescent="0.3">
      <c r="A200" s="66" t="s">
        <v>1192</v>
      </c>
      <c r="B200" s="83" t="s">
        <v>607</v>
      </c>
      <c r="C200" s="186" t="s">
        <v>83</v>
      </c>
      <c r="E200" s="103"/>
      <c r="F200" s="103"/>
    </row>
    <row r="201" spans="1:7" x14ac:dyDescent="0.3">
      <c r="A201" s="66" t="s">
        <v>1193</v>
      </c>
      <c r="B201" s="83" t="s">
        <v>607</v>
      </c>
      <c r="C201" s="186" t="s">
        <v>83</v>
      </c>
      <c r="E201" s="103"/>
      <c r="F201" s="103"/>
    </row>
    <row r="202" spans="1:7" x14ac:dyDescent="0.3">
      <c r="A202" s="66" t="s">
        <v>1194</v>
      </c>
      <c r="B202" s="83" t="s">
        <v>607</v>
      </c>
      <c r="C202" s="186" t="s">
        <v>83</v>
      </c>
    </row>
    <row r="203" spans="1:7" x14ac:dyDescent="0.3">
      <c r="A203" s="66" t="s">
        <v>1195</v>
      </c>
      <c r="B203" s="83" t="s">
        <v>607</v>
      </c>
      <c r="C203" s="186" t="s">
        <v>83</v>
      </c>
    </row>
    <row r="204" spans="1:7" x14ac:dyDescent="0.3">
      <c r="A204" s="66" t="s">
        <v>1196</v>
      </c>
      <c r="B204" s="83" t="s">
        <v>607</v>
      </c>
      <c r="C204" s="186" t="s">
        <v>83</v>
      </c>
    </row>
    <row r="205" spans="1:7" x14ac:dyDescent="0.3">
      <c r="A205" s="66" t="s">
        <v>1197</v>
      </c>
      <c r="B205" s="83" t="s">
        <v>607</v>
      </c>
      <c r="C205" s="186" t="s">
        <v>83</v>
      </c>
    </row>
    <row r="206" spans="1:7" x14ac:dyDescent="0.3">
      <c r="A206" s="66" t="s">
        <v>1198</v>
      </c>
      <c r="B206" s="83" t="s">
        <v>607</v>
      </c>
      <c r="C206" s="186" t="s">
        <v>83</v>
      </c>
    </row>
    <row r="207" spans="1:7" outlineLevel="1" x14ac:dyDescent="0.3">
      <c r="A207" s="66" t="s">
        <v>1199</v>
      </c>
    </row>
    <row r="208" spans="1:7" outlineLevel="1" x14ac:dyDescent="0.3">
      <c r="A208" s="66" t="s">
        <v>1200</v>
      </c>
    </row>
    <row r="209" spans="1:1" outlineLevel="1" x14ac:dyDescent="0.3">
      <c r="A209" s="66" t="s">
        <v>1201</v>
      </c>
    </row>
    <row r="210" spans="1:1" outlineLevel="1" x14ac:dyDescent="0.3">
      <c r="A210" s="66" t="s">
        <v>1202</v>
      </c>
    </row>
    <row r="211" spans="1:1" outlineLevel="1" x14ac:dyDescent="0.3">
      <c r="A211" s="66" t="s">
        <v>1203</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showGridLines="0" showRowColHeaders="0" zoomScale="80" zoomScaleNormal="80" workbookViewId="0">
      <selection activeCell="C89" sqref="C89"/>
    </sheetView>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91" customFormat="1" ht="31.2" x14ac:dyDescent="0.3">
      <c r="A1" s="189" t="s">
        <v>1204</v>
      </c>
      <c r="B1" s="189"/>
      <c r="C1" s="197" t="s">
        <v>2094</v>
      </c>
      <c r="D1" s="23"/>
      <c r="E1" s="23"/>
      <c r="F1" s="23"/>
      <c r="G1" s="23"/>
      <c r="H1" s="23"/>
      <c r="I1" s="23"/>
      <c r="J1" s="23"/>
      <c r="K1" s="23"/>
      <c r="L1" s="23"/>
      <c r="M1" s="23"/>
    </row>
    <row r="2" spans="1:13" x14ac:dyDescent="0.3">
      <c r="B2" s="64"/>
      <c r="C2" s="64"/>
    </row>
    <row r="3" spans="1:13" x14ac:dyDescent="0.3">
      <c r="A3" s="121" t="s">
        <v>1205</v>
      </c>
      <c r="B3" s="122"/>
      <c r="C3" s="64"/>
    </row>
    <row r="4" spans="1:13" x14ac:dyDescent="0.3">
      <c r="C4" s="64"/>
    </row>
    <row r="5" spans="1:13" ht="18" x14ac:dyDescent="0.3">
      <c r="A5" s="77" t="s">
        <v>81</v>
      </c>
      <c r="B5" s="77" t="s">
        <v>1206</v>
      </c>
      <c r="C5" s="123" t="s">
        <v>1612</v>
      </c>
    </row>
    <row r="6" spans="1:13" x14ac:dyDescent="0.3">
      <c r="A6" s="1" t="s">
        <v>1207</v>
      </c>
      <c r="B6" s="80" t="s">
        <v>1208</v>
      </c>
      <c r="C6" s="356" t="s">
        <v>2687</v>
      </c>
    </row>
    <row r="7" spans="1:13" x14ac:dyDescent="0.3">
      <c r="A7" s="1" t="s">
        <v>1209</v>
      </c>
      <c r="B7" s="80" t="s">
        <v>1210</v>
      </c>
      <c r="C7" s="356" t="s">
        <v>2688</v>
      </c>
    </row>
    <row r="8" spans="1:13" x14ac:dyDescent="0.3">
      <c r="A8" s="1" t="s">
        <v>1211</v>
      </c>
      <c r="B8" s="80" t="s">
        <v>1212</v>
      </c>
      <c r="C8" s="356" t="s">
        <v>1244</v>
      </c>
    </row>
    <row r="9" spans="1:13" ht="409.6" x14ac:dyDescent="0.3">
      <c r="A9" s="1" t="s">
        <v>1213</v>
      </c>
      <c r="B9" s="80" t="s">
        <v>1214</v>
      </c>
      <c r="C9" s="356" t="s">
        <v>2689</v>
      </c>
    </row>
    <row r="10" spans="1:13" ht="44.25" customHeight="1" x14ac:dyDescent="0.3">
      <c r="A10" s="1" t="s">
        <v>1215</v>
      </c>
      <c r="B10" s="80" t="s">
        <v>1430</v>
      </c>
      <c r="C10" s="356" t="s">
        <v>2690</v>
      </c>
    </row>
    <row r="11" spans="1:13" ht="54.75" customHeight="1" x14ac:dyDescent="0.3">
      <c r="A11" s="1" t="s">
        <v>1216</v>
      </c>
      <c r="B11" s="80" t="s">
        <v>1217</v>
      </c>
      <c r="C11" s="356" t="s">
        <v>2690</v>
      </c>
    </row>
    <row r="12" spans="1:13" ht="28.8" x14ac:dyDescent="0.3">
      <c r="A12" s="1" t="s">
        <v>1218</v>
      </c>
      <c r="B12" s="80" t="s">
        <v>1219</v>
      </c>
      <c r="C12" s="356" t="s">
        <v>2691</v>
      </c>
    </row>
    <row r="13" spans="1:13" x14ac:dyDescent="0.3">
      <c r="A13" s="1" t="s">
        <v>1220</v>
      </c>
      <c r="B13" s="80" t="s">
        <v>1221</v>
      </c>
      <c r="C13" s="66"/>
    </row>
    <row r="14" spans="1:13" ht="28.8" x14ac:dyDescent="0.3">
      <c r="A14" s="1" t="s">
        <v>1222</v>
      </c>
      <c r="B14" s="80" t="s">
        <v>1223</v>
      </c>
      <c r="C14" s="66"/>
    </row>
    <row r="15" spans="1:13" x14ac:dyDescent="0.3">
      <c r="A15" s="1" t="s">
        <v>1224</v>
      </c>
      <c r="B15" s="80" t="s">
        <v>1225</v>
      </c>
      <c r="C15" s="356" t="s">
        <v>2692</v>
      </c>
    </row>
    <row r="16" spans="1:13" ht="28.8" x14ac:dyDescent="0.3">
      <c r="A16" s="1" t="s">
        <v>1226</v>
      </c>
      <c r="B16" s="84" t="s">
        <v>1227</v>
      </c>
      <c r="C16" s="356" t="s">
        <v>2693</v>
      </c>
    </row>
    <row r="17" spans="1:13" ht="30" customHeight="1" x14ac:dyDescent="0.3">
      <c r="A17" s="1" t="s">
        <v>1228</v>
      </c>
      <c r="B17" s="84" t="s">
        <v>1229</v>
      </c>
      <c r="C17" s="356" t="s">
        <v>83</v>
      </c>
    </row>
    <row r="18" spans="1:13" x14ac:dyDescent="0.3">
      <c r="A18" s="1" t="s">
        <v>1230</v>
      </c>
      <c r="B18" s="84" t="s">
        <v>1231</v>
      </c>
      <c r="C18" s="356" t="s">
        <v>2694</v>
      </c>
    </row>
    <row r="19" spans="1:13" s="268" customFormat="1" x14ac:dyDescent="0.3">
      <c r="A19" s="224" t="s">
        <v>2545</v>
      </c>
      <c r="B19" s="80" t="s">
        <v>2608</v>
      </c>
      <c r="C19" s="356"/>
      <c r="D19" s="2"/>
      <c r="E19" s="2"/>
      <c r="F19" s="2"/>
      <c r="G19" s="2"/>
      <c r="H19" s="2"/>
      <c r="I19" s="2"/>
      <c r="J19" s="2"/>
    </row>
    <row r="20" spans="1:13" s="268" customFormat="1" x14ac:dyDescent="0.3">
      <c r="A20" s="224" t="s">
        <v>2546</v>
      </c>
      <c r="B20" s="80" t="s">
        <v>2609</v>
      </c>
      <c r="D20" s="2"/>
      <c r="E20" s="2"/>
      <c r="F20" s="2"/>
      <c r="G20" s="2"/>
      <c r="H20" s="2"/>
      <c r="I20" s="2"/>
      <c r="J20" s="2"/>
    </row>
    <row r="21" spans="1:13" s="268" customFormat="1" x14ac:dyDescent="0.3">
      <c r="A21" s="224" t="s">
        <v>2547</v>
      </c>
      <c r="B21" s="80" t="s">
        <v>2607</v>
      </c>
      <c r="C21" s="285" t="s">
        <v>83</v>
      </c>
      <c r="D21" s="2"/>
      <c r="E21" s="2"/>
      <c r="F21" s="2"/>
      <c r="G21" s="2"/>
      <c r="H21" s="2"/>
      <c r="I21" s="2"/>
      <c r="J21" s="2"/>
    </row>
    <row r="22" spans="1:13" s="268" customFormat="1" x14ac:dyDescent="0.3">
      <c r="A22" s="224" t="s">
        <v>2548</v>
      </c>
      <c r="B22" s="2"/>
      <c r="C22" s="2"/>
      <c r="D22" s="2"/>
      <c r="E22" s="2"/>
      <c r="F22" s="2"/>
      <c r="G22" s="2"/>
      <c r="H22" s="2"/>
      <c r="I22" s="2"/>
      <c r="J22" s="2"/>
    </row>
    <row r="23" spans="1:13" outlineLevel="1" x14ac:dyDescent="0.3">
      <c r="A23" s="1" t="s">
        <v>1232</v>
      </c>
      <c r="B23" s="81" t="s">
        <v>1233</v>
      </c>
      <c r="C23" s="356" t="s">
        <v>1241</v>
      </c>
    </row>
    <row r="24" spans="1:13" outlineLevel="1" x14ac:dyDescent="0.3">
      <c r="A24" s="1" t="s">
        <v>1234</v>
      </c>
      <c r="B24" s="116"/>
      <c r="C24" s="66"/>
    </row>
    <row r="25" spans="1:13" outlineLevel="1" x14ac:dyDescent="0.3">
      <c r="A25" s="1" t="s">
        <v>1235</v>
      </c>
      <c r="B25" s="116"/>
      <c r="C25" s="66"/>
    </row>
    <row r="26" spans="1:13" outlineLevel="1" x14ac:dyDescent="0.3">
      <c r="A26" s="1" t="s">
        <v>1236</v>
      </c>
      <c r="B26" s="116"/>
      <c r="C26" s="66"/>
    </row>
    <row r="27" spans="1:13" outlineLevel="1" x14ac:dyDescent="0.3">
      <c r="A27" s="1" t="s">
        <v>1237</v>
      </c>
      <c r="B27" s="116"/>
      <c r="C27" s="66"/>
    </row>
    <row r="28" spans="1:13" s="268" customFormat="1" ht="18" outlineLevel="1" x14ac:dyDescent="0.3">
      <c r="A28" s="338"/>
      <c r="B28" s="331" t="s">
        <v>2610</v>
      </c>
      <c r="C28" s="123" t="s">
        <v>1612</v>
      </c>
      <c r="D28" s="2"/>
      <c r="E28" s="2"/>
      <c r="F28" s="2"/>
      <c r="G28" s="2"/>
      <c r="H28" s="2"/>
      <c r="I28" s="2"/>
      <c r="J28" s="2"/>
      <c r="K28" s="2"/>
      <c r="L28" s="2"/>
      <c r="M28" s="2"/>
    </row>
    <row r="29" spans="1:13" s="268" customFormat="1" outlineLevel="1" x14ac:dyDescent="0.3">
      <c r="A29" s="107" t="s">
        <v>1239</v>
      </c>
      <c r="B29" s="80" t="s">
        <v>2608</v>
      </c>
      <c r="C29" s="285" t="s">
        <v>83</v>
      </c>
      <c r="D29" s="2"/>
      <c r="E29" s="2"/>
      <c r="F29" s="2"/>
      <c r="G29" s="2"/>
      <c r="H29" s="2"/>
      <c r="I29" s="2"/>
      <c r="J29" s="2"/>
      <c r="K29" s="2"/>
      <c r="L29" s="2"/>
      <c r="M29" s="2"/>
    </row>
    <row r="30" spans="1:13" s="268" customFormat="1" outlineLevel="1" x14ac:dyDescent="0.3">
      <c r="A30" s="107" t="s">
        <v>1242</v>
      </c>
      <c r="B30" s="80" t="s">
        <v>2609</v>
      </c>
      <c r="C30" s="285" t="s">
        <v>83</v>
      </c>
      <c r="D30" s="2"/>
      <c r="E30" s="2"/>
      <c r="F30" s="2"/>
      <c r="G30" s="2"/>
      <c r="H30" s="2"/>
      <c r="I30" s="2"/>
      <c r="J30" s="2"/>
      <c r="K30" s="2"/>
      <c r="L30" s="2"/>
      <c r="M30" s="2"/>
    </row>
    <row r="31" spans="1:13" s="268" customFormat="1" outlineLevel="1" x14ac:dyDescent="0.3">
      <c r="A31" s="107" t="s">
        <v>1245</v>
      </c>
      <c r="B31" s="80" t="s">
        <v>2607</v>
      </c>
      <c r="C31" s="285" t="s">
        <v>83</v>
      </c>
      <c r="D31" s="2"/>
      <c r="E31" s="2"/>
      <c r="F31" s="2"/>
      <c r="G31" s="2"/>
      <c r="H31" s="2"/>
      <c r="I31" s="2"/>
      <c r="J31" s="2"/>
      <c r="K31" s="2"/>
      <c r="L31" s="2"/>
      <c r="M31" s="2"/>
    </row>
    <row r="32" spans="1:13" s="268" customFormat="1" outlineLevel="1" x14ac:dyDescent="0.3">
      <c r="A32" s="107" t="s">
        <v>1248</v>
      </c>
      <c r="B32" s="116"/>
      <c r="C32" s="285"/>
      <c r="D32" s="2"/>
      <c r="E32" s="2"/>
      <c r="F32" s="2"/>
      <c r="G32" s="2"/>
      <c r="H32" s="2"/>
      <c r="I32" s="2"/>
      <c r="J32" s="2"/>
      <c r="K32" s="2"/>
      <c r="L32" s="2"/>
      <c r="M32" s="2"/>
    </row>
    <row r="33" spans="1:13" s="268" customFormat="1" outlineLevel="1" x14ac:dyDescent="0.3">
      <c r="A33" s="107" t="s">
        <v>1249</v>
      </c>
      <c r="B33" s="116"/>
      <c r="C33" s="285"/>
      <c r="D33" s="2"/>
      <c r="E33" s="2"/>
      <c r="F33" s="2"/>
      <c r="G33" s="2"/>
      <c r="H33" s="2"/>
      <c r="I33" s="2"/>
      <c r="J33" s="2"/>
      <c r="K33" s="2"/>
      <c r="L33" s="2"/>
      <c r="M33" s="2"/>
    </row>
    <row r="34" spans="1:13" s="268" customFormat="1" outlineLevel="1" x14ac:dyDescent="0.3">
      <c r="A34" s="107" t="s">
        <v>1598</v>
      </c>
      <c r="B34" s="116"/>
      <c r="C34" s="285"/>
      <c r="D34" s="2"/>
      <c r="E34" s="2"/>
      <c r="F34" s="2"/>
      <c r="G34" s="2"/>
      <c r="H34" s="2"/>
      <c r="I34" s="2"/>
      <c r="J34" s="2"/>
      <c r="K34" s="2"/>
      <c r="L34" s="2"/>
      <c r="M34" s="2"/>
    </row>
    <row r="35" spans="1:13" s="268" customFormat="1" outlineLevel="1" x14ac:dyDescent="0.3">
      <c r="A35" s="107" t="s">
        <v>2621</v>
      </c>
      <c r="B35" s="116"/>
      <c r="C35" s="285"/>
      <c r="D35" s="2"/>
      <c r="E35" s="2"/>
      <c r="F35" s="2"/>
      <c r="G35" s="2"/>
      <c r="H35" s="2"/>
      <c r="I35" s="2"/>
      <c r="J35" s="2"/>
      <c r="K35" s="2"/>
      <c r="L35" s="2"/>
      <c r="M35" s="2"/>
    </row>
    <row r="36" spans="1:13" s="268" customFormat="1" outlineLevel="1" x14ac:dyDescent="0.3">
      <c r="A36" s="107" t="s">
        <v>2622</v>
      </c>
      <c r="B36" s="116"/>
      <c r="C36" s="285"/>
      <c r="D36" s="2"/>
      <c r="E36" s="2"/>
      <c r="F36" s="2"/>
      <c r="G36" s="2"/>
      <c r="H36" s="2"/>
      <c r="I36" s="2"/>
      <c r="J36" s="2"/>
      <c r="K36" s="2"/>
      <c r="L36" s="2"/>
      <c r="M36" s="2"/>
    </row>
    <row r="37" spans="1:13" s="268" customFormat="1" outlineLevel="1" x14ac:dyDescent="0.3">
      <c r="A37" s="107" t="s">
        <v>2623</v>
      </c>
      <c r="B37" s="116"/>
      <c r="C37" s="285"/>
      <c r="D37" s="2"/>
      <c r="E37" s="2"/>
      <c r="F37" s="2"/>
      <c r="G37" s="2"/>
      <c r="H37" s="2"/>
      <c r="I37" s="2"/>
      <c r="J37" s="2"/>
      <c r="K37" s="2"/>
      <c r="L37" s="2"/>
      <c r="M37" s="2"/>
    </row>
    <row r="38" spans="1:13" s="268" customFormat="1" outlineLevel="1" x14ac:dyDescent="0.3">
      <c r="A38" s="107" t="s">
        <v>2624</v>
      </c>
      <c r="B38" s="116"/>
      <c r="C38" s="285"/>
      <c r="D38" s="2"/>
      <c r="E38" s="2"/>
      <c r="F38" s="2"/>
      <c r="G38" s="2"/>
      <c r="H38" s="2"/>
      <c r="I38" s="2"/>
      <c r="J38" s="2"/>
      <c r="K38" s="2"/>
      <c r="L38" s="2"/>
      <c r="M38" s="2"/>
    </row>
    <row r="39" spans="1:13" s="268" customFormat="1" outlineLevel="1" x14ac:dyDescent="0.3">
      <c r="A39" s="107" t="s">
        <v>2625</v>
      </c>
      <c r="B39" s="116"/>
      <c r="C39" s="285"/>
      <c r="D39" s="2"/>
      <c r="E39" s="2"/>
      <c r="F39" s="2"/>
      <c r="G39" s="2"/>
      <c r="H39" s="2"/>
      <c r="I39" s="2"/>
      <c r="J39" s="2"/>
      <c r="K39" s="2"/>
      <c r="L39" s="2"/>
      <c r="M39" s="2"/>
    </row>
    <row r="40" spans="1:13" s="268" customFormat="1" outlineLevel="1" x14ac:dyDescent="0.3">
      <c r="A40" s="107" t="s">
        <v>2626</v>
      </c>
      <c r="B40" s="116"/>
      <c r="C40" s="285"/>
      <c r="D40" s="2"/>
      <c r="E40" s="2"/>
      <c r="F40" s="2"/>
      <c r="G40" s="2"/>
      <c r="H40" s="2"/>
      <c r="I40" s="2"/>
      <c r="J40" s="2"/>
      <c r="K40" s="2"/>
      <c r="L40" s="2"/>
      <c r="M40" s="2"/>
    </row>
    <row r="41" spans="1:13" s="268" customFormat="1" outlineLevel="1" x14ac:dyDescent="0.3">
      <c r="A41" s="107" t="s">
        <v>2627</v>
      </c>
      <c r="B41" s="116"/>
      <c r="C41" s="285"/>
      <c r="D41" s="2"/>
      <c r="E41" s="2"/>
      <c r="F41" s="2"/>
      <c r="G41" s="2"/>
      <c r="H41" s="2"/>
      <c r="I41" s="2"/>
      <c r="J41" s="2"/>
      <c r="K41" s="2"/>
      <c r="L41" s="2"/>
      <c r="M41" s="2"/>
    </row>
    <row r="42" spans="1:13" s="268" customFormat="1" outlineLevel="1" x14ac:dyDescent="0.3">
      <c r="A42" s="107" t="s">
        <v>2628</v>
      </c>
      <c r="B42" s="116"/>
      <c r="C42" s="285"/>
      <c r="D42" s="2"/>
      <c r="E42" s="2"/>
      <c r="F42" s="2"/>
      <c r="G42" s="2"/>
      <c r="H42" s="2"/>
      <c r="I42" s="2"/>
      <c r="J42" s="2"/>
      <c r="K42" s="2"/>
      <c r="L42" s="2"/>
      <c r="M42" s="2"/>
    </row>
    <row r="43" spans="1:13" s="268" customFormat="1" outlineLevel="1" x14ac:dyDescent="0.3">
      <c r="A43" s="107" t="s">
        <v>2629</v>
      </c>
      <c r="B43" s="116"/>
      <c r="C43" s="285"/>
      <c r="D43" s="2"/>
      <c r="E43" s="2"/>
      <c r="F43" s="2"/>
      <c r="G43" s="2"/>
      <c r="H43" s="2"/>
      <c r="I43" s="2"/>
      <c r="J43" s="2"/>
      <c r="K43" s="2"/>
      <c r="L43" s="2"/>
      <c r="M43" s="2"/>
    </row>
    <row r="44" spans="1:13" ht="18" x14ac:dyDescent="0.3">
      <c r="A44" s="77"/>
      <c r="B44" s="77" t="s">
        <v>2611</v>
      </c>
      <c r="C44" s="123" t="s">
        <v>1238</v>
      </c>
    </row>
    <row r="45" spans="1:13" x14ac:dyDescent="0.3">
      <c r="A45" s="1" t="s">
        <v>1250</v>
      </c>
      <c r="B45" s="84" t="s">
        <v>1240</v>
      </c>
      <c r="C45" s="66" t="s">
        <v>1241</v>
      </c>
    </row>
    <row r="46" spans="1:13" x14ac:dyDescent="0.3">
      <c r="A46" s="224" t="s">
        <v>2613</v>
      </c>
      <c r="B46" s="84" t="s">
        <v>1243</v>
      </c>
      <c r="C46" s="66" t="s">
        <v>1244</v>
      </c>
    </row>
    <row r="47" spans="1:13" x14ac:dyDescent="0.3">
      <c r="A47" s="224" t="s">
        <v>2614</v>
      </c>
      <c r="B47" s="84" t="s">
        <v>1246</v>
      </c>
      <c r="C47" s="66" t="s">
        <v>1247</v>
      </c>
    </row>
    <row r="48" spans="1:13" outlineLevel="1" x14ac:dyDescent="0.3">
      <c r="A48" s="1" t="s">
        <v>1252</v>
      </c>
      <c r="B48" s="83"/>
      <c r="C48" s="66"/>
    </row>
    <row r="49" spans="1:3" outlineLevel="1" x14ac:dyDescent="0.3">
      <c r="A49" s="224" t="s">
        <v>1253</v>
      </c>
      <c r="B49" s="83"/>
      <c r="C49" s="66"/>
    </row>
    <row r="50" spans="1:3" outlineLevel="1" x14ac:dyDescent="0.3">
      <c r="A50" s="224" t="s">
        <v>1254</v>
      </c>
      <c r="B50" s="84"/>
      <c r="C50" s="66"/>
    </row>
    <row r="51" spans="1:3" ht="18" x14ac:dyDescent="0.3">
      <c r="A51" s="77"/>
      <c r="B51" s="77" t="s">
        <v>2612</v>
      </c>
      <c r="C51" s="123" t="s">
        <v>1612</v>
      </c>
    </row>
    <row r="52" spans="1:3" x14ac:dyDescent="0.3">
      <c r="A52" s="1" t="s">
        <v>2615</v>
      </c>
      <c r="B52" s="80" t="s">
        <v>1251</v>
      </c>
      <c r="C52" s="66" t="s">
        <v>83</v>
      </c>
    </row>
    <row r="53" spans="1:3" x14ac:dyDescent="0.3">
      <c r="A53" s="1" t="s">
        <v>2616</v>
      </c>
      <c r="B53" s="83"/>
    </row>
    <row r="54" spans="1:3" x14ac:dyDescent="0.3">
      <c r="A54" s="224" t="s">
        <v>2617</v>
      </c>
      <c r="B54" s="83"/>
    </row>
    <row r="55" spans="1:3" x14ac:dyDescent="0.3">
      <c r="A55" s="224" t="s">
        <v>2618</v>
      </c>
      <c r="B55" s="83"/>
    </row>
    <row r="56" spans="1:3" x14ac:dyDescent="0.3">
      <c r="A56" s="224" t="s">
        <v>2619</v>
      </c>
      <c r="B56" s="83"/>
    </row>
    <row r="57" spans="1:3" x14ac:dyDescent="0.3">
      <c r="A57" s="224" t="s">
        <v>2620</v>
      </c>
      <c r="B57" s="8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4"/>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5"/>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24</vt:i4>
      </vt:variant>
    </vt:vector>
  </HeadingPairs>
  <TitlesOfParts>
    <vt:vector size="51"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Frontpage</vt:lpstr>
      <vt:lpstr>Contents</vt:lpstr>
      <vt:lpstr>Table A - General Issuer Detail</vt:lpstr>
      <vt:lpstr>G1-G4 - Cover pool inform.</vt:lpstr>
      <vt:lpstr>Table 1-3 - Lending</vt:lpstr>
      <vt:lpstr>Table 4 - LTV</vt:lpstr>
      <vt:lpstr>Table 5 - Lending by region</vt:lpstr>
      <vt:lpstr>Table 6-8 - Lending by loantype</vt:lpstr>
      <vt:lpstr>Table 9-12 - Lending</vt:lpstr>
      <vt:lpstr>X1 Key Concepts</vt:lpstr>
      <vt:lpstr>X2 Key Concepts</vt:lpstr>
      <vt:lpstr>X3 - General explanation</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Contents!Print_Area</vt:lpstr>
      <vt:lpstr>Disclaimer!Print_Area</vt:lpstr>
      <vt:lpstr>'E. Optional ECB-ECAIs data'!Print_Area</vt:lpstr>
      <vt:lpstr>FAQ!Print_Area</vt:lpstr>
      <vt:lpstr>Frontpage!Print_Area</vt:lpstr>
      <vt:lpstr>'G1-G4 - Cover pool inform.'!Print_Area</vt:lpstr>
      <vt:lpstr>Introduction!Print_Area</vt:lpstr>
      <vt:lpstr>'Table 4 - LTV'!Print_Area</vt:lpstr>
      <vt:lpstr>'Table 9-12 - Lending'!Print_Area</vt:lpstr>
      <vt:lpstr>'X1 Key Concepts'!Print_Area</vt:lpstr>
      <vt:lpstr>Disclaimer!Print_Titles</vt:lpstr>
      <vt:lpstr>FAQ!Print_Titles</vt:lpstr>
      <vt:lpstr>Disclaimer!privacy_policy</vt:lpstr>
      <vt:lpstr>Q_1</vt:lpstr>
      <vt:lpstr>Q_2</vt:lpstr>
      <vt:lpstr>Q_3</vt:lpstr>
      <vt:lpstr>Q_4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Nordea Kredit ECBC harmonised transparency template, CC1 Q3 2020</dc:title>
  <dc:creator>Nordea Kredit</dc:creator>
  <cp:lastPrinted>2016-05-20T08:25:54Z</cp:lastPrinted>
  <dcterms:created xsi:type="dcterms:W3CDTF">2016-04-21T08:07:20Z</dcterms:created>
  <dcterms:modified xsi:type="dcterms:W3CDTF">2020-11-04T07:16:25Z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0b7bbd-7ade-49ce-aa5e-23220b76cd08_Enabled">
    <vt:lpwstr>true</vt:lpwstr>
  </property>
  <property fmtid="{D5CDD505-2E9C-101B-9397-08002B2CF9AE}" pid="3" name="MSIP_Label_400b7bbd-7ade-49ce-aa5e-23220b76cd08_SetDate">
    <vt:lpwstr>2020-11-04T07:06:05Z</vt:lpwstr>
  </property>
  <property fmtid="{D5CDD505-2E9C-101B-9397-08002B2CF9AE}" pid="4" name="MSIP_Label_400b7bbd-7ade-49ce-aa5e-23220b76cd08_Method">
    <vt:lpwstr>Standard</vt:lpwstr>
  </property>
  <property fmtid="{D5CDD505-2E9C-101B-9397-08002B2CF9AE}" pid="5" name="MSIP_Label_400b7bbd-7ade-49ce-aa5e-23220b76cd08_Name">
    <vt:lpwstr>Confidential</vt:lpwstr>
  </property>
  <property fmtid="{D5CDD505-2E9C-101B-9397-08002B2CF9AE}" pid="6" name="MSIP_Label_400b7bbd-7ade-49ce-aa5e-23220b76cd08_SiteId">
    <vt:lpwstr>8beccd60-0be6-4025-8e24-ca9ae679e1f4</vt:lpwstr>
  </property>
  <property fmtid="{D5CDD505-2E9C-101B-9397-08002B2CF9AE}" pid="7" name="MSIP_Label_400b7bbd-7ade-49ce-aa5e-23220b76cd08_ActionId">
    <vt:lpwstr>e77d56e0-36e6-4075-b938-a9b8db83bb25</vt:lpwstr>
  </property>
  <property fmtid="{D5CDD505-2E9C-101B-9397-08002B2CF9AE}" pid="8" name="MSIP_Label_400b7bbd-7ade-49ce-aa5e-23220b76cd08_ContentBits">
    <vt:lpwstr>2</vt:lpwstr>
  </property>
</Properties>
</file>