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theme/themeOverride2.xml" ContentType="application/vnd.openxmlformats-officedocument.themeOverride+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0" yWindow="1155" windowWidth="19320" windowHeight="10755" tabRatio="943"/>
  </bookViews>
  <sheets>
    <sheet name="Factbook Q2 2013" sheetId="75" r:id="rId1"/>
    <sheet name="Contents" sheetId="4" r:id="rId2"/>
    <sheet name="Overview start" sheetId="85" r:id="rId3"/>
    <sheet name="Nordea overview" sheetId="2" r:id="rId4"/>
    <sheet name="Info - Rating" sheetId="36" state="hidden" r:id="rId5"/>
    <sheet name="Info - Largest shareholders" sheetId="38" state="hidden" r:id="rId6"/>
    <sheet name="Financials start" sheetId="77" r:id="rId7"/>
    <sheet name="Key financial figures" sheetId="167" r:id="rId8"/>
    <sheet name="Retail start" sheetId="78" r:id="rId9"/>
    <sheet name="Business area - Retail" sheetId="144" r:id="rId10"/>
    <sheet name="Retail - Denmark  " sheetId="158" r:id="rId11"/>
    <sheet name="Retail - Finland " sheetId="159" r:id="rId12"/>
    <sheet name="Retail - Norway " sheetId="160" r:id="rId13"/>
    <sheet name="Retail - Sweden  " sheetId="161" r:id="rId14"/>
    <sheet name="Retail - Baltics" sheetId="162" r:id="rId15"/>
    <sheet name="Retail - Other" sheetId="48" r:id="rId16"/>
    <sheet name="Wholesale start" sheetId="80" r:id="rId17"/>
    <sheet name="Business area - Wholesale" sheetId="7" r:id="rId18"/>
    <sheet name="Wholesale - CIB &amp; SOOS" sheetId="14" r:id="rId19"/>
    <sheet name="Wholesale - SOOS" sheetId="15" state="hidden" r:id="rId20"/>
    <sheet name="Wholesale - Russia &amp; Other" sheetId="16" r:id="rId21"/>
    <sheet name="Wholesale - Other" sheetId="17" state="hidden" r:id="rId22"/>
    <sheet name="Wealth start" sheetId="79" r:id="rId23"/>
    <sheet name="Business area - Wealth Mgmt" sheetId="3" r:id="rId24"/>
    <sheet name="Wealth - Asset Mgmt" sheetId="18" r:id="rId25"/>
    <sheet name="Wealth Mgmt - AuM" sheetId="152" r:id="rId26"/>
    <sheet name="Wealth Mgmt - Life &amp; Pension" sheetId="151" r:id="rId27"/>
    <sheet name="Wealth - MCEV" sheetId="155" r:id="rId28"/>
    <sheet name="Wealth - Private Bankin &amp; Other" sheetId="20" r:id="rId29"/>
    <sheet name="Customers start" sheetId="84" r:id="rId30"/>
    <sheet name="Customers - Household" sheetId="163" r:id="rId31"/>
    <sheet name="Customer - Corporate" sheetId="164" r:id="rId32"/>
    <sheet name="Capital start" sheetId="83" r:id="rId33"/>
    <sheet name="Lending, loan losses, impaired" sheetId="165" r:id="rId34"/>
    <sheet name="Loan portfolio" sheetId="32" state="hidden" r:id="rId35"/>
    <sheet name="Loan losses &amp; Impaired loans" sheetId="50" state="hidden" r:id="rId36"/>
    <sheet name="Risk" sheetId="51" r:id="rId37"/>
    <sheet name="Capital position " sheetId="156" r:id="rId38"/>
    <sheet name="Liquidity buffer" sheetId="166" r:id="rId39"/>
    <sheet name="General info start" sheetId="81" r:id="rId40"/>
    <sheet name="Info - Payments &amp; transactions" sheetId="137" r:id="rId41"/>
    <sheet name="Info - Macroeconomic data" sheetId="134" r:id="rId42"/>
    <sheet name="Contacts and financial calendar" sheetId="39" r:id="rId43"/>
  </sheets>
  <externalReferences>
    <externalReference r:id="rId44"/>
    <externalReference r:id="rId45"/>
    <externalReference r:id="rId46"/>
  </externalReferences>
  <definedNames>
    <definedName name="_xlnm.Print_Area" localSheetId="9">'Business area - Retail'!$A$1:$I$59</definedName>
    <definedName name="_xlnm.Print_Area" localSheetId="23">'Business area - Wealth Mgmt'!$A$1:$I$56</definedName>
    <definedName name="_xlnm.Print_Area" localSheetId="17">'Business area - Wholesale'!$A$1:$I$56</definedName>
    <definedName name="_xlnm.Print_Area" localSheetId="37">'Capital position '!$A$1:$AF$63</definedName>
    <definedName name="_xlnm.Print_Area" localSheetId="42">'Contacts and financial calendar'!$A$1:$I$64</definedName>
    <definedName name="_xlnm.Print_Area" localSheetId="1">Contents!$A$1:$F$54</definedName>
    <definedName name="_xlnm.Print_Area" localSheetId="29">'Customers start'!$A$1:$K$50</definedName>
    <definedName name="_xlnm.Print_Area" localSheetId="0">'Factbook Q2 2013'!$A$1:$I$49</definedName>
    <definedName name="_xlnm.Print_Area" localSheetId="6">'Financials start'!$A$1:$K$50</definedName>
    <definedName name="_xlnm.Print_Area" localSheetId="39">'General info start'!$A$1:$K$50</definedName>
    <definedName name="_xlnm.Print_Area" localSheetId="41">'Info - Macroeconomic data'!$A$1:$R$59</definedName>
    <definedName name="_xlnm.Print_Area" localSheetId="40">'Info - Payments &amp; transactions'!$A$1:$R$55</definedName>
    <definedName name="_xlnm.Print_Area" localSheetId="7">'Key financial figures'!$A$1:$AQ$64</definedName>
    <definedName name="_xlnm.Print_Area" localSheetId="33">'Lending, loan losses, impaired'!$A$1:$BX$68</definedName>
    <definedName name="_xlnm.Print_Area" localSheetId="38">'Liquidity buffer'!$A$1:$AW$59</definedName>
    <definedName name="_xlnm.Print_Area" localSheetId="35">'Loan losses &amp; Impaired loans'!$A$1:$S$55</definedName>
    <definedName name="_xlnm.Print_Area" localSheetId="34">'Loan portfolio'!$A$1:$BD$56</definedName>
    <definedName name="_xlnm.Print_Area" localSheetId="3">'Nordea overview'!$A$1:$CC$39</definedName>
    <definedName name="_xlnm.Print_Area" localSheetId="2">'Overview start'!$A$1:$K$50</definedName>
    <definedName name="_xlnm.Print_Area" localSheetId="14">'Retail - Baltics'!$A$1:$I$56</definedName>
    <definedName name="_xlnm.Print_Area" localSheetId="10">'Retail - Denmark  '!$A$1:$I$56</definedName>
    <definedName name="_xlnm.Print_Area" localSheetId="11">'Retail - Finland '!$A$1:$I$56</definedName>
    <definedName name="_xlnm.Print_Area" localSheetId="12">'Retail - Norway '!$A$1:$I$81</definedName>
    <definedName name="_xlnm.Print_Area" localSheetId="15">'Retail - Other'!$A$1:$J$54</definedName>
    <definedName name="_xlnm.Print_Area" localSheetId="13">'Retail - Sweden  '!$A$1:$I$78</definedName>
    <definedName name="_xlnm.Print_Area" localSheetId="24">'Wealth - Asset Mgmt'!$A$1:$I$56</definedName>
    <definedName name="_xlnm.Print_Area" localSheetId="27">'Wealth - MCEV'!$A$1:$Q$56</definedName>
    <definedName name="_xlnm.Print_Area" localSheetId="28">'Wealth - Private Bankin &amp; Other'!$A$1:$I$56</definedName>
    <definedName name="_xlnm.Print_Area" localSheetId="25">'Wealth Mgmt - AuM'!$A$1:$F$56</definedName>
    <definedName name="_xlnm.Print_Area" localSheetId="26">'Wealth Mgmt - Life &amp; Pension'!$A$1:$T$54</definedName>
    <definedName name="_xlnm.Print_Area" localSheetId="18">'Wholesale - CIB &amp; SOOS'!$A$1:$I$56</definedName>
    <definedName name="_xlnm.Print_Area" localSheetId="20">'Wholesale - Russia &amp; Other'!$A$1:$I$56</definedName>
    <definedName name="_xlnm.Print_Area" localSheetId="19">'Wholesale - SOOS'!$A$1:$L$56</definedName>
  </definedNames>
  <calcPr calcId="145621" concurrentCalc="0"/>
</workbook>
</file>

<file path=xl/calcChain.xml><?xml version="1.0" encoding="utf-8"?>
<calcChain xmlns="http://schemas.openxmlformats.org/spreadsheetml/2006/main">
  <c r="M64" i="165" l="1"/>
  <c r="M63" i="165"/>
  <c r="M62" i="165"/>
  <c r="M61" i="165"/>
  <c r="M40" i="165"/>
  <c r="M47" i="165"/>
  <c r="M58" i="165"/>
  <c r="M59" i="165"/>
  <c r="M57" i="165"/>
  <c r="M39" i="165"/>
  <c r="M42" i="165"/>
  <c r="M60" i="165"/>
  <c r="M54" i="165"/>
  <c r="M44" i="165"/>
  <c r="M43" i="165"/>
  <c r="M52" i="165"/>
  <c r="M51" i="165"/>
  <c r="M50" i="165"/>
  <c r="M45" i="165"/>
  <c r="M49" i="165"/>
  <c r="M41" i="165"/>
  <c r="M53" i="165"/>
  <c r="M46" i="165"/>
  <c r="M56" i="165"/>
  <c r="M55" i="165"/>
  <c r="M48" i="165"/>
  <c r="BE35" i="165"/>
  <c r="G33" i="165"/>
  <c r="G32" i="165"/>
  <c r="G31" i="165"/>
  <c r="BM30" i="165"/>
  <c r="BL30" i="165"/>
  <c r="BK30" i="165"/>
  <c r="BJ30" i="165"/>
  <c r="BI30" i="165"/>
  <c r="BH30" i="165"/>
  <c r="BG30" i="165"/>
  <c r="BF30" i="165"/>
  <c r="M31" i="165"/>
  <c r="G30" i="165"/>
  <c r="M30" i="165"/>
  <c r="M29" i="165"/>
  <c r="G28" i="165"/>
  <c r="M28" i="165"/>
  <c r="G27" i="165"/>
  <c r="M27" i="165"/>
  <c r="G26" i="165"/>
  <c r="M26" i="165"/>
  <c r="G25" i="165"/>
  <c r="M25" i="165"/>
  <c r="G24" i="165"/>
  <c r="M24" i="165"/>
  <c r="G23" i="165"/>
  <c r="M23" i="165"/>
  <c r="G22" i="165"/>
  <c r="M22" i="165"/>
  <c r="G21" i="165"/>
  <c r="M21" i="165"/>
  <c r="G20" i="165"/>
  <c r="AD19" i="165"/>
  <c r="M20" i="165"/>
  <c r="G19" i="165"/>
  <c r="AD18" i="165"/>
  <c r="M19" i="165"/>
  <c r="G18" i="165"/>
  <c r="AD17" i="165"/>
  <c r="M18" i="165"/>
  <c r="G17" i="165"/>
  <c r="AD16" i="165"/>
  <c r="M17" i="165"/>
  <c r="G16" i="165"/>
  <c r="AD15" i="165"/>
  <c r="M16" i="165"/>
  <c r="G15" i="165"/>
  <c r="AD14" i="165"/>
  <c r="M15" i="165"/>
  <c r="G14" i="165"/>
  <c r="AD13" i="165"/>
  <c r="M14" i="165"/>
  <c r="G13" i="165"/>
  <c r="AD12" i="165"/>
  <c r="M13" i="165"/>
  <c r="G12" i="165"/>
  <c r="AD11" i="165"/>
  <c r="M12" i="165"/>
  <c r="G11" i="165"/>
  <c r="AD10" i="165"/>
  <c r="M11" i="165"/>
  <c r="G10" i="165"/>
  <c r="AD9" i="165"/>
  <c r="M10" i="165"/>
  <c r="G9" i="165"/>
  <c r="M9" i="165"/>
  <c r="G8" i="165"/>
  <c r="AD7" i="165"/>
  <c r="M8" i="165"/>
  <c r="AD6" i="165"/>
  <c r="M7" i="165"/>
  <c r="M6" i="165"/>
  <c r="B6" i="164"/>
  <c r="C6" i="164"/>
  <c r="D6" i="164"/>
  <c r="E6" i="164"/>
  <c r="F6" i="164"/>
  <c r="G6" i="164"/>
  <c r="B8" i="164"/>
  <c r="C8" i="164"/>
  <c r="D8" i="164"/>
  <c r="E8" i="164"/>
  <c r="F8" i="164"/>
  <c r="G8" i="164"/>
  <c r="B9" i="164"/>
  <c r="C9" i="164"/>
  <c r="D9" i="164"/>
  <c r="E9" i="164"/>
  <c r="F9" i="164"/>
  <c r="G9" i="164"/>
  <c r="B6" i="163"/>
  <c r="C6" i="163"/>
  <c r="D6" i="163"/>
  <c r="E6" i="163"/>
  <c r="F6" i="163"/>
  <c r="G6" i="163"/>
  <c r="B7" i="163"/>
  <c r="C7" i="163"/>
  <c r="D7" i="163"/>
  <c r="E7" i="163"/>
  <c r="F7" i="163"/>
  <c r="G7" i="163"/>
  <c r="B9" i="163"/>
  <c r="C9" i="163"/>
  <c r="D9" i="163"/>
  <c r="E9" i="163"/>
  <c r="F9" i="163"/>
  <c r="G9" i="163"/>
  <c r="B10" i="163"/>
  <c r="C10" i="163"/>
  <c r="D10" i="163"/>
  <c r="E10" i="163"/>
  <c r="F10" i="163"/>
  <c r="G10" i="163"/>
  <c r="Q32" i="137"/>
  <c r="P32" i="137"/>
  <c r="L32" i="137"/>
  <c r="Q22" i="137"/>
  <c r="P22" i="137"/>
  <c r="L22" i="137"/>
  <c r="J31" i="137"/>
  <c r="I31" i="137"/>
  <c r="G31" i="137"/>
  <c r="F31" i="137"/>
  <c r="B31" i="137"/>
  <c r="J21" i="137"/>
  <c r="I21" i="137"/>
  <c r="H21" i="137"/>
  <c r="G21" i="137"/>
  <c r="F21" i="137"/>
  <c r="B21" i="137"/>
  <c r="J11" i="137"/>
  <c r="I11" i="137"/>
  <c r="H11" i="137"/>
  <c r="H46" i="162"/>
  <c r="I46" i="162"/>
  <c r="H50" i="162"/>
  <c r="I50" i="162"/>
  <c r="G6" i="161"/>
  <c r="G7" i="161"/>
  <c r="G6" i="160"/>
  <c r="G7" i="160"/>
  <c r="G6" i="159"/>
  <c r="G7" i="159"/>
  <c r="G6" i="158"/>
  <c r="G7" i="158"/>
  <c r="M4" i="156"/>
  <c r="N4" i="156"/>
  <c r="P5" i="156"/>
  <c r="Q5" i="156"/>
  <c r="B9" i="156"/>
  <c r="B15" i="156"/>
  <c r="B24" i="156"/>
  <c r="C9" i="156"/>
  <c r="C15" i="156"/>
  <c r="C24" i="156"/>
  <c r="P10" i="156"/>
  <c r="Q10" i="156"/>
  <c r="P15" i="156"/>
  <c r="Q15" i="156"/>
  <c r="P4" i="156"/>
  <c r="P21" i="156"/>
  <c r="P24" i="156"/>
  <c r="Q4" i="156"/>
  <c r="Q21" i="156"/>
  <c r="Q24" i="156"/>
  <c r="B11" i="137"/>
  <c r="F11" i="137"/>
  <c r="B8" i="152"/>
  <c r="C8" i="152"/>
  <c r="B9" i="152"/>
  <c r="C9" i="152"/>
  <c r="B10" i="152"/>
  <c r="C10" i="152"/>
  <c r="B11" i="152"/>
  <c r="C11" i="152"/>
  <c r="B12" i="152"/>
  <c r="C12" i="152"/>
  <c r="B13" i="152"/>
  <c r="C13" i="152"/>
  <c r="B14" i="152"/>
  <c r="C14" i="152"/>
  <c r="B15" i="152"/>
  <c r="C15" i="152"/>
  <c r="B16" i="152"/>
  <c r="C16" i="152"/>
  <c r="B17" i="152"/>
  <c r="C17" i="152"/>
  <c r="B18" i="152"/>
  <c r="C18" i="152"/>
  <c r="B19" i="152"/>
  <c r="C19" i="152"/>
  <c r="B20" i="152"/>
  <c r="C20" i="152"/>
  <c r="B21" i="152"/>
  <c r="C21" i="152"/>
  <c r="B22" i="152"/>
  <c r="C22" i="152"/>
  <c r="B23" i="152"/>
  <c r="C23" i="152"/>
  <c r="B24" i="152"/>
  <c r="C24" i="152"/>
  <c r="B25" i="152"/>
  <c r="C25" i="152"/>
  <c r="B26" i="152"/>
  <c r="C26" i="152"/>
  <c r="B27" i="152"/>
  <c r="C27" i="152"/>
  <c r="B28" i="152"/>
  <c r="C28" i="152"/>
  <c r="C29" i="152"/>
  <c r="F38" i="3"/>
  <c r="F37" i="3"/>
  <c r="F36" i="3"/>
  <c r="F35" i="3"/>
  <c r="F34" i="3"/>
  <c r="F33" i="3"/>
  <c r="F32" i="3"/>
  <c r="F31" i="3"/>
  <c r="F30" i="3"/>
  <c r="F29" i="3"/>
  <c r="F28" i="3"/>
  <c r="F27" i="3"/>
  <c r="N5" i="151"/>
  <c r="N9" i="151"/>
  <c r="N12" i="151"/>
  <c r="N14" i="151"/>
  <c r="B7" i="151"/>
  <c r="V7" i="151"/>
  <c r="W7" i="151"/>
  <c r="X7" i="151"/>
  <c r="Y7" i="151"/>
  <c r="Z7" i="151"/>
  <c r="C8" i="151"/>
  <c r="C10" i="151"/>
  <c r="D8" i="151"/>
  <c r="E8" i="151"/>
  <c r="F8" i="151"/>
  <c r="F10" i="151"/>
  <c r="G8" i="151"/>
  <c r="G10" i="151"/>
  <c r="H8" i="151"/>
  <c r="I8" i="151"/>
  <c r="J8" i="151"/>
  <c r="J10" i="151"/>
  <c r="V8" i="151"/>
  <c r="W8" i="151"/>
  <c r="X8" i="151"/>
  <c r="Y8" i="151"/>
  <c r="Z8" i="151"/>
  <c r="B9" i="151"/>
  <c r="L9" i="151"/>
  <c r="L12" i="151"/>
  <c r="L14" i="151"/>
  <c r="M9" i="151"/>
  <c r="M12" i="151"/>
  <c r="M14" i="151"/>
  <c r="O9" i="151"/>
  <c r="O12" i="151"/>
  <c r="O14" i="151"/>
  <c r="P9" i="151"/>
  <c r="P12" i="151"/>
  <c r="P14" i="151"/>
  <c r="Q9" i="151"/>
  <c r="Q12" i="151"/>
  <c r="Q14" i="151"/>
  <c r="R9" i="151"/>
  <c r="R12" i="151"/>
  <c r="R14" i="151"/>
  <c r="S9" i="151"/>
  <c r="S12" i="151"/>
  <c r="S14" i="151"/>
  <c r="D10" i="151"/>
  <c r="E10" i="151"/>
  <c r="H10" i="151"/>
  <c r="I10" i="151"/>
  <c r="B24" i="151"/>
  <c r="C24" i="151"/>
  <c r="B30" i="151"/>
  <c r="C30" i="151"/>
  <c r="E30" i="151"/>
  <c r="F30" i="151"/>
  <c r="G30" i="151"/>
  <c r="H31" i="151"/>
  <c r="H32" i="151"/>
  <c r="H33" i="151"/>
  <c r="H34" i="151"/>
  <c r="D35" i="151"/>
  <c r="D30" i="151"/>
  <c r="B36" i="151"/>
  <c r="C36" i="151"/>
  <c r="F36" i="151"/>
  <c r="F39" i="151"/>
  <c r="E37" i="151"/>
  <c r="E36" i="151"/>
  <c r="D38" i="151"/>
  <c r="D36" i="151"/>
  <c r="G38" i="151"/>
  <c r="G36" i="151"/>
  <c r="B39" i="151"/>
  <c r="C39" i="151"/>
  <c r="G39" i="151"/>
  <c r="B10" i="151"/>
  <c r="H35" i="151"/>
  <c r="H37" i="151"/>
  <c r="H30" i="151"/>
  <c r="E39" i="151"/>
  <c r="D39" i="151"/>
  <c r="H38" i="151"/>
  <c r="H36" i="151"/>
  <c r="H39" i="151"/>
  <c r="BZ5" i="2"/>
  <c r="CA5" i="2"/>
  <c r="BZ6" i="2"/>
  <c r="CA6" i="2"/>
  <c r="BZ7" i="2"/>
  <c r="CA7" i="2"/>
  <c r="BZ8" i="2"/>
  <c r="CA8" i="2"/>
  <c r="BZ9" i="2"/>
  <c r="CA9" i="2"/>
  <c r="BZ10" i="2"/>
  <c r="CA10" i="2"/>
  <c r="BZ11" i="2"/>
  <c r="CA11" i="2"/>
  <c r="BZ12" i="2"/>
  <c r="CA12" i="2"/>
  <c r="BZ13" i="2"/>
  <c r="CA13" i="2"/>
  <c r="BZ14" i="2"/>
  <c r="CA14" i="2"/>
  <c r="BZ15" i="2"/>
  <c r="CA15" i="2"/>
  <c r="BZ16" i="2"/>
  <c r="CA16" i="2"/>
  <c r="BZ17" i="2"/>
  <c r="CA17" i="2"/>
  <c r="BZ18" i="2"/>
  <c r="CA18" i="2"/>
  <c r="BZ19" i="2"/>
  <c r="CA19" i="2"/>
  <c r="BZ20" i="2"/>
  <c r="CA20" i="2"/>
  <c r="BZ21" i="2"/>
  <c r="CA21" i="2"/>
  <c r="BZ22" i="2"/>
  <c r="CA22" i="2"/>
  <c r="BZ23" i="2"/>
  <c r="CA23" i="2"/>
  <c r="BZ24" i="2"/>
  <c r="CA24" i="2"/>
  <c r="BY5" i="2"/>
  <c r="BY6" i="2"/>
  <c r="BY7" i="2"/>
  <c r="BY8" i="2"/>
  <c r="BY9" i="2"/>
  <c r="BY10" i="2"/>
  <c r="BY11" i="2"/>
  <c r="BY12" i="2"/>
  <c r="BY13" i="2"/>
  <c r="BY14" i="2"/>
  <c r="BY15" i="2"/>
  <c r="BY16" i="2"/>
  <c r="BY17" i="2"/>
  <c r="BY18" i="2"/>
  <c r="BY19" i="2"/>
  <c r="BY20" i="2"/>
  <c r="BY21" i="2"/>
  <c r="BY22" i="2"/>
  <c r="BY23" i="2"/>
  <c r="BY24" i="2"/>
  <c r="Q5" i="134"/>
  <c r="Q6" i="134"/>
  <c r="Q7" i="134"/>
  <c r="Q8" i="134"/>
  <c r="Q9" i="134"/>
  <c r="Q10" i="134"/>
  <c r="Q11" i="134"/>
  <c r="Q4" i="134"/>
  <c r="O32" i="137"/>
  <c r="N32" i="137"/>
  <c r="M32" i="137"/>
  <c r="E31" i="137"/>
  <c r="D31" i="137"/>
  <c r="C31" i="137"/>
  <c r="O22" i="137"/>
  <c r="N22" i="137"/>
  <c r="M22" i="137"/>
  <c r="E21" i="137"/>
  <c r="D21" i="137"/>
  <c r="C21" i="137"/>
  <c r="G11" i="137"/>
  <c r="E11" i="137"/>
  <c r="D11" i="137"/>
  <c r="C11" i="137"/>
  <c r="G29" i="32"/>
  <c r="G27" i="32"/>
  <c r="G26" i="32"/>
  <c r="G25" i="32"/>
  <c r="G24" i="32"/>
  <c r="G23" i="32"/>
  <c r="G22" i="32"/>
  <c r="G21" i="32"/>
  <c r="G20" i="32"/>
  <c r="G19" i="32"/>
  <c r="G18" i="32"/>
  <c r="P17" i="32"/>
  <c r="G17" i="32"/>
  <c r="P16" i="32"/>
  <c r="G16" i="32"/>
  <c r="P15" i="32"/>
  <c r="G15" i="32"/>
  <c r="P14" i="32"/>
  <c r="G14" i="32"/>
  <c r="P13" i="32"/>
  <c r="G13" i="32"/>
  <c r="P12" i="32"/>
  <c r="G12" i="32"/>
  <c r="P11" i="32"/>
  <c r="G11" i="32"/>
  <c r="P10" i="32"/>
  <c r="G10" i="32"/>
  <c r="P9" i="32"/>
  <c r="G9" i="32"/>
  <c r="P8" i="32"/>
  <c r="G8" i="32"/>
  <c r="P7" i="32"/>
  <c r="G7" i="32"/>
  <c r="P6" i="32"/>
  <c r="P5" i="32"/>
  <c r="P4" i="32"/>
</calcChain>
</file>

<file path=xl/sharedStrings.xml><?xml version="1.0" encoding="utf-8"?>
<sst xmlns="http://schemas.openxmlformats.org/spreadsheetml/2006/main" count="2936" uniqueCount="1063">
  <si>
    <t>Earnings per share (EPS). EUR (rolling 12 months)</t>
  </si>
  <si>
    <t>0.65</t>
  </si>
  <si>
    <t>0.66</t>
  </si>
  <si>
    <t>0.60</t>
  </si>
  <si>
    <t>0.79</t>
  </si>
  <si>
    <t>0.93</t>
  </si>
  <si>
    <t>Share price. EUR</t>
  </si>
  <si>
    <t>5.98</t>
  </si>
  <si>
    <t>8.16</t>
  </si>
  <si>
    <t>7.10</t>
  </si>
  <si>
    <t>3.90</t>
  </si>
  <si>
    <t>8.90</t>
  </si>
  <si>
    <t>Total shareholders' return. %</t>
  </si>
  <si>
    <t>-24.4</t>
  </si>
  <si>
    <t>3.7</t>
  </si>
  <si>
    <t>78.6</t>
  </si>
  <si>
    <t>-46.9</t>
  </si>
  <si>
    <t>6.4</t>
  </si>
  <si>
    <t>0.26</t>
  </si>
  <si>
    <t>0.29</t>
  </si>
  <si>
    <t>0.25</t>
  </si>
  <si>
    <t>0.20</t>
  </si>
  <si>
    <t>0.50</t>
  </si>
  <si>
    <t>6.47</t>
  </si>
  <si>
    <t>6.07</t>
  </si>
  <si>
    <t>5.56</t>
  </si>
  <si>
    <t>5.29</t>
  </si>
  <si>
    <t>5.09</t>
  </si>
  <si>
    <t>Shares outstanding. million</t>
  </si>
  <si>
    <t>Return on equity. %</t>
  </si>
  <si>
    <t>10.6</t>
  </si>
  <si>
    <t>11.5</t>
  </si>
  <si>
    <t>11.3</t>
  </si>
  <si>
    <t>15.3</t>
  </si>
  <si>
    <t>19.7</t>
  </si>
  <si>
    <t>Assets under management. EURbn</t>
  </si>
  <si>
    <t>187.4</t>
  </si>
  <si>
    <t>191.0</t>
  </si>
  <si>
    <t>158.1</t>
  </si>
  <si>
    <t>125.6</t>
  </si>
  <si>
    <t>157.1</t>
  </si>
  <si>
    <t>Cost/income ratio. %</t>
  </si>
  <si>
    <t>9.2</t>
  </si>
  <si>
    <t>6.7</t>
  </si>
  <si>
    <t>6.3</t>
  </si>
  <si>
    <t>7.4</t>
  </si>
  <si>
    <t>7.0</t>
  </si>
  <si>
    <t>9.5</t>
  </si>
  <si>
    <t>9.1</t>
  </si>
  <si>
    <t>Tier 1 capital. EURm</t>
  </si>
  <si>
    <t>Number of employees (full-time equivalents)</t>
  </si>
  <si>
    <t>Risk-adjusted profit. EURm</t>
  </si>
  <si>
    <t>Economic profit. EURm</t>
  </si>
  <si>
    <t>Economic capital. EURbn</t>
  </si>
  <si>
    <t>17.7</t>
  </si>
  <si>
    <t>17.5</t>
  </si>
  <si>
    <t>16.7</t>
  </si>
  <si>
    <t>15.8</t>
  </si>
  <si>
    <t>13.4</t>
  </si>
  <si>
    <t>EPS, risk-adjusted, EUR</t>
  </si>
  <si>
    <t>0.67</t>
  </si>
  <si>
    <t>0.72</t>
  </si>
  <si>
    <t>0.68</t>
  </si>
  <si>
    <t>RAROCAR, %</t>
  </si>
  <si>
    <t>15.5</t>
  </si>
  <si>
    <t>15.0</t>
  </si>
  <si>
    <t>17.3</t>
  </si>
  <si>
    <t>15.6</t>
  </si>
  <si>
    <t>17.8</t>
  </si>
  <si>
    <t>EURm</t>
  </si>
  <si>
    <t>Q4/11</t>
  </si>
  <si>
    <t>Q3/11</t>
  </si>
  <si>
    <t>Q2/11</t>
  </si>
  <si>
    <t>Q1/11</t>
  </si>
  <si>
    <t>Q4/10</t>
  </si>
  <si>
    <t>Net interest income</t>
  </si>
  <si>
    <t xml:space="preserve">Net fee and commission income </t>
  </si>
  <si>
    <t>Net result from items at fair value</t>
  </si>
  <si>
    <t>Equity method</t>
  </si>
  <si>
    <t>Other income</t>
  </si>
  <si>
    <t>Total operating income</t>
  </si>
  <si>
    <t>General administrative expenses</t>
  </si>
  <si>
    <t xml:space="preserve">  Staff costs</t>
  </si>
  <si>
    <t xml:space="preserve">  Other expenses</t>
  </si>
  <si>
    <t>Total operating expenses</t>
  </si>
  <si>
    <t>Profit before loan losses</t>
  </si>
  <si>
    <t>Net loan losses</t>
  </si>
  <si>
    <t>Operating profit</t>
  </si>
  <si>
    <t>Net profit</t>
  </si>
  <si>
    <t>Loans to credit institutions</t>
  </si>
  <si>
    <t>Loans to the public</t>
  </si>
  <si>
    <t>Total assets</t>
  </si>
  <si>
    <t>Deposits by credit institutions</t>
  </si>
  <si>
    <t>Debt securities in issue</t>
  </si>
  <si>
    <t>Subordinated liabilities</t>
  </si>
  <si>
    <t>Total liabilities and equity</t>
  </si>
  <si>
    <t>Balance sheet</t>
  </si>
  <si>
    <t>Net fee and commission income</t>
  </si>
  <si>
    <t>General administrative expenses:</t>
  </si>
  <si>
    <t>Income tax expense</t>
  </si>
  <si>
    <t>Market shares</t>
  </si>
  <si>
    <t>Life &amp; Pensions</t>
  </si>
  <si>
    <t>12.2%</t>
  </si>
  <si>
    <t>Denmark</t>
  </si>
  <si>
    <t>Finland</t>
  </si>
  <si>
    <t>Norway</t>
  </si>
  <si>
    <t>Sweden</t>
  </si>
  <si>
    <t>Board of Directors</t>
  </si>
  <si>
    <t>Group Executive Management</t>
  </si>
  <si>
    <t>Contacts and financial calendar</t>
  </si>
  <si>
    <t>For further information, please contact:</t>
  </si>
  <si>
    <t>Rodney Alfvén, Head of IR</t>
  </si>
  <si>
    <t>Andreas Larsson, Senior IR Officer</t>
  </si>
  <si>
    <t>Carolina Brikho, IR Officer</t>
  </si>
  <si>
    <t>Andrew Crayford, IR Officer</t>
  </si>
  <si>
    <t>+46 8 614 7880</t>
  </si>
  <si>
    <t>+46 8 614 9722</t>
  </si>
  <si>
    <t>+46 8 614 9277</t>
  </si>
  <si>
    <t>+46 8 614 7666</t>
  </si>
  <si>
    <t>Additional information can be found at: www.nordea.com/IR</t>
  </si>
  <si>
    <t>Sampo Plc</t>
  </si>
  <si>
    <t>Swedish state</t>
  </si>
  <si>
    <t>Nordea Fonden</t>
  </si>
  <si>
    <t>Swedbank Robur Funds</t>
  </si>
  <si>
    <t>AMF Insurance &amp; Funds</t>
  </si>
  <si>
    <t>Norwegian Petroleum Fund</t>
  </si>
  <si>
    <t>SEB Funds</t>
  </si>
  <si>
    <t>SHB Funds</t>
  </si>
  <si>
    <t>Fourth Swedish National Pension Fund</t>
  </si>
  <si>
    <t>AFA Insurance</t>
  </si>
  <si>
    <t>First Swedish National Pension Fund</t>
  </si>
  <si>
    <t>Nordea Funds</t>
  </si>
  <si>
    <t>Varma Mutual Pension Insurance</t>
  </si>
  <si>
    <t>Skandia Life Insurance</t>
  </si>
  <si>
    <t>Second Swedish National Pension Fund</t>
  </si>
  <si>
    <t>Third Swedish National Pension Fund</t>
  </si>
  <si>
    <t>Alecta</t>
  </si>
  <si>
    <t>Nordea Profit-sharing Foundation</t>
  </si>
  <si>
    <t>SPP Funds</t>
  </si>
  <si>
    <t>Folksam LO Funds</t>
  </si>
  <si>
    <t>Largest shareholders</t>
  </si>
  <si>
    <t>Total number of outstanding shares</t>
  </si>
  <si>
    <t>Shareholder</t>
  </si>
  <si>
    <t>Other</t>
  </si>
  <si>
    <t>%</t>
  </si>
  <si>
    <t>2013e</t>
  </si>
  <si>
    <t>Gross domestic product</t>
  </si>
  <si>
    <t>Inflation</t>
  </si>
  <si>
    <t>3.3</t>
  </si>
  <si>
    <t>Private consumption</t>
  </si>
  <si>
    <t>Unemployment</t>
  </si>
  <si>
    <t>10.7</t>
  </si>
  <si>
    <t>Macroeconomic data - Nordic region</t>
  </si>
  <si>
    <t>DEN</t>
  </si>
  <si>
    <t>FIN</t>
  </si>
  <si>
    <t>NOR</t>
  </si>
  <si>
    <t>SWE</t>
  </si>
  <si>
    <t>Short</t>
  </si>
  <si>
    <t>Long</t>
  </si>
  <si>
    <t>Moody's</t>
  </si>
  <si>
    <t>S&amp;P</t>
  </si>
  <si>
    <t>Fitch</t>
  </si>
  <si>
    <t>DRBS</t>
  </si>
  <si>
    <t>Nordea Bank AB (publ)</t>
  </si>
  <si>
    <t>P-1</t>
  </si>
  <si>
    <t>A-1+</t>
  </si>
  <si>
    <t>AA-</t>
  </si>
  <si>
    <t>F1+</t>
  </si>
  <si>
    <t>R-1 (high)</t>
  </si>
  <si>
    <t>AA</t>
  </si>
  <si>
    <t>Nordea Bank Danmark A/S</t>
  </si>
  <si>
    <t>Aa3</t>
  </si>
  <si>
    <t>Nordea Bank Finland Plc</t>
  </si>
  <si>
    <t>Nordea Bank Norge ASA</t>
  </si>
  <si>
    <t>Nordea Hypotek AB (publ)*</t>
  </si>
  <si>
    <t>Aaa*</t>
  </si>
  <si>
    <t>AAA*</t>
  </si>
  <si>
    <t>Nordea Kredit Realkreditaktieselskab*</t>
  </si>
  <si>
    <t>Nordea Eiendomskreditt</t>
  </si>
  <si>
    <t>Nordea Bank Finland</t>
  </si>
  <si>
    <t>* Covered bond rating</t>
  </si>
  <si>
    <t>Rating</t>
  </si>
  <si>
    <t>Market development - interest rates</t>
  </si>
  <si>
    <t xml:space="preserve">Short. EUR (one week)                                   </t>
  </si>
  <si>
    <t xml:space="preserve">Long. EUR (5 years)                                       </t>
  </si>
  <si>
    <t xml:space="preserve">Short. DK                                                        </t>
  </si>
  <si>
    <t xml:space="preserve">Long. DK                                                        </t>
  </si>
  <si>
    <t xml:space="preserve">Short. NO                                                       </t>
  </si>
  <si>
    <t xml:space="preserve">Long. NO                                                        </t>
  </si>
  <si>
    <t xml:space="preserve">Short. SE                                                        </t>
  </si>
  <si>
    <t xml:space="preserve">Long. SE                                                        </t>
  </si>
  <si>
    <t>Manual transactions</t>
  </si>
  <si>
    <t>53.5</t>
  </si>
  <si>
    <t>67.6</t>
  </si>
  <si>
    <t>Payterminals</t>
  </si>
  <si>
    <t>6.6</t>
  </si>
  <si>
    <t>Card payments</t>
  </si>
  <si>
    <t>1 199.6</t>
  </si>
  <si>
    <t>1 154.9</t>
  </si>
  <si>
    <t>1027.1</t>
  </si>
  <si>
    <t>Cash withdrawal ATM</t>
  </si>
  <si>
    <t>141.5</t>
  </si>
  <si>
    <t>140.2</t>
  </si>
  <si>
    <t>149.0</t>
  </si>
  <si>
    <t xml:space="preserve">Direct debit </t>
  </si>
  <si>
    <t>134.1</t>
  </si>
  <si>
    <t>129.4</t>
  </si>
  <si>
    <t>123.0</t>
  </si>
  <si>
    <t>E-banking payments</t>
  </si>
  <si>
    <t>227.9</t>
  </si>
  <si>
    <t>220.4</t>
  </si>
  <si>
    <t>214.2</t>
  </si>
  <si>
    <t>Total</t>
  </si>
  <si>
    <t xml:space="preserve">Norway  </t>
  </si>
  <si>
    <t>Nordea</t>
  </si>
  <si>
    <t>Payments and transactions - Cards</t>
  </si>
  <si>
    <t>Credit cards</t>
  </si>
  <si>
    <t>Debit cards</t>
  </si>
  <si>
    <t>Payments and transactions - Household</t>
  </si>
  <si>
    <t>Nordea overview</t>
  </si>
  <si>
    <t xml:space="preserve"> - Nordea in brief</t>
  </si>
  <si>
    <t xml:space="preserve"> - Board of Directors &amp; GEM</t>
  </si>
  <si>
    <t xml:space="preserve"> - Group strategy</t>
  </si>
  <si>
    <t>Key financial figures</t>
  </si>
  <si>
    <t xml:space="preserve"> - Ratios and key figures</t>
  </si>
  <si>
    <t xml:space="preserve"> - Balance sheet</t>
  </si>
  <si>
    <t xml:space="preserve"> - Quarterly development</t>
  </si>
  <si>
    <t xml:space="preserve"> - Group lending and deposit volumes</t>
  </si>
  <si>
    <t>Business areas</t>
  </si>
  <si>
    <t xml:space="preserve">   Retail Banking</t>
  </si>
  <si>
    <t xml:space="preserve"> - Banking Denmark </t>
  </si>
  <si>
    <t xml:space="preserve"> - Banking Finland </t>
  </si>
  <si>
    <t xml:space="preserve"> - Banking Norway</t>
  </si>
  <si>
    <t xml:space="preserve"> - Banking Sweden</t>
  </si>
  <si>
    <t xml:space="preserve">   Wholesale Banking</t>
  </si>
  <si>
    <t xml:space="preserve"> - Corporate Institutional Banking</t>
  </si>
  <si>
    <t xml:space="preserve"> - Shipping, Offshore &amp; Oil Services</t>
  </si>
  <si>
    <t xml:space="preserve"> - Banking Russia</t>
  </si>
  <si>
    <t xml:space="preserve">   Wealth Management</t>
  </si>
  <si>
    <t xml:space="preserve"> - Asset Management</t>
  </si>
  <si>
    <t xml:space="preserve"> - Life &amp; Pensions</t>
  </si>
  <si>
    <t xml:space="preserve"> - Assets under Management</t>
  </si>
  <si>
    <t xml:space="preserve"> - Wealth Management Other</t>
  </si>
  <si>
    <t xml:space="preserve"> - Wholesale Banking Other</t>
  </si>
  <si>
    <t>Customer segments</t>
  </si>
  <si>
    <t xml:space="preserve"> - Corporate customers</t>
  </si>
  <si>
    <t xml:space="preserve"> - Household customers</t>
  </si>
  <si>
    <t>Risk, liquidity and capital management</t>
  </si>
  <si>
    <t xml:space="preserve"> - Capital position</t>
  </si>
  <si>
    <t xml:space="preserve"> - Liquidity buffer</t>
  </si>
  <si>
    <t>General information</t>
  </si>
  <si>
    <t xml:space="preserve"> - Payments and transactions</t>
  </si>
  <si>
    <t xml:space="preserve"> - Rating</t>
  </si>
  <si>
    <t xml:space="preserve"> - Macroeconomic data </t>
  </si>
  <si>
    <t xml:space="preserve"> - Nordea’s largest shareholders</t>
  </si>
  <si>
    <t xml:space="preserve"> - Contacts and financial calendar</t>
  </si>
  <si>
    <t>Q1/12</t>
  </si>
  <si>
    <t>Corporate</t>
  </si>
  <si>
    <t>Household</t>
  </si>
  <si>
    <t>Equity method &amp; other income</t>
  </si>
  <si>
    <t>Staff costs</t>
  </si>
  <si>
    <t>RAROCAR.%</t>
  </si>
  <si>
    <t>Economic capital (EC)</t>
  </si>
  <si>
    <t>Risk-weighted assets (RWA)</t>
  </si>
  <si>
    <t>Number of employees (FTEs)</t>
  </si>
  <si>
    <t>Banking Finland - Financial highlights</t>
  </si>
  <si>
    <t>Banking Norway - Financial highlights</t>
  </si>
  <si>
    <t>Banking Sweden - Financial highlights</t>
  </si>
  <si>
    <t>Retail Banking Other - Financial highlights</t>
  </si>
  <si>
    <t>Banking Sweden - Overview and market shares</t>
  </si>
  <si>
    <t>Banking Norway - Overview and market shares</t>
  </si>
  <si>
    <t>Banking Finland - Overview and market shares</t>
  </si>
  <si>
    <t>Total lending. EURbn</t>
  </si>
  <si>
    <t>Lending to corporates</t>
  </si>
  <si>
    <t>Lending to households</t>
  </si>
  <si>
    <t>Consumer lending</t>
  </si>
  <si>
    <t>Total lending</t>
  </si>
  <si>
    <t>Corporate deposits</t>
  </si>
  <si>
    <t>Household deposits</t>
  </si>
  <si>
    <t>Total deposits</t>
  </si>
  <si>
    <t>Banking Denmark - Volumes</t>
  </si>
  <si>
    <t>Banking Norway - Volumes</t>
  </si>
  <si>
    <t>Banking Finland - Volumes</t>
  </si>
  <si>
    <t>Banking Sweden - Volumes</t>
  </si>
  <si>
    <t>Depreciation tangible and intangible assets</t>
  </si>
  <si>
    <t>Q3/10</t>
  </si>
  <si>
    <t>CIB</t>
  </si>
  <si>
    <t>SOOS</t>
  </si>
  <si>
    <t>Russia</t>
  </si>
  <si>
    <t>Employees (FTEs)</t>
  </si>
  <si>
    <t>EURbn</t>
  </si>
  <si>
    <t>Asset Mgmt</t>
  </si>
  <si>
    <t>Poland</t>
  </si>
  <si>
    <t>Fee contribution</t>
  </si>
  <si>
    <t>Profit sharing</t>
  </si>
  <si>
    <t>Contribution from cost result</t>
  </si>
  <si>
    <t>Contribution from risk result</t>
  </si>
  <si>
    <t>Profit Risk products</t>
  </si>
  <si>
    <t xml:space="preserve">Profit originating from administration of insurance policies. Fully in favour of owner, except for DK with 50% of profit and 100% of loss. </t>
  </si>
  <si>
    <t>Profit originating from risk products sold (bundled) with the traditional products. Fully in favour of owner, except for DK with 50% of profit and 100% of loss.</t>
  </si>
  <si>
    <t>Profit-sharing of investment return from the Norwegian and Swedish business (individual portfolio).</t>
  </si>
  <si>
    <t>Profit from Pure risk products (not bundled with pension schemes) including Health &amp; Accident result.</t>
  </si>
  <si>
    <t>Traditional insurance</t>
  </si>
  <si>
    <t xml:space="preserve">  Fee contribution</t>
  </si>
  <si>
    <t xml:space="preserve">  Profit sharing</t>
  </si>
  <si>
    <t xml:space="preserve">  Contribution from cost result</t>
  </si>
  <si>
    <t xml:space="preserve">  Contribution from risk result</t>
  </si>
  <si>
    <t>Profit Traditional</t>
  </si>
  <si>
    <t>Total product result</t>
  </si>
  <si>
    <t>Total EURbn</t>
  </si>
  <si>
    <t>Net equity exposure %</t>
  </si>
  <si>
    <t>Required solvency</t>
  </si>
  <si>
    <t>Actual solvency</t>
  </si>
  <si>
    <t>Solvency buffer</t>
  </si>
  <si>
    <t>Solvency in % of req</t>
  </si>
  <si>
    <t>Solvency in % of requirement</t>
  </si>
  <si>
    <t>Equities drop 12%</t>
  </si>
  <si>
    <t>Interest rates down 50bp</t>
  </si>
  <si>
    <t>Interest rates up 50bp</t>
  </si>
  <si>
    <t>Life Total</t>
  </si>
  <si>
    <t>Financial buffers, actual</t>
  </si>
  <si>
    <t>Country</t>
  </si>
  <si>
    <t>Corporate Institutional Banking - Volumes</t>
  </si>
  <si>
    <t>Shipping, Offshore and Oil Services - Volumes</t>
  </si>
  <si>
    <t>Banking Russia - Volumes</t>
  </si>
  <si>
    <t>Number of customers ’000</t>
  </si>
  <si>
    <t>Income. EURm</t>
  </si>
  <si>
    <t>Volumes. EURbn</t>
  </si>
  <si>
    <t xml:space="preserve">  Lending</t>
  </si>
  <si>
    <t xml:space="preserve">  Deposit</t>
  </si>
  <si>
    <t>Large corporate customers</t>
  </si>
  <si>
    <t>Gold customers</t>
  </si>
  <si>
    <t>Assets under Management</t>
  </si>
  <si>
    <t>Other Nordic household customers</t>
  </si>
  <si>
    <t>Lending to the public by sector</t>
  </si>
  <si>
    <t>Shipping, Offshore &amp; Oil Services - Portfolio distribution</t>
  </si>
  <si>
    <t>Total market risk (VaR)</t>
  </si>
  <si>
    <t>Impaired loans and total allowances</t>
  </si>
  <si>
    <t>Credit portfolio by industry</t>
  </si>
  <si>
    <t>Impaired loans gross by country and industry</t>
  </si>
  <si>
    <t>Capital base</t>
  </si>
  <si>
    <t>Shareholders equity</t>
  </si>
  <si>
    <t>Retained earnings</t>
  </si>
  <si>
    <t>Profit after dividend</t>
  </si>
  <si>
    <t>Goodwill</t>
  </si>
  <si>
    <t>Other deductions</t>
  </si>
  <si>
    <t>Core equity</t>
  </si>
  <si>
    <t>Core Tier 1 ratio, incl transition rules</t>
  </si>
  <si>
    <t>Core Tier 1 ratio, excl transition rules</t>
  </si>
  <si>
    <t>Hybrid capital loans</t>
  </si>
  <si>
    <t>Tier 1 capital</t>
  </si>
  <si>
    <t>Tier 1 ratio, incl transition rules</t>
  </si>
  <si>
    <t>Tier 1 ratio, excl transition rules</t>
  </si>
  <si>
    <t>Tier 2 capital</t>
  </si>
  <si>
    <t xml:space="preserve"> - of which perpetual subordinated loans</t>
  </si>
  <si>
    <t>Total capital base</t>
  </si>
  <si>
    <t>Capital ratio, incl transition rules</t>
  </si>
  <si>
    <t>Capital ratio, excl transition rules</t>
  </si>
  <si>
    <t>RWA, including transition rules</t>
  </si>
  <si>
    <t>RWA, excluding transition rules</t>
  </si>
  <si>
    <t>9.2%</t>
  </si>
  <si>
    <t>9.3%</t>
  </si>
  <si>
    <t>11.2%</t>
  </si>
  <si>
    <t>11.0%</t>
  </si>
  <si>
    <t>10.7%</t>
  </si>
  <si>
    <t>10.3%</t>
  </si>
  <si>
    <t>10.1%</t>
  </si>
  <si>
    <t>10.0%</t>
  </si>
  <si>
    <t>10.2%</t>
  </si>
  <si>
    <t>12.1%</t>
  </si>
  <si>
    <t>11.1%</t>
  </si>
  <si>
    <t>11 7%</t>
  </si>
  <si>
    <t>13.4%</t>
  </si>
  <si>
    <t>13.5%</t>
  </si>
  <si>
    <t>13.8%</t>
  </si>
  <si>
    <t>Risk-weighted assets</t>
  </si>
  <si>
    <t>Credit risk</t>
  </si>
  <si>
    <t>IRB</t>
  </si>
  <si>
    <t xml:space="preserve"> - of which corporate</t>
  </si>
  <si>
    <t xml:space="preserve"> - of which institutions</t>
  </si>
  <si>
    <t xml:space="preserve"> - of which retail</t>
  </si>
  <si>
    <t xml:space="preserve"> - of which other</t>
  </si>
  <si>
    <t>Standardised</t>
  </si>
  <si>
    <t xml:space="preserve"> - of which sovereign</t>
  </si>
  <si>
    <t>Market risk</t>
  </si>
  <si>
    <t xml:space="preserve"> - of which trading book, Internal Approach</t>
  </si>
  <si>
    <t xml:space="preserve"> - of which trading book, Standardised Approach</t>
  </si>
  <si>
    <t xml:space="preserve"> - of which banking book, Standardised Approach</t>
  </si>
  <si>
    <t>Operational risk</t>
  </si>
  <si>
    <t>Sub total</t>
  </si>
  <si>
    <t>Additional capital requirement according to transition rules</t>
  </si>
  <si>
    <t>Liquidity buffer composition</t>
  </si>
  <si>
    <t>Liquidity buffer - Nordea Group</t>
  </si>
  <si>
    <t>Assets and liabilities in foreign currency</t>
  </si>
  <si>
    <t>Maturity analysis for assets and liabilities</t>
  </si>
  <si>
    <t>Cash and balances with central banks</t>
  </si>
  <si>
    <t>Balances with other banks</t>
  </si>
  <si>
    <t>Securities issued or guaranteed by sovereigns, central banks or multilateral development banks *</t>
  </si>
  <si>
    <t>Securities issued or guaranteed by municipalities or other public sector entities *</t>
  </si>
  <si>
    <t>Covered bonds * :</t>
  </si>
  <si>
    <t>- Securities issued by other bank or financial institute</t>
  </si>
  <si>
    <t>- Securities issued by the own bank or related unit</t>
  </si>
  <si>
    <t>Securities issued by non financial corporates *</t>
  </si>
  <si>
    <t>Securities issued by financial corporates, excluding covered bonds *</t>
  </si>
  <si>
    <t>All other securities **</t>
  </si>
  <si>
    <t>Total (according to Swedish FSA and Swedish Bankers’ Association definition)</t>
  </si>
  <si>
    <t>Adjustments to Nordea’s official buffer *** :</t>
  </si>
  <si>
    <t>Total (according to Nordea definition)</t>
  </si>
  <si>
    <t>SEK</t>
  </si>
  <si>
    <t>EUR</t>
  </si>
  <si>
    <t>USD</t>
  </si>
  <si>
    <t>* 0-20 % Risk weight</t>
  </si>
  <si>
    <t>** All other eligible &amp; unencumbered securities held by Treasury</t>
  </si>
  <si>
    <t xml:space="preserve"> - Risk</t>
  </si>
  <si>
    <t>Loan losses</t>
  </si>
  <si>
    <t>Contents</t>
  </si>
  <si>
    <t>Diversification effect</t>
  </si>
  <si>
    <t>Securities issued by sovereigns, central banks or multilateral development banks</t>
  </si>
  <si>
    <t>Securities issued or guaranteed by municipalities</t>
  </si>
  <si>
    <t>Securities issued by other bank or financial institute</t>
  </si>
  <si>
    <t>Securities issued by the own bank or related unit</t>
  </si>
  <si>
    <t>Securities issued by non financial companies</t>
  </si>
  <si>
    <t>Securities issued by financial corporates, excl. covered bonds</t>
  </si>
  <si>
    <t>All other eligable and unencumbered securities</t>
  </si>
  <si>
    <t>Total (according to Swedish FSA and Swedish Bankers Assoc. Definition)</t>
  </si>
  <si>
    <t xml:space="preserve">Cash balances with central banks </t>
  </si>
  <si>
    <t>Interest-bearing securities incl. Treasury bills</t>
  </si>
  <si>
    <t>DKK</t>
  </si>
  <si>
    <t>NOK</t>
  </si>
  <si>
    <t>Not distributed</t>
  </si>
  <si>
    <t>Other assets incl. Derivitives</t>
  </si>
  <si>
    <t>Deposits and borrowings from public</t>
  </si>
  <si>
    <t xml:space="preserve"> - of which CD &amp; CP's</t>
  </si>
  <si>
    <t xml:space="preserve"> - of which covered bonds</t>
  </si>
  <si>
    <t xml:space="preserve"> - of which other bonds</t>
  </si>
  <si>
    <t>Other liabilities incl. Derivitatives</t>
  </si>
  <si>
    <t>Equity</t>
  </si>
  <si>
    <t>Position not reported on the balance sheet</t>
  </si>
  <si>
    <t>Net position, currencies</t>
  </si>
  <si>
    <t>1-3 months</t>
  </si>
  <si>
    <t>3-12 months</t>
  </si>
  <si>
    <t>1-2 years</t>
  </si>
  <si>
    <t>2-5 years</t>
  </si>
  <si>
    <t>5-10 years</t>
  </si>
  <si>
    <t>&gt; 10 years</t>
  </si>
  <si>
    <t>Not specified</t>
  </si>
  <si>
    <t>Public sector</t>
  </si>
  <si>
    <t xml:space="preserve">Impaired loans. gross. individually assessed </t>
  </si>
  <si>
    <t>Allowances for individually assessed loans</t>
  </si>
  <si>
    <t xml:space="preserve">Impaired loans. net. individually assessed  </t>
  </si>
  <si>
    <t>Impaired loans. net / lending to public (%)</t>
  </si>
  <si>
    <t>Allowances. individually assessed / Impaired loans. gross. (%)</t>
  </si>
  <si>
    <t>Allowances for collectively assessed loans</t>
  </si>
  <si>
    <t>Total allowances / Impaired loans. gross individually assessed (%)</t>
  </si>
  <si>
    <t>Total allowances</t>
  </si>
  <si>
    <t>Provisions for off balance sheet items</t>
  </si>
  <si>
    <t>Total allowances and provisions</t>
  </si>
  <si>
    <t>Gross</t>
  </si>
  <si>
    <t>Reversals</t>
  </si>
  <si>
    <t>Net</t>
  </si>
  <si>
    <t>Wholesale Banking - Divisional breakdown</t>
  </si>
  <si>
    <t>Wealth Management - Divisional breakdown</t>
  </si>
  <si>
    <t>Private Banking</t>
  </si>
  <si>
    <t>-</t>
  </si>
  <si>
    <t>Q2/10</t>
  </si>
  <si>
    <t>Q1/10</t>
  </si>
  <si>
    <t>Q3/09</t>
  </si>
  <si>
    <t>Q2/09</t>
  </si>
  <si>
    <t>Q1/09</t>
  </si>
  <si>
    <t>Q3/08</t>
  </si>
  <si>
    <t>Q2/08</t>
  </si>
  <si>
    <t>Q1/08</t>
  </si>
  <si>
    <t>Q3/07</t>
  </si>
  <si>
    <t>Q2/07</t>
  </si>
  <si>
    <t>Mortgage lending</t>
  </si>
  <si>
    <t>Corporate lending</t>
  </si>
  <si>
    <t>Overview</t>
  </si>
  <si>
    <t>Sum</t>
  </si>
  <si>
    <t>Covered bonds:</t>
  </si>
  <si>
    <t>Millions</t>
  </si>
  <si>
    <t>Number of shares, million</t>
  </si>
  <si>
    <t>Change 30 days million shares</t>
  </si>
  <si>
    <t>Q4/09</t>
  </si>
  <si>
    <t>Q4/08</t>
  </si>
  <si>
    <t>Q4/07</t>
  </si>
  <si>
    <t>Corporate Institutional Banking</t>
  </si>
  <si>
    <t xml:space="preserve"> - Retail Banking Other</t>
  </si>
  <si>
    <t>Organisational chart</t>
  </si>
  <si>
    <t>Dry Cargo</t>
  </si>
  <si>
    <t>RoRo Vessels</t>
  </si>
  <si>
    <t>Container Ships</t>
  </si>
  <si>
    <t>Car Carriers</t>
  </si>
  <si>
    <t>Other Shipping</t>
  </si>
  <si>
    <t>Drilling Rigs</t>
  </si>
  <si>
    <t>Supply Vessels</t>
  </si>
  <si>
    <t>Floating Production</t>
  </si>
  <si>
    <t>Oil Services</t>
  </si>
  <si>
    <t>Cruise</t>
  </si>
  <si>
    <t>Ferries</t>
  </si>
  <si>
    <t xml:space="preserve">Other </t>
  </si>
  <si>
    <t>Gas Tankers</t>
  </si>
  <si>
    <t>Tankers (crude, product, chemical)</t>
  </si>
  <si>
    <t>Impaired</t>
  </si>
  <si>
    <t>Allowances</t>
  </si>
  <si>
    <t>Loan loss</t>
  </si>
  <si>
    <t>Lending</t>
  </si>
  <si>
    <t>loans</t>
  </si>
  <si>
    <t>Individually</t>
  </si>
  <si>
    <t>net</t>
  </si>
  <si>
    <t>to the public</t>
  </si>
  <si>
    <t>gross</t>
  </si>
  <si>
    <t>&amp; collectively</t>
  </si>
  <si>
    <t xml:space="preserve">Poland </t>
  </si>
  <si>
    <t>9.4%</t>
  </si>
  <si>
    <t>11.6%</t>
  </si>
  <si>
    <t>12.6%</t>
  </si>
  <si>
    <t>14.2%</t>
  </si>
  <si>
    <t>Banking Denmark - Overview and market shares</t>
  </si>
  <si>
    <t>Banking Denmark - Financial highlights</t>
  </si>
  <si>
    <t>Locations</t>
  </si>
  <si>
    <t>Solvency sensitivity</t>
  </si>
  <si>
    <t>Financial buffers</t>
  </si>
  <si>
    <t>Financial buffers in different scenarios</t>
  </si>
  <si>
    <t xml:space="preserve">Net interest margin </t>
  </si>
  <si>
    <t>End of Q2 2012</t>
  </si>
  <si>
    <t>Percent end of Q2</t>
  </si>
  <si>
    <t>Q2/12</t>
  </si>
  <si>
    <t>A1</t>
  </si>
  <si>
    <t>Card payments, 000's</t>
  </si>
  <si>
    <t>Credit quality</t>
  </si>
  <si>
    <t>Capital position</t>
  </si>
  <si>
    <t>Business risk</t>
  </si>
  <si>
    <t>Life risk</t>
  </si>
  <si>
    <t>Economic Capital, distributed by risk type</t>
  </si>
  <si>
    <t>Core Tier 1 capital ratio (excluding Hybrids)</t>
  </si>
  <si>
    <t>Fully implemented Basel II</t>
  </si>
  <si>
    <t>RWA development, EURbn</t>
  </si>
  <si>
    <t>Corporate rating migration</t>
  </si>
  <si>
    <t>Corporate rating distribution</t>
  </si>
  <si>
    <t>Customers</t>
  </si>
  <si>
    <t>Repos</t>
  </si>
  <si>
    <t>Market rates</t>
  </si>
  <si>
    <t>Retail Banking</t>
  </si>
  <si>
    <t>Wealth Management</t>
  </si>
  <si>
    <t>Wholesale Banking</t>
  </si>
  <si>
    <t>Baltics</t>
  </si>
  <si>
    <t>Diluted earnings per share, EUR</t>
  </si>
  <si>
    <t>EPS, rolling 12 months up to period end, EUR</t>
  </si>
  <si>
    <t>Weighted average number of diluted shares, million</t>
  </si>
  <si>
    <t>Loan loss ratio, basis points</t>
  </si>
  <si>
    <t>Group lending and deposit volumes</t>
  </si>
  <si>
    <t>in EURbn</t>
  </si>
  <si>
    <t>Maturity analysis for assets and liabilities in currencies</t>
  </si>
  <si>
    <t>Liabilities</t>
  </si>
  <si>
    <t>Assets</t>
  </si>
  <si>
    <t xml:space="preserve">Cash and balances with central banks </t>
  </si>
  <si>
    <t xml:space="preserve">Loans to credit institutions </t>
  </si>
  <si>
    <t xml:space="preserve">Loans to the public </t>
  </si>
  <si>
    <t xml:space="preserve">Interest-bearing securities </t>
  </si>
  <si>
    <t xml:space="preserve">Financial instruments pledged as collateral </t>
  </si>
  <si>
    <t>Shares</t>
  </si>
  <si>
    <t xml:space="preserve">Derivatives </t>
  </si>
  <si>
    <t xml:space="preserve">Investments in associated undertakings </t>
  </si>
  <si>
    <t xml:space="preserve">Intangible assets </t>
  </si>
  <si>
    <t xml:space="preserve">Property and equipment </t>
  </si>
  <si>
    <t>Investment property</t>
  </si>
  <si>
    <t xml:space="preserve">Deferred tax assets </t>
  </si>
  <si>
    <t xml:space="preserve">Current tax assets </t>
  </si>
  <si>
    <t xml:space="preserve">Retirement benefit assets </t>
  </si>
  <si>
    <t xml:space="preserve">Other assets </t>
  </si>
  <si>
    <t xml:space="preserve">Prepaid expenses and accrued income </t>
  </si>
  <si>
    <t xml:space="preserve">Total assets </t>
  </si>
  <si>
    <t xml:space="preserve">Deposits by credit institutions </t>
  </si>
  <si>
    <t xml:space="preserve">Deposits and borrowings from the public </t>
  </si>
  <si>
    <t xml:space="preserve">Liabilities to policyholders </t>
  </si>
  <si>
    <t xml:space="preserve">Debt securities in issue </t>
  </si>
  <si>
    <t xml:space="preserve">Current tax liabilities </t>
  </si>
  <si>
    <t xml:space="preserve">Other liabilities </t>
  </si>
  <si>
    <t xml:space="preserve">Accrued expenses and prepaid income </t>
  </si>
  <si>
    <t xml:space="preserve">Deferred tax liabilities </t>
  </si>
  <si>
    <t xml:space="preserve">Provisions </t>
  </si>
  <si>
    <t xml:space="preserve">Retirement benefit obligations </t>
  </si>
  <si>
    <t xml:space="preserve">Subordinated liabilities </t>
  </si>
  <si>
    <t xml:space="preserve">Total liabilities </t>
  </si>
  <si>
    <t xml:space="preserve">Non-controlling interests </t>
  </si>
  <si>
    <t xml:space="preserve">Share capital </t>
  </si>
  <si>
    <t xml:space="preserve">Share premium reserve </t>
  </si>
  <si>
    <t xml:space="preserve">Other reserves </t>
  </si>
  <si>
    <t xml:space="preserve">Retained earnings </t>
  </si>
  <si>
    <t xml:space="preserve">Total equity </t>
  </si>
  <si>
    <t xml:space="preserve">Total liabilities and equity </t>
  </si>
  <si>
    <t>BAL</t>
  </si>
  <si>
    <t>Retail Banking - Volumes</t>
  </si>
  <si>
    <t>Nordea in brief</t>
  </si>
  <si>
    <t>Retail Banking - Divisional breakdown</t>
  </si>
  <si>
    <t>Jan - Jun 2012</t>
  </si>
  <si>
    <t>Share price performance (indexed)</t>
  </si>
  <si>
    <t xml:space="preserve"> - Retail Banking Financial highlights</t>
  </si>
  <si>
    <t>Group Strategy</t>
  </si>
  <si>
    <t>Stoxx Europe 600 Banks</t>
  </si>
  <si>
    <t>OMX Stockholm 30</t>
  </si>
  <si>
    <t>OMX Nordic 40</t>
  </si>
  <si>
    <t>2014e</t>
  </si>
  <si>
    <t>Q3 2012</t>
  </si>
  <si>
    <t>End of Q3 2012</t>
  </si>
  <si>
    <t>Q3/12</t>
  </si>
  <si>
    <t xml:space="preserve">   Real estate management and investment</t>
  </si>
  <si>
    <t xml:space="preserve">   Other, public and organisations</t>
  </si>
  <si>
    <t xml:space="preserve">   Industrial commercial services etc</t>
  </si>
  <si>
    <t xml:space="preserve">   Consumer staples (food, agriculture etc)</t>
  </si>
  <si>
    <t xml:space="preserve">   Retail trade</t>
  </si>
  <si>
    <t xml:space="preserve">   Shipping and offshore</t>
  </si>
  <si>
    <t xml:space="preserve">   Other financial institutions</t>
  </si>
  <si>
    <t xml:space="preserve">   Other materials (chemical, building materials etc)</t>
  </si>
  <si>
    <t xml:space="preserve">   Utilities (distribution and production)</t>
  </si>
  <si>
    <t xml:space="preserve">   Construction and engineering</t>
  </si>
  <si>
    <t xml:space="preserve">   Transportation</t>
  </si>
  <si>
    <t xml:space="preserve">   Energy (oil, gas etc)</t>
  </si>
  <si>
    <t xml:space="preserve">   Consumer durables (cars, appliances etc)</t>
  </si>
  <si>
    <t xml:space="preserve">   Media and leisure</t>
  </si>
  <si>
    <t xml:space="preserve">   Metals and mining materials</t>
  </si>
  <si>
    <t xml:space="preserve">   Paper and forest materials</t>
  </si>
  <si>
    <t xml:space="preserve">   Industrial capital goods</t>
  </si>
  <si>
    <t xml:space="preserve">   Health care and pharmaceuticals</t>
  </si>
  <si>
    <t xml:space="preserve">   IT software, hardware and services</t>
  </si>
  <si>
    <t xml:space="preserve">   Telecommunication operators</t>
  </si>
  <si>
    <t xml:space="preserve">   Telecommunication equipment</t>
  </si>
  <si>
    <t xml:space="preserve">   Banks</t>
  </si>
  <si>
    <r>
      <rPr>
        <b/>
        <sz val="10"/>
        <color indexed="17"/>
        <rFont val="Arial"/>
        <family val="2"/>
      </rPr>
      <t xml:space="preserve">Shipping, Offshore and Oil Services </t>
    </r>
    <r>
      <rPr>
        <b/>
        <sz val="10"/>
        <color indexed="56"/>
        <rFont val="Arial"/>
        <family val="2"/>
      </rPr>
      <t>- Financial highlights</t>
    </r>
  </si>
  <si>
    <r>
      <rPr>
        <b/>
        <sz val="10"/>
        <color indexed="17"/>
        <rFont val="Arial"/>
        <family val="2"/>
      </rPr>
      <t>Wholesale Banking</t>
    </r>
    <r>
      <rPr>
        <b/>
        <sz val="10"/>
        <color indexed="56"/>
        <rFont val="Arial"/>
        <family val="2"/>
      </rPr>
      <t xml:space="preserve"> - Other</t>
    </r>
  </si>
  <si>
    <t>TOTAL: EUR 353bn (1%)</t>
  </si>
  <si>
    <t>Lending to the public by country and industry</t>
  </si>
  <si>
    <t>Q1 2007 - Q3 2012</t>
  </si>
  <si>
    <t>Emma Nilsson, IR Officer</t>
  </si>
  <si>
    <t>Equities</t>
  </si>
  <si>
    <t>Fixed income and other</t>
  </si>
  <si>
    <t>Asset type mix</t>
  </si>
  <si>
    <t>International</t>
  </si>
  <si>
    <t>Inst. sales</t>
  </si>
  <si>
    <t>Retail funds</t>
  </si>
  <si>
    <t xml:space="preserve"> </t>
  </si>
  <si>
    <t>Household customers - total</t>
  </si>
  <si>
    <t>Russian household customers</t>
  </si>
  <si>
    <t>Of which Gold + Private Banking</t>
  </si>
  <si>
    <t>Household customers</t>
  </si>
  <si>
    <t>Poland &amp; Baltic corporate customers</t>
  </si>
  <si>
    <t>Russian corporate customers</t>
  </si>
  <si>
    <t>Corporate &amp; Financial Institutions - total</t>
  </si>
  <si>
    <t>Shipping, Offshore &amp; Oil Services</t>
  </si>
  <si>
    <t>Corporate customers</t>
  </si>
  <si>
    <t>Q1/12 - Q3/12</t>
  </si>
  <si>
    <t>Total EURm</t>
  </si>
  <si>
    <t>ch.</t>
  </si>
  <si>
    <t>Q3</t>
  </si>
  <si>
    <t>Retail Banking - Financial highlights</t>
  </si>
  <si>
    <t>Wholesale Banking - Volumes</t>
  </si>
  <si>
    <t>Third quarter report 2013</t>
  </si>
  <si>
    <t xml:space="preserve"> - of which repos</t>
  </si>
  <si>
    <t>Asset Management</t>
  </si>
  <si>
    <t>Wealth Management - Other</t>
  </si>
  <si>
    <t>Capital efficiency</t>
  </si>
  <si>
    <t>Risk-Weighted Assets (RWA)</t>
  </si>
  <si>
    <t xml:space="preserve"> - Private Banking</t>
  </si>
  <si>
    <t xml:space="preserve"> - Wholesale Banking Financial highlights</t>
  </si>
  <si>
    <t xml:space="preserve"> - Wealth Management Financial highlights</t>
  </si>
  <si>
    <t>+46 8 614 9146</t>
  </si>
  <si>
    <t xml:space="preserve"> - Banking Baltic countries</t>
  </si>
  <si>
    <t>Banking Baltic countries - Overview and market shares</t>
  </si>
  <si>
    <t>Banking Baltic countries - Financial highlights</t>
  </si>
  <si>
    <t>Banking Baltic countries - Volumes</t>
  </si>
  <si>
    <t>11.8%</t>
  </si>
  <si>
    <t>10.5%</t>
  </si>
  <si>
    <t>12.8%</t>
  </si>
  <si>
    <t>13.3%</t>
  </si>
  <si>
    <t>11.7%</t>
  </si>
  <si>
    <t>14.3%</t>
  </si>
  <si>
    <t>15.3%</t>
  </si>
  <si>
    <t>Other Nordic corporate customers</t>
  </si>
  <si>
    <t>Equity per share EUR</t>
  </si>
  <si>
    <t>Shares outstanding. after full dilution million</t>
  </si>
  <si>
    <t>Risk-weighted assets EURbn</t>
  </si>
  <si>
    <t>Q1/07</t>
  </si>
  <si>
    <t>Mortgage</t>
  </si>
  <si>
    <t>Consumer</t>
  </si>
  <si>
    <t>Reverse repos</t>
  </si>
  <si>
    <t>Nordea is the largest financial services group in the Nordic and Baltic Sea region.</t>
  </si>
  <si>
    <t>Net interest margins</t>
  </si>
  <si>
    <t>Retail Banking - Margins</t>
  </si>
  <si>
    <t>Total Nordea Group</t>
  </si>
  <si>
    <t xml:space="preserve">  (30 Sep 2011: EUR 19,939), Tier 1 capital EUR 23,398m (30 Sep 2011: EUR 21,855m), capital base EUR 26,892m (30 Sep 2011: EUR 24,449m), </t>
  </si>
  <si>
    <t xml:space="preserve">  Core Tier 1 capital ratio 9.6% (30 Sep 2011: 9.0%), Tier 1 capital ratio 10.5% (30 Sep 2011: 9.9%), total capital ratio 12.0% (30 Sep 2011: 11.1%).</t>
  </si>
  <si>
    <t>Total capital ratios (excluding transition rules)</t>
  </si>
  <si>
    <t xml:space="preserve"> - Lending, loan losses and impaired loans</t>
  </si>
  <si>
    <t xml:space="preserve"> - Market development - interest rates</t>
  </si>
  <si>
    <t>-0,5</t>
  </si>
  <si>
    <t>Q4/12</t>
  </si>
  <si>
    <t xml:space="preserve">     Total lending. EURbn</t>
  </si>
  <si>
    <t>Torsten Hagen Jørgensen</t>
  </si>
  <si>
    <t>Macroeconomic data - Poland, Russia and Baltic countries</t>
  </si>
  <si>
    <t>Payments and transactions - Online banking</t>
  </si>
  <si>
    <t>Profit Market Return products</t>
  </si>
  <si>
    <t>% of provisions</t>
  </si>
  <si>
    <t>Life &amp; Pensions - Gross written premiums by market</t>
  </si>
  <si>
    <t>Wealth Management - Financial highlights</t>
  </si>
  <si>
    <t>** Negative outlook as of 20th November 2012</t>
  </si>
  <si>
    <t>AA-**</t>
  </si>
  <si>
    <t>Corporate Institutional Banking - Financial highlights</t>
  </si>
  <si>
    <t>Shipping, Offshore and Oil Services - Financial highlights</t>
  </si>
  <si>
    <t>Banking Russia - Financial highlights</t>
  </si>
  <si>
    <t>Wholesale Banking - Other</t>
  </si>
  <si>
    <t>Net inflow and Assets under Management</t>
  </si>
  <si>
    <t>Actual dividend per share. EUR (prop)</t>
  </si>
  <si>
    <t>6 year overview</t>
  </si>
  <si>
    <t>+45 3333 2294</t>
  </si>
  <si>
    <t>11 24</t>
  </si>
  <si>
    <t>2012e</t>
  </si>
  <si>
    <t>Other expenses</t>
  </si>
  <si>
    <t>Change in Net interest income</t>
  </si>
  <si>
    <t>Net interest margin development</t>
  </si>
  <si>
    <t xml:space="preserve">This publication is a supplement to quarterly interim reports and Annual Report. </t>
  </si>
  <si>
    <t>11.2</t>
  </si>
  <si>
    <t>12.2</t>
  </si>
  <si>
    <t>10.3</t>
  </si>
  <si>
    <t>11.4</t>
  </si>
  <si>
    <t xml:space="preserve"> - 6 year overview</t>
  </si>
  <si>
    <t xml:space="preserve"> - Solvency</t>
  </si>
  <si>
    <t>Q1 2013</t>
  </si>
  <si>
    <t>Q1/13</t>
  </si>
  <si>
    <t>Chg Q1/13 - Q1/12</t>
  </si>
  <si>
    <t>Q1</t>
  </si>
  <si>
    <t>9 quarters</t>
  </si>
  <si>
    <t>Silent period</t>
  </si>
  <si>
    <t>7-22 October 2013</t>
  </si>
  <si>
    <t>23 October 2013</t>
  </si>
  <si>
    <t>Adjustments to Nordeas official buffer. Cash and balances with other banks/central banks (-), central banks haircuts   (-)</t>
  </si>
  <si>
    <t xml:space="preserve">*** Cash and balances with other banks/central banks (-), central banks haircuts (-) </t>
  </si>
  <si>
    <t>Q2 2012</t>
  </si>
  <si>
    <t>Nordea Group</t>
  </si>
  <si>
    <t>0.90</t>
  </si>
  <si>
    <t>1.95</t>
  </si>
  <si>
    <t>0.62</t>
  </si>
  <si>
    <t>1.92</t>
  </si>
  <si>
    <t>2.07</t>
  </si>
  <si>
    <t>3.28</t>
  </si>
  <si>
    <t>2.10</t>
  </si>
  <si>
    <t>2.15</t>
  </si>
  <si>
    <r>
      <rPr>
        <b/>
        <sz val="8"/>
        <rFont val="Arial"/>
        <family val="2"/>
      </rPr>
      <t>Elizabeth Grieg</t>
    </r>
    <r>
      <rPr>
        <sz val="8"/>
        <rFont val="Arial"/>
        <family val="2"/>
      </rPr>
      <t xml:space="preserve">
Bachelor (Economics) and Master (Human resources and management).
Board member since 2013.
Born 1959.</t>
    </r>
  </si>
  <si>
    <t>Wholesale Banking - Financial highlights</t>
  </si>
  <si>
    <t>Other exp, excl. Depreciations</t>
  </si>
  <si>
    <t>Other exp, excl. depreciations</t>
  </si>
  <si>
    <t>Other exp, excl depriciations</t>
  </si>
  <si>
    <t>Cost/income ratio, %</t>
  </si>
  <si>
    <t>Total income incl. allocations</t>
  </si>
  <si>
    <t>Total expenses incl. allocations</t>
  </si>
  <si>
    <t>*Restated for the EC framework change in 2013 but does not include for NLP EC being aligned to NLP equity</t>
  </si>
  <si>
    <t>Deductions for investments in insurance companies (50%)</t>
  </si>
  <si>
    <t>Net funding costs / other profits</t>
  </si>
  <si>
    <t>Profit from unit linked and premium guarantee products including cost result and risk result.</t>
  </si>
  <si>
    <t>Shipping and Offshore Loan Portfolio</t>
  </si>
  <si>
    <t>AuM</t>
  </si>
  <si>
    <t>Estonia</t>
  </si>
  <si>
    <t>Latvia</t>
  </si>
  <si>
    <t>Lithuania</t>
  </si>
  <si>
    <t>Income, spread (basis points)</t>
  </si>
  <si>
    <t>AuM, EURbn</t>
  </si>
  <si>
    <t>Income statement</t>
  </si>
  <si>
    <t>Ratios and key figures</t>
  </si>
  <si>
    <t xml:space="preserve"> - Net interest margin development</t>
  </si>
  <si>
    <t>Total allowances on balance sheet items</t>
  </si>
  <si>
    <t xml:space="preserve">Impaired loans net individually assessed  </t>
  </si>
  <si>
    <t>Allowances for collectively assessed loans / Impaired loans gross (%)</t>
  </si>
  <si>
    <t>Allowances individually assessed / Impaired loans gross (%)</t>
  </si>
  <si>
    <t xml:space="preserve">Impaired loans gross individually assessed </t>
  </si>
  <si>
    <t>Total allowances / Impaired loans gross individually assessed (%)</t>
  </si>
  <si>
    <t>Total risk VaR</t>
  </si>
  <si>
    <t>Interest rate risk VaR</t>
  </si>
  <si>
    <t>Equity risk VaR</t>
  </si>
  <si>
    <t>Foreign exchange risk VaR</t>
  </si>
  <si>
    <t>Credit spread risk VaR*</t>
  </si>
  <si>
    <t>Q2  2013</t>
  </si>
  <si>
    <t>Source: Nordea Economic Outlook June 2013</t>
  </si>
  <si>
    <t>Q2 2013</t>
  </si>
  <si>
    <t>Q2/13</t>
  </si>
  <si>
    <t>Percent end Q2</t>
  </si>
  <si>
    <t>End of Q2 2013</t>
  </si>
  <si>
    <t>Q2/Q1</t>
  </si>
  <si>
    <t>Q2</t>
  </si>
  <si>
    <t xml:space="preserve">TOTAL: EUR 340bn </t>
  </si>
  <si>
    <t>26 quarters</t>
  </si>
  <si>
    <t>Q2 2007 - Q2 2013</t>
  </si>
  <si>
    <r>
      <t>Share price</t>
    </r>
    <r>
      <rPr>
        <vertAlign val="superscript"/>
        <sz val="8"/>
        <rFont val="Arial"/>
        <family val="2"/>
      </rPr>
      <t>2</t>
    </r>
    <r>
      <rPr>
        <sz val="8"/>
        <rFont val="Arial"/>
        <family val="2"/>
      </rPr>
      <t>. EUR</t>
    </r>
  </si>
  <si>
    <r>
      <t>Equity per share</t>
    </r>
    <r>
      <rPr>
        <vertAlign val="superscript"/>
        <sz val="8"/>
        <rFont val="Arial"/>
        <family val="2"/>
      </rPr>
      <t>1</t>
    </r>
    <r>
      <rPr>
        <sz val="8"/>
        <rFont val="Arial"/>
        <family val="2"/>
      </rPr>
      <t>. EUR</t>
    </r>
  </si>
  <si>
    <r>
      <t>Potential shares outstanding</t>
    </r>
    <r>
      <rPr>
        <vertAlign val="superscript"/>
        <sz val="8"/>
        <rFont val="Arial"/>
        <family val="2"/>
      </rPr>
      <t>2</t>
    </r>
    <r>
      <rPr>
        <sz val="8"/>
        <rFont val="Arial"/>
        <family val="2"/>
      </rPr>
      <t>. million</t>
    </r>
  </si>
  <si>
    <r>
      <t>Core tier 1 capital ratio. %, excl transition rules</t>
    </r>
    <r>
      <rPr>
        <vertAlign val="superscript"/>
        <sz val="8"/>
        <color indexed="8"/>
        <rFont val="Arial"/>
        <family val="2"/>
      </rPr>
      <t>2</t>
    </r>
    <r>
      <rPr>
        <sz val="8"/>
        <color indexed="8"/>
        <rFont val="Arial"/>
        <family val="2"/>
      </rPr>
      <t>%</t>
    </r>
  </si>
  <si>
    <r>
      <t>Core Tier 1 capital ratio, excl transition rules</t>
    </r>
    <r>
      <rPr>
        <vertAlign val="superscript"/>
        <sz val="8"/>
        <rFont val="Arial"/>
        <family val="2"/>
      </rPr>
      <t xml:space="preserve">2 </t>
    </r>
    <r>
      <rPr>
        <sz val="8"/>
        <rFont val="Arial"/>
        <family val="2"/>
      </rPr>
      <t>%</t>
    </r>
  </si>
  <si>
    <r>
      <t>Tier 1 capital ratio. %, excl transition rules</t>
    </r>
    <r>
      <rPr>
        <vertAlign val="superscript"/>
        <sz val="8"/>
        <color indexed="8"/>
        <rFont val="Arial"/>
        <family val="2"/>
      </rPr>
      <t>2</t>
    </r>
    <r>
      <rPr>
        <sz val="8"/>
        <color indexed="8"/>
        <rFont val="Arial"/>
        <family val="2"/>
      </rPr>
      <t>%</t>
    </r>
  </si>
  <si>
    <r>
      <t>Tier 1 capital ratio, excl transition rules</t>
    </r>
    <r>
      <rPr>
        <vertAlign val="superscript"/>
        <sz val="8"/>
        <rFont val="Arial"/>
        <family val="2"/>
      </rPr>
      <t xml:space="preserve">2 </t>
    </r>
    <r>
      <rPr>
        <sz val="8"/>
        <rFont val="Arial"/>
        <family val="2"/>
      </rPr>
      <t>%</t>
    </r>
  </si>
  <si>
    <r>
      <t>Total capital ratio. %, excl transition rules</t>
    </r>
    <r>
      <rPr>
        <vertAlign val="superscript"/>
        <sz val="8"/>
        <color indexed="8"/>
        <rFont val="Arial"/>
        <family val="2"/>
      </rPr>
      <t>2</t>
    </r>
    <r>
      <rPr>
        <sz val="8"/>
        <color indexed="8"/>
        <rFont val="Arial"/>
        <family val="2"/>
      </rPr>
      <t>%</t>
    </r>
  </si>
  <si>
    <r>
      <t>Total capital ratio, excl transition rules</t>
    </r>
    <r>
      <rPr>
        <vertAlign val="superscript"/>
        <sz val="8"/>
        <rFont val="Arial"/>
        <family val="2"/>
      </rPr>
      <t>2</t>
    </r>
    <r>
      <rPr>
        <sz val="8"/>
        <rFont val="Arial"/>
        <family val="2"/>
      </rPr>
      <t xml:space="preserve"> %</t>
    </r>
  </si>
  <si>
    <r>
      <t>Core Tier 1 capital ratio</t>
    </r>
    <r>
      <rPr>
        <vertAlign val="superscript"/>
        <sz val="8"/>
        <rFont val="Arial"/>
        <family val="2"/>
      </rPr>
      <t>2</t>
    </r>
    <r>
      <rPr>
        <sz val="8"/>
        <rFont val="Arial"/>
        <family val="2"/>
      </rPr>
      <t xml:space="preserve"> %</t>
    </r>
  </si>
  <si>
    <r>
      <t>Tier 1 capital ratio</t>
    </r>
    <r>
      <rPr>
        <vertAlign val="superscript"/>
        <sz val="8"/>
        <rFont val="Arial"/>
        <family val="2"/>
      </rPr>
      <t>2,3</t>
    </r>
    <r>
      <rPr>
        <sz val="8"/>
        <rFont val="Arial"/>
        <family val="2"/>
      </rPr>
      <t>%</t>
    </r>
  </si>
  <si>
    <r>
      <t xml:space="preserve">Total capital </t>
    </r>
    <r>
      <rPr>
        <vertAlign val="superscript"/>
        <sz val="8"/>
        <rFont val="Arial"/>
        <family val="2"/>
      </rPr>
      <t>2,3</t>
    </r>
    <r>
      <rPr>
        <sz val="8"/>
        <rFont val="Arial"/>
        <family val="2"/>
      </rPr>
      <t>%</t>
    </r>
  </si>
  <si>
    <r>
      <t>Tier 1 capital</t>
    </r>
    <r>
      <rPr>
        <vertAlign val="superscript"/>
        <sz val="8"/>
        <rFont val="Arial"/>
        <family val="2"/>
      </rPr>
      <t>2</t>
    </r>
    <r>
      <rPr>
        <sz val="8"/>
        <rFont val="Arial"/>
        <family val="2"/>
      </rPr>
      <t xml:space="preserve"> EURm</t>
    </r>
  </si>
  <si>
    <r>
      <t>Risk-weighted assets incl transtion rules</t>
    </r>
    <r>
      <rPr>
        <vertAlign val="superscript"/>
        <sz val="8"/>
        <rFont val="Arial"/>
        <family val="2"/>
      </rPr>
      <t>2</t>
    </r>
    <r>
      <rPr>
        <sz val="8"/>
        <rFont val="Arial"/>
        <family val="2"/>
      </rPr>
      <t>, EURbn</t>
    </r>
  </si>
  <si>
    <r>
      <t>Number of employees (full-time equivalents)</t>
    </r>
    <r>
      <rPr>
        <vertAlign val="superscript"/>
        <sz val="8"/>
        <rFont val="Arial"/>
        <family val="2"/>
      </rPr>
      <t>2</t>
    </r>
  </si>
  <si>
    <r>
      <t>Economic capital</t>
    </r>
    <r>
      <rPr>
        <vertAlign val="superscript"/>
        <sz val="8"/>
        <rFont val="Arial"/>
        <family val="2"/>
      </rPr>
      <t>2</t>
    </r>
    <r>
      <rPr>
        <sz val="8"/>
        <rFont val="Arial"/>
        <family val="2"/>
      </rPr>
      <t>, EURbn</t>
    </r>
  </si>
  <si>
    <t>Total: EUR 12 206m</t>
  </si>
  <si>
    <t>bufffb</t>
  </si>
  <si>
    <t>Total Assets under Management</t>
  </si>
  <si>
    <t>of which guaranteed</t>
  </si>
  <si>
    <t>Total Market Return AuM</t>
  </si>
  <si>
    <t>of which 0%</t>
  </si>
  <si>
    <t>of which 0-3%</t>
  </si>
  <si>
    <t>of which 3-5%</t>
  </si>
  <si>
    <t>of which &gt;5%</t>
  </si>
  <si>
    <t>Total Traditional AuM</t>
  </si>
  <si>
    <t>Average guarantees in Life &amp; Pensions</t>
  </si>
  <si>
    <t>Fee income based on the volume of Traditional ”with profit” portfolios in DK, FI and NO.</t>
  </si>
  <si>
    <t>Life &amp; Pensions- Asset allocation</t>
  </si>
  <si>
    <t>Life &amp; Pensions - Solvency position</t>
  </si>
  <si>
    <t>Life &amp; Pensions - Profit drivers</t>
  </si>
  <si>
    <t>Margin driven NII</t>
  </si>
  <si>
    <t>Volume driven NII</t>
  </si>
  <si>
    <t>GCC, including treasury</t>
  </si>
  <si>
    <t>Day count</t>
  </si>
  <si>
    <t>Q2/Q2</t>
  </si>
  <si>
    <t>All Months</t>
  </si>
  <si>
    <t>Broad based Assets under Management</t>
  </si>
  <si>
    <t>2013.2013 Q 2</t>
  </si>
  <si>
    <t>Q 2/13</t>
  </si>
  <si>
    <t>2013.2013 Q 1</t>
  </si>
  <si>
    <t>Q 1/13</t>
  </si>
  <si>
    <t>2012.2012 Q 4</t>
  </si>
  <si>
    <t>Q 4/12</t>
  </si>
  <si>
    <t>2012.2012 Q 3</t>
  </si>
  <si>
    <t>Q 3/12</t>
  </si>
  <si>
    <t>2012.2012 Q 2</t>
  </si>
  <si>
    <t>Q 2/12</t>
  </si>
  <si>
    <t>2012.2012 Q 1</t>
  </si>
  <si>
    <t>Q 1/12</t>
  </si>
  <si>
    <t>2011.2011 Q 4</t>
  </si>
  <si>
    <t>Q 4/11</t>
  </si>
  <si>
    <t>2011.2011 Q 3</t>
  </si>
  <si>
    <t>Q 3/11</t>
  </si>
  <si>
    <t>2011.2011 Q 2</t>
  </si>
  <si>
    <t>Q 2/11</t>
  </si>
  <si>
    <t>2011.2011 Q 1</t>
  </si>
  <si>
    <t>Q 1/11</t>
  </si>
  <si>
    <t>2010.2010 Q 4</t>
  </si>
  <si>
    <t>Q 4/10</t>
  </si>
  <si>
    <t>2010.2010 Q 3</t>
  </si>
  <si>
    <t>Q 3/10</t>
  </si>
  <si>
    <t>2010.2010 Q 2</t>
  </si>
  <si>
    <t>Q 2/10</t>
  </si>
  <si>
    <t>2010.2010 Q 1</t>
  </si>
  <si>
    <t>Q 1/10</t>
  </si>
  <si>
    <t>2009.2009 Q 4</t>
  </si>
  <si>
    <t>Q 4/09</t>
  </si>
  <si>
    <t>2009.2009 Q 3</t>
  </si>
  <si>
    <t>Q 3/09</t>
  </si>
  <si>
    <t>2009.2009 Q 2</t>
  </si>
  <si>
    <t>Q 2/09</t>
  </si>
  <si>
    <t>2009.2009 Q 1</t>
  </si>
  <si>
    <t>Q 1/09</t>
  </si>
  <si>
    <t>2008.2008 Q 4</t>
  </si>
  <si>
    <t>Q 4/08</t>
  </si>
  <si>
    <t>2008.2008 Q 3</t>
  </si>
  <si>
    <t>Q 3/08</t>
  </si>
  <si>
    <t>2008.2008 Q 2</t>
  </si>
  <si>
    <t>Q 2/08</t>
  </si>
  <si>
    <t>2008.2008 Q 1</t>
  </si>
  <si>
    <t>Q 1/08</t>
  </si>
  <si>
    <t>AuM End mEUR</t>
  </si>
  <si>
    <t>Net Flow mEUR</t>
  </si>
  <si>
    <t>Inflow</t>
  </si>
  <si>
    <t>Q4 2012</t>
  </si>
  <si>
    <t>• Best Developed Markets Bank</t>
  </si>
  <si>
    <t>Recent awards</t>
  </si>
  <si>
    <r>
      <rPr>
        <b/>
        <sz val="8"/>
        <rFont val="Arial"/>
        <family val="2"/>
      </rPr>
      <t>Björn Wahlroos</t>
    </r>
    <r>
      <rPr>
        <sz val="8"/>
        <rFont val="Arial"/>
        <family val="2"/>
      </rPr>
      <t xml:space="preserve">
Chairman
Ph.D (Econ). 1979.
Board member since 2008 and Chairman since 2011.
Born 1952.</t>
    </r>
  </si>
  <si>
    <r>
      <rPr>
        <b/>
        <sz val="8"/>
        <rFont val="Arial"/>
        <family val="2"/>
      </rPr>
      <t>Marie Ehrling</t>
    </r>
    <r>
      <rPr>
        <sz val="8"/>
        <rFont val="Arial"/>
        <family val="2"/>
      </rPr>
      <t xml:space="preserve">
Deputy chairman
Master of Law.
Board member since 2008.
Born 1960.</t>
    </r>
  </si>
  <si>
    <r>
      <rPr>
        <b/>
        <sz val="8"/>
        <rFont val="Arial"/>
        <family val="2"/>
      </rPr>
      <t>Peter F Braunwalder</t>
    </r>
    <r>
      <rPr>
        <sz val="8"/>
        <rFont val="Arial"/>
        <family val="2"/>
      </rPr>
      <t xml:space="preserve">
LLM and MA (Politics)           Board member since 2012.
Born 1950.</t>
    </r>
  </si>
  <si>
    <r>
      <rPr>
        <b/>
        <sz val="8"/>
        <rFont val="Arial"/>
        <family val="2"/>
      </rPr>
      <t>Svein Jacobsen</t>
    </r>
    <r>
      <rPr>
        <sz val="8"/>
        <rFont val="Arial"/>
        <family val="2"/>
      </rPr>
      <t xml:space="preserve">
MBA. Certified public accountant.
Board member since 2008.
Born 1951.</t>
    </r>
  </si>
  <si>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</si>
  <si>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Lars G Nordström</t>
    </r>
    <r>
      <rPr>
        <sz val="8"/>
        <rFont val="Arial"/>
        <family val="2"/>
      </rPr>
      <t xml:space="preserve">
Law studies at Uppsala University.
Board member since 2003.
Born 1943.</t>
    </r>
  </si>
  <si>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</si>
  <si>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</si>
  <si>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r>
      <rPr>
        <b/>
        <sz val="8"/>
        <rFont val="Arial"/>
        <family val="2"/>
      </rPr>
      <t>Christian Clausen</t>
    </r>
    <r>
      <rPr>
        <sz val="8"/>
        <rFont val="Arial"/>
        <family val="2"/>
      </rPr>
      <t xml:space="preserve">
</t>
    </r>
    <r>
      <rPr>
        <b/>
        <sz val="8"/>
        <rFont val="Arial"/>
        <family val="2"/>
      </rPr>
      <t>President and Group CEO</t>
    </r>
    <r>
      <rPr>
        <sz val="8"/>
        <rFont val="Arial"/>
        <family val="2"/>
      </rPr>
      <t xml:space="preserve">
Member of Group Executive Management since 2001.
Born 1955.</t>
    </r>
  </si>
  <si>
    <r>
      <rPr>
        <b/>
        <sz val="8"/>
        <rFont val="Arial"/>
        <family val="2"/>
      </rPr>
      <t>Ari Kaperi</t>
    </r>
    <r>
      <rPr>
        <sz val="8"/>
        <rFont val="Arial"/>
        <family val="2"/>
      </rPr>
      <t xml:space="preserve">
</t>
    </r>
    <r>
      <rPr>
        <b/>
        <sz val="8"/>
        <rFont val="Arial"/>
        <family val="2"/>
      </rPr>
      <t>Group Chief Risk Officer</t>
    </r>
    <r>
      <rPr>
        <sz val="8"/>
        <rFont val="Arial"/>
        <family val="2"/>
      </rPr>
      <t xml:space="preserve">
Member of Group Executive Management since 2008.
Born 1960.</t>
    </r>
  </si>
  <si>
    <r>
      <rPr>
        <b/>
        <sz val="8"/>
        <rFont val="Arial"/>
        <family val="2"/>
      </rPr>
      <t>Lennart Jacobsen
Head of Retail Banking</t>
    </r>
    <r>
      <rPr>
        <sz val="8"/>
        <rFont val="Arial"/>
        <family val="2"/>
      </rPr>
      <t xml:space="preserve">
Member of Group Executive Management since 2013.
Born 1966.</t>
    </r>
  </si>
  <si>
    <r>
      <rPr>
        <b/>
        <sz val="8"/>
        <rFont val="Arial"/>
        <family val="2"/>
      </rPr>
      <t>Casper von Koskull</t>
    </r>
    <r>
      <rPr>
        <sz val="8"/>
        <rFont val="Arial"/>
        <family val="2"/>
      </rPr>
      <t xml:space="preserve">
</t>
    </r>
    <r>
      <rPr>
        <b/>
        <sz val="8"/>
        <rFont val="Arial"/>
        <family val="2"/>
      </rPr>
      <t>Head of Wholesale Banking</t>
    </r>
    <r>
      <rPr>
        <sz val="8"/>
        <rFont val="Arial"/>
        <family val="2"/>
      </rPr>
      <t xml:space="preserve">
Member of Group Executive Management since 2010.
Born 1960.</t>
    </r>
  </si>
  <si>
    <r>
      <rPr>
        <b/>
        <sz val="8"/>
        <rFont val="Arial"/>
        <family val="2"/>
      </rPr>
      <t xml:space="preserve">Peter Nyegaard 
Chief Operating Officer of Wholesale Banking </t>
    </r>
    <r>
      <rPr>
        <sz val="8"/>
        <rFont val="Arial"/>
        <family val="2"/>
      </rPr>
      <t xml:space="preserve">
Member of Group Executive Management since 2011.
Born 1963.</t>
    </r>
  </si>
  <si>
    <r>
      <rPr>
        <b/>
        <sz val="8"/>
        <rFont val="Arial"/>
        <family val="2"/>
      </rPr>
      <t>Gunn Wærsted
Head of Wealth Management</t>
    </r>
    <r>
      <rPr>
        <sz val="8"/>
        <rFont val="Arial"/>
        <family val="2"/>
      </rPr>
      <t xml:space="preserve">
Member of Group Executive Management since 2007.
Born 1955.</t>
    </r>
  </si>
  <si>
    <t xml:space="preserve">Baltics </t>
  </si>
  <si>
    <t>Baltic household customers</t>
  </si>
  <si>
    <t>• Best Bank in the Nordics &amp; Baltics 
• Best Investment Bank in the Nordics &amp; Baltics
• Best M&amp;A House in the Nordics &amp; Baltics
• Best Debt House in the Nordics &amp; Baltics
• Best Bank in Denmark
• Best Bank in Finland
• Best Investment Bank in Finland</t>
  </si>
  <si>
    <t>Group Strategy, continued</t>
  </si>
  <si>
    <t>Wholesale Banking - Margins</t>
  </si>
  <si>
    <t>Wealth Management - Margins</t>
  </si>
  <si>
    <r>
      <t xml:space="preserve">of which non-guaranteed </t>
    </r>
    <r>
      <rPr>
        <vertAlign val="superscript"/>
        <sz val="8"/>
        <rFont val="Arial"/>
        <family val="2"/>
      </rPr>
      <t>*)</t>
    </r>
  </si>
  <si>
    <r>
      <rPr>
        <vertAlign val="superscript"/>
        <sz val="6"/>
        <color theme="1"/>
        <rFont val="Arial"/>
        <family val="2"/>
      </rPr>
      <t>*)</t>
    </r>
    <r>
      <rPr>
        <sz val="6"/>
        <color theme="1"/>
        <rFont val="Arial"/>
        <family val="2"/>
      </rPr>
      <t xml:space="preserve"> Includes assets exceeding liabilities to policyholders</t>
    </r>
  </si>
  <si>
    <t>Of which commissions paid to Nordea Bank</t>
  </si>
  <si>
    <t>Nordea Group continued</t>
  </si>
  <si>
    <t>Discontinued</t>
  </si>
  <si>
    <t xml:space="preserve"> - MCEV</t>
  </si>
  <si>
    <t>The Finnish sensitivities are dependent on different dynamics in the underlying products</t>
  </si>
  <si>
    <t>The sensitivity to interest movements varies between countries due to differences in local accounting rules</t>
  </si>
  <si>
    <t>Lapse -10pct</t>
  </si>
  <si>
    <t>Lapse +10pct</t>
  </si>
  <si>
    <t>Surrender -10pct</t>
  </si>
  <si>
    <t>Surrender +10pct</t>
  </si>
  <si>
    <t>Surrender rates</t>
  </si>
  <si>
    <t>AdminCost -10pct</t>
  </si>
  <si>
    <t>AdminCost +10pct</t>
  </si>
  <si>
    <t>Admin costs</t>
  </si>
  <si>
    <t>EquityReturn -10pct</t>
  </si>
  <si>
    <t>EquityReturn +10pct</t>
  </si>
  <si>
    <t>Equity return</t>
  </si>
  <si>
    <t>IntRates +100bp</t>
  </si>
  <si>
    <t>IntRates +50bp</t>
  </si>
  <si>
    <t>IntRates -50bp</t>
  </si>
  <si>
    <t>IntRates -100bp</t>
  </si>
  <si>
    <t>Interest rate</t>
  </si>
  <si>
    <t>Scenario</t>
  </si>
  <si>
    <t>During first half of 2013 Nordea Life &amp; Pensions has increased the MCEV by EUR 725m compared to year-end 2012. The key drivers are:</t>
  </si>
  <si>
    <t>MCEV - Sensitivities</t>
  </si>
  <si>
    <t>The value of new business and the margin for Risk products are calculated on a one-year horizon (annual margin) given the duration of the products</t>
  </si>
  <si>
    <t>The value of new business within the Market Return products has relatively increased compared to Q4 2012 mainly driven by the Finnish Unit-Linked business</t>
  </si>
  <si>
    <t>The value of new business within the Traditional portfolio has decreased relatively compared to Q4 2012 mainly due to on-going focus on Market Return products. The margin increase is mainly driven by the exclusion of the Polish Life company</t>
  </si>
  <si>
    <t>The margin for Traditional and Market Return products is calculated on the basis of annual premium equivalent (APE) standard (10 years)</t>
  </si>
  <si>
    <t>Risk</t>
  </si>
  <si>
    <t>MCEV
Q4/12</t>
  </si>
  <si>
    <t>FX Effect</t>
  </si>
  <si>
    <t>Expected Earnings</t>
  </si>
  <si>
    <t>Financial Effects</t>
  </si>
  <si>
    <t>New Business</t>
  </si>
  <si>
    <t>MCEV
Q2/13</t>
  </si>
  <si>
    <t>Market Return</t>
  </si>
  <si>
    <t>Traditional</t>
  </si>
  <si>
    <t>MCEV - Movement</t>
  </si>
  <si>
    <t>Margins</t>
  </si>
  <si>
    <t>Value of New Business</t>
  </si>
  <si>
    <t>The specific embedded value for the individual scenario is calculated on the basis of the current balance sheet, actuarial data and experience data for lapse rates, mortality rates etc.</t>
  </si>
  <si>
    <t>MCEV - New Business and Margins</t>
  </si>
  <si>
    <t>The market consistency is obtained using risk free interest rates (government curves) and state price deflators for discounting. The input for the stochastic scenarios is based on historical observations of financial market data</t>
  </si>
  <si>
    <t>During first half of 2013 the value of Nordea Life &amp; Pensions’ In-Force business has increased by EUR 613m compared to year-end 2012. The key drivers are in line with overall MCEV changes explained above excluding the ‘Income Statement’ effect</t>
  </si>
  <si>
    <t xml:space="preserve">The Market Consistent Embedded Value model (MCEV) is a stochastic dividend stream model projecting future developments based on Monte Carlo simulations. The model calculates the dividend stream to the shareholders in each scenario and derives the Economic Value as the net present value of the dividend stream for the specific scenario </t>
  </si>
  <si>
    <t>Value of In-Force</t>
  </si>
  <si>
    <t>MCEV</t>
  </si>
  <si>
    <t>MCEV - Value of In-Force business (VIF)</t>
  </si>
  <si>
    <t>Market Consistent Embedded Value (MCEV)</t>
  </si>
  <si>
    <t xml:space="preserve">Fair value changes of hedged items in portfolio hedge of interest rate risk </t>
  </si>
  <si>
    <t xml:space="preserve">  Depreciation, amortisation and impairment charges </t>
  </si>
  <si>
    <t xml:space="preserve">  of tangible </t>
  </si>
  <si>
    <t>POL</t>
  </si>
  <si>
    <r>
      <rPr>
        <b/>
        <sz val="6"/>
        <color rgb="FF191919"/>
        <rFont val="Arial"/>
        <family val="2"/>
      </rPr>
      <t>Divesting of the Polish Life Company</t>
    </r>
    <r>
      <rPr>
        <sz val="6"/>
        <color rgb="FF191919"/>
        <rFont val="Arial"/>
        <family val="2"/>
      </rPr>
      <t>: The transaction is subject to regulatory approval. The MCEV contribution has been excluded from the Q2 2013 MCEV calculation</t>
    </r>
  </si>
  <si>
    <r>
      <t>New Business</t>
    </r>
    <r>
      <rPr>
        <sz val="6"/>
        <color rgb="FF191919"/>
        <rFont val="Arial"/>
        <family val="2"/>
      </rPr>
      <t>: A positive new business inflow with an MCEV impact of EUR 103m predominantly driven by the Finnish Unit-Linked business</t>
    </r>
  </si>
  <si>
    <r>
      <t>Financial effects</t>
    </r>
    <r>
      <rPr>
        <sz val="6"/>
        <color rgb="FF191919"/>
        <rFont val="Arial"/>
        <family val="2"/>
      </rPr>
      <t>: Interest rate levels have increased across all five countries. The financial effect captures this impact resulting in an increase in the MCEV of EUR 414m. Denmark is most impacted due to the business composition and the local accounting being on a market consistent basis</t>
    </r>
  </si>
  <si>
    <r>
      <rPr>
        <b/>
        <sz val="6"/>
        <color rgb="FF191919"/>
        <rFont val="Arial"/>
        <family val="2"/>
      </rPr>
      <t>Income statement</t>
    </r>
    <r>
      <rPr>
        <sz val="6"/>
        <color rgb="FF191919"/>
        <rFont val="Arial"/>
        <family val="2"/>
      </rPr>
      <t xml:space="preserve"> (‘Other’): Positive period earnings of EUR 182m compared to expected earnings of EUR 61m</t>
    </r>
  </si>
  <si>
    <r>
      <rPr>
        <b/>
        <sz val="6"/>
        <color rgb="FF191919"/>
        <rFont val="Arial"/>
        <family val="2"/>
      </rPr>
      <t>Asset Allocation</t>
    </r>
    <r>
      <rPr>
        <sz val="6"/>
        <color rgb="FF191919"/>
        <rFont val="Arial"/>
        <family val="2"/>
      </rPr>
      <t xml:space="preserve"> (‘Other’): Total MCEV impact is EUR 67m mainly driven by Denmark where asset allocations shifted slightly from fixed income towards equities with an increase in portfolio duration</t>
    </r>
  </si>
  <si>
    <r>
      <rPr>
        <b/>
        <sz val="6"/>
        <color rgb="FF191919"/>
        <rFont val="Arial"/>
        <family val="2"/>
      </rPr>
      <t>Regulatory Changes</t>
    </r>
    <r>
      <rPr>
        <sz val="6"/>
        <color rgb="FF191919"/>
        <rFont val="Arial"/>
        <family val="2"/>
      </rPr>
      <t xml:space="preserve"> (‘Other’): </t>
    </r>
    <r>
      <rPr>
        <b/>
        <sz val="6"/>
        <color rgb="FF191919"/>
        <rFont val="Arial"/>
        <family val="2"/>
      </rPr>
      <t>New mortality tables in Norway</t>
    </r>
    <r>
      <rPr>
        <sz val="6"/>
        <color rgb="FF191919"/>
        <rFont val="Arial"/>
        <family val="2"/>
      </rPr>
      <t xml:space="preserve"> applicable to group pensions are due to come into force on 1 January 2014. This results in a negative MCEV impact of EUR -97m compared to previously used mortality tables. A 2011 </t>
    </r>
    <r>
      <rPr>
        <b/>
        <sz val="6"/>
        <color rgb="FF191919"/>
        <rFont val="Arial"/>
        <family val="2"/>
      </rPr>
      <t>legislation change in Poland</t>
    </r>
    <r>
      <rPr>
        <sz val="6"/>
        <color rgb="FF191919"/>
        <rFont val="Arial"/>
        <family val="2"/>
      </rPr>
      <t xml:space="preserve"> reduced the contributions and fees as well as setting restrictions on transfers for the PTE/OFE. These restrictions have been further analysed and the new experience data has been reflected in the surrender assumptions having a positive MCEV effect of EUR 40m</t>
    </r>
  </si>
  <si>
    <r>
      <t>Improved business logic/assumptions</t>
    </r>
    <r>
      <rPr>
        <sz val="6"/>
        <color rgb="FF191919"/>
        <rFont val="Arial"/>
        <family val="2"/>
      </rPr>
      <t xml:space="preserve"> (‘Other’): The total MCEV impact is EUR 137m capturing revised mortality tables in Finland, improvements in the Danish cash flow model and reflection of a Swedish cost and commission analysis</t>
    </r>
  </si>
  <si>
    <t>Economic capital</t>
  </si>
  <si>
    <t>11.4%</t>
  </si>
  <si>
    <t>11. 7%</t>
  </si>
  <si>
    <t>9.1%</t>
  </si>
  <si>
    <t>Q2/12 - Q2/13</t>
  </si>
  <si>
    <t>Financial calendar 2013</t>
  </si>
  <si>
    <t xml:space="preserve">Nordea Bank AB (publ) | Corporate registration no. 516406-0120 | Smålandsgatan 17, SE-105 71 | Tel: +46 8 614 78 00 www.nordea.com </t>
  </si>
  <si>
    <t>Unencumbered assets / Unsecured debt securities in issue ***</t>
  </si>
  <si>
    <t>Encumbered assets / (Total assets - Derivatives - Life assets)</t>
  </si>
  <si>
    <t xml:space="preserve">   of which life assets</t>
  </si>
  <si>
    <t xml:space="preserve">   of which derivatives</t>
  </si>
  <si>
    <t>Other assets</t>
  </si>
  <si>
    <t>Equity instruments</t>
  </si>
  <si>
    <t>Assets pledged as collateral for derivatives **</t>
  </si>
  <si>
    <t>Instruments pledged as collateral for repos</t>
  </si>
  <si>
    <t xml:space="preserve">   of which issued by general governments</t>
  </si>
  <si>
    <t>Debt securities</t>
  </si>
  <si>
    <t xml:space="preserve">   of which public sector</t>
  </si>
  <si>
    <t xml:space="preserve">   of which corporate &amp; institutions</t>
  </si>
  <si>
    <t xml:space="preserve">   of which household (mortgage &amp; consumer)</t>
  </si>
  <si>
    <t>Loans</t>
  </si>
  <si>
    <t>Cash, loans &amp; receivables with central banks</t>
  </si>
  <si>
    <t>Unencumbered assets</t>
  </si>
  <si>
    <t>Encumbered assets *</t>
  </si>
  <si>
    <t>Asset Encumbrance</t>
  </si>
  <si>
    <t>** Corresponds to Chapter 4, Articles 14-25, containing e.g. unutilised credit and liquidity facilities, collateral need for derivatives and derivative outflows</t>
  </si>
  <si>
    <t>* Corresponds to Chapter 4, Articles 10-13 in Swedish LCR regulation, containing e.g. portion of corporate deposits, market funding, repos and other secured funding</t>
  </si>
  <si>
    <t>LCR</t>
  </si>
  <si>
    <t>Cash inflows total</t>
  </si>
  <si>
    <t>Cash outflows total</t>
  </si>
  <si>
    <t>Other cash outflows **</t>
  </si>
  <si>
    <t>Lending to non-financial customers</t>
  </si>
  <si>
    <t>Market borrowing *</t>
  </si>
  <si>
    <t>Customer deposits</t>
  </si>
  <si>
    <t>Liquid assets total</t>
  </si>
  <si>
    <t>Liquid assets level 1</t>
  </si>
  <si>
    <t>Subcomponents</t>
  </si>
  <si>
    <t>Liquidity Coverage Ratio</t>
  </si>
  <si>
    <t>Other exp, excl. Depreciation</t>
  </si>
  <si>
    <t>H1/13</t>
  </si>
  <si>
    <t>Number of FTEs</t>
  </si>
  <si>
    <t xml:space="preserve">     Number of FTEs</t>
  </si>
  <si>
    <t>10.1</t>
  </si>
  <si>
    <t>3.0</t>
  </si>
  <si>
    <t>309.9</t>
  </si>
  <si>
    <t>24.8</t>
  </si>
  <si>
    <t>34.7</t>
  </si>
  <si>
    <t>63.1</t>
  </si>
  <si>
    <t>2.3</t>
  </si>
  <si>
    <t>273.4</t>
  </si>
  <si>
    <t>26.5</t>
  </si>
  <si>
    <t>34.2</t>
  </si>
  <si>
    <t>61.7</t>
  </si>
  <si>
    <t>46.5</t>
  </si>
  <si>
    <t>10.2</t>
  </si>
  <si>
    <t>1187.9</t>
  </si>
  <si>
    <t>129.9</t>
  </si>
  <si>
    <t>135.2</t>
  </si>
  <si>
    <t>241.7</t>
  </si>
  <si>
    <t xml:space="preserve">Treasury bills (fr. 2012 incl. in Int. Bearing sec.) </t>
  </si>
  <si>
    <t>Lending margin</t>
  </si>
  <si>
    <t>Deposit margin</t>
  </si>
  <si>
    <t>Lending volume</t>
  </si>
  <si>
    <t>Deposit volume</t>
  </si>
  <si>
    <t>Increased liquidity cost (incl. liquidity buffer)</t>
  </si>
  <si>
    <t>Total NII change</t>
  </si>
  <si>
    <t xml:space="preserve">   of which issued by credit institutions</t>
  </si>
  <si>
    <t xml:space="preserve">   of which issued by other</t>
  </si>
  <si>
    <t>Other cash inflows</t>
  </si>
  <si>
    <t>&lt;1 mnth</t>
  </si>
  <si>
    <t>Netbank customers, 000's</t>
  </si>
  <si>
    <t>Monthly Netbank log-in's, 000's</t>
  </si>
  <si>
    <r>
      <rPr>
        <vertAlign val="superscript"/>
        <sz val="6"/>
        <color indexed="63"/>
        <rFont val="Arial"/>
        <family val="2"/>
      </rPr>
      <t>2</t>
    </r>
    <r>
      <rPr>
        <sz val="6"/>
        <color indexed="63"/>
        <rFont val="Arial"/>
        <family val="2"/>
      </rPr>
      <t xml:space="preserve"> End of period</t>
    </r>
  </si>
  <si>
    <t>MCEV, EURm</t>
  </si>
  <si>
    <t>6 quarter overview</t>
  </si>
  <si>
    <t>445.6</t>
  </si>
  <si>
    <t>409.6</t>
  </si>
  <si>
    <t>1751.4</t>
  </si>
  <si>
    <t>1767.3</t>
  </si>
  <si>
    <t>1719.1</t>
  </si>
  <si>
    <t>1606.2</t>
  </si>
  <si>
    <t>RUS</t>
  </si>
  <si>
    <t>TOT</t>
  </si>
  <si>
    <t>Private Netbank</t>
  </si>
  <si>
    <t xml:space="preserve">Mobile </t>
  </si>
  <si>
    <t>Quartely mobile visits (log-ons)</t>
  </si>
  <si>
    <t>Monthly Netbank payments, 000's</t>
  </si>
  <si>
    <t>According to Swedish FSA and Swedish Bankers’ Association definition, as well as Nordea definition</t>
  </si>
  <si>
    <t>Volumes 2012</t>
  </si>
  <si>
    <t>0.34</t>
  </si>
  <si>
    <t>Assumption chg</t>
  </si>
  <si>
    <t>Excluding Poland</t>
  </si>
  <si>
    <t>*** Q2 2013: EUR 88.5bn</t>
  </si>
  <si>
    <t>** Assets pledged according to CSA agreements, gross (3-year, High 9 554m, Low 2 831m, Average 5 933m)</t>
  </si>
  <si>
    <t>* Includes all assets in covered pool pledged for covered bonds of EUR 84.7bn, but reported on a net basis due to internal holdings. Multifamily houses in Nordea Hypotek are reported as household</t>
  </si>
  <si>
    <t>Liquid assets level 2</t>
  </si>
  <si>
    <t>Number of customers ’000 Gold + Private Banking</t>
  </si>
  <si>
    <r>
      <rPr>
        <b/>
        <sz val="8"/>
        <rFont val="Arial"/>
        <family val="2"/>
      </rPr>
      <t xml:space="preserve">Torsten Hagen Jørgensen 
Group CFO and Head of Group Operations and Group Corporate Center </t>
    </r>
    <r>
      <rPr>
        <sz val="8"/>
        <rFont val="Arial"/>
        <family val="2"/>
      </rPr>
      <t xml:space="preserve">
Member of Group Executive Management since 2011.
Born 1965.</t>
    </r>
  </si>
  <si>
    <t>No.of shares, mill</t>
  </si>
  <si>
    <t>Loans to central banks</t>
  </si>
  <si>
    <t>Assets for sale</t>
  </si>
  <si>
    <t>Liabilities held for sale</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</si>
</sst>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 #,##0.00\ &quot;kr&quot;_-;\-* #,##0.00\ &quot;kr&quot;_-;_-* &quot;-&quot;??\ &quot;kr&quot;_-;_-@_-"/>
    <numFmt numFmtId="43" formatCode="_-* #,##0.00\ _k_r_-;\-* #,##0.00\ _k_r_-;_-* &quot;-&quot;??\ _k_r_-;_-@_-"/>
    <numFmt numFmtId="164" formatCode="_(* #,##0.00_);_(* \(#,##0.00\);_(* &quot;-&quot;??_);_(@_)"/>
    <numFmt numFmtId="165" formatCode="_-* #,##0.00_-;\-* #,##0.00_-;_-* &quot;-&quot;??_-;_-@_-"/>
    <numFmt numFmtId="166" formatCode="_ * #,##0.00_ ;_ * \-#,##0.00_ ;_ * &quot;-&quot;??_ ;_ @_ "/>
    <numFmt numFmtId="167" formatCode="dd\ mmmyy"/>
    <numFmt numFmtId="168" formatCode="dd\ mmmyy\ hh:mm"/>
    <numFmt numFmtId="169" formatCode="_-[$€]* #,##0.00_-;\-[$€]* #,##0.00_-;_-[$€]* &quot;-&quot;??_-;_-@_-"/>
    <numFmt numFmtId="170" formatCode="#,##0.0000;[Red]\(#,##0.0000\)"/>
    <numFmt numFmtId="171" formatCode="_-* #,##0.00\ [$€-1]_-;\-* #,##0.00\ [$€-1]_-;_-* &quot;-&quot;??\ [$€-1]_-"/>
    <numFmt numFmtId="172" formatCode="0.0"/>
    <numFmt numFmtId="173" formatCode="#,##0.0"/>
    <numFmt numFmtId="174" formatCode="0.0%"/>
    <numFmt numFmtId="175" formatCode="_ * #,##0.0_ ;_ * \-#,##0.0_ ;_ * &quot;-&quot;??_ ;_ @_ "/>
    <numFmt numFmtId="176" formatCode="#,##0.0000"/>
    <numFmt numFmtId="177" formatCode="#,##0.0_ ;\-#,##0.0\ "/>
    <numFmt numFmtId="178" formatCode="_-* #,##0.0\ _k_r_-;\-* #,##0.0\ _k_r_-;_-* &quot;-&quot;??\ _k_r_-;_-@_-"/>
    <numFmt numFmtId="179" formatCode="_-* #,##0\ _k_r_-;\-* #,##0\ _k_r_-;_-* &quot;-&quot;??\ _k_r_-;_-@_-"/>
  </numFmts>
  <fonts count="179">
    <font>
      <sz val="11"/>
      <color theme="1"/>
      <name val="Calibri"/>
      <family val="2"/>
      <scheme val="minor"/>
    </font>
    <font>
      <sz val="11"/>
      <color indexed="8"/>
      <name val="Calibri"/>
      <family val="2"/>
    </font>
    <font>
      <sz val="8"/>
      <name val="Arial"/>
      <family val="2"/>
    </font>
    <font>
      <sz val="8"/>
      <color indexed="8"/>
      <name val="Arial"/>
      <family val="2"/>
    </font>
    <font>
      <b/>
      <sz val="8"/>
      <name val="Arial"/>
      <family val="2"/>
    </font>
    <font>
      <sz val="10"/>
      <name val="Arial"/>
      <family val="2"/>
    </font>
    <font>
      <sz val="10"/>
      <name val="Times New Roman"/>
      <family val="1"/>
    </font>
    <font>
      <sz val="10"/>
      <color indexed="8"/>
      <name val="Arial"/>
      <family val="2"/>
    </font>
    <font>
      <b/>
      <sz val="9"/>
      <color indexed="53"/>
      <name val="Tahoma"/>
      <family val="2"/>
    </font>
    <font>
      <sz val="10"/>
      <name val="Helv"/>
      <charset val="204"/>
    </font>
    <font>
      <u/>
      <sz val="7.5"/>
      <color indexed="12"/>
      <name val="Arial"/>
      <family val="2"/>
    </font>
    <font>
      <sz val="12"/>
      <name val="Times New Roman"/>
      <family val="1"/>
    </font>
    <font>
      <sz val="9"/>
      <color indexed="8"/>
      <name val="Arial"/>
      <family val="2"/>
    </font>
    <font>
      <sz val="11"/>
      <color indexed="8"/>
      <name val="Calibri"/>
      <family val="2"/>
    </font>
    <font>
      <sz val="9"/>
      <color indexed="9"/>
      <name val="Arial"/>
      <family val="2"/>
    </font>
    <font>
      <sz val="11"/>
      <color indexed="9"/>
      <name val="Calibri"/>
      <family val="2"/>
    </font>
    <font>
      <sz val="12"/>
      <name val="Arial"/>
      <family val="2"/>
    </font>
    <font>
      <sz val="9"/>
      <color indexed="10"/>
      <name val="Arial"/>
      <family val="2"/>
    </font>
    <font>
      <sz val="11"/>
      <color indexed="20"/>
      <name val="Calibri"/>
      <family val="2"/>
    </font>
    <font>
      <b/>
      <sz val="9"/>
      <color indexed="52"/>
      <name val="Arial"/>
      <family val="2"/>
    </font>
    <font>
      <b/>
      <sz val="11"/>
      <color indexed="52"/>
      <name val="Calibri"/>
      <family val="2"/>
    </font>
    <font>
      <b/>
      <sz val="11"/>
      <color indexed="9"/>
      <name val="Calibri"/>
      <family val="2"/>
    </font>
    <font>
      <i/>
      <sz val="11"/>
      <color indexed="23"/>
      <name val="Calibri"/>
      <family val="2"/>
    </font>
    <font>
      <i/>
      <sz val="9"/>
      <color indexed="23"/>
      <name val="Arial"/>
      <family val="2"/>
    </font>
    <font>
      <sz val="9"/>
      <color indexed="17"/>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9"/>
      <color indexed="9"/>
      <name val="Arial"/>
      <family val="2"/>
    </font>
    <font>
      <sz val="11"/>
      <color indexed="52"/>
      <name val="Calibri"/>
      <family val="2"/>
    </font>
    <font>
      <sz val="11"/>
      <color indexed="60"/>
      <name val="Calibri"/>
      <family val="2"/>
    </font>
    <font>
      <b/>
      <sz val="11"/>
      <color indexed="63"/>
      <name val="Calibri"/>
      <family val="2"/>
    </font>
    <font>
      <sz val="10"/>
      <color indexed="10"/>
      <name val="Arial"/>
      <family val="2"/>
    </font>
    <font>
      <b/>
      <sz val="11"/>
      <color indexed="8"/>
      <name val="Calibri"/>
      <family val="2"/>
    </font>
    <font>
      <sz val="11"/>
      <color indexed="10"/>
      <name val="Calibri"/>
      <family val="2"/>
    </font>
    <font>
      <sz val="11"/>
      <color indexed="8"/>
      <name val="Calibri"/>
      <family val="2"/>
    </font>
    <font>
      <b/>
      <sz val="10"/>
      <color indexed="56"/>
      <name val="Arial"/>
      <family val="2"/>
    </font>
    <font>
      <b/>
      <sz val="10"/>
      <color indexed="17"/>
      <name val="Arial"/>
      <family val="2"/>
    </font>
    <font>
      <b/>
      <sz val="12"/>
      <name val="Arial"/>
      <family val="2"/>
    </font>
    <font>
      <b/>
      <sz val="10"/>
      <name val="MS Sans Serif"/>
      <family val="2"/>
    </font>
    <font>
      <u/>
      <sz val="10.199999999999999"/>
      <color indexed="36"/>
      <name val="Helv"/>
    </font>
    <font>
      <sz val="9"/>
      <name val="Tahoma"/>
      <family val="2"/>
    </font>
    <font>
      <b/>
      <sz val="12"/>
      <color indexed="61"/>
      <name val="Tahoma"/>
      <family val="2"/>
    </font>
    <font>
      <b/>
      <sz val="9"/>
      <color indexed="12"/>
      <name val="Tahoma"/>
      <family val="2"/>
    </font>
    <font>
      <sz val="10"/>
      <name val="CG Times (W1)"/>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b/>
      <sz val="9"/>
      <color indexed="42"/>
      <name val="Tahoma"/>
      <family val="2"/>
    </font>
    <font>
      <u/>
      <sz val="10"/>
      <color indexed="12"/>
      <name val="Arial"/>
      <family val="2"/>
    </font>
    <font>
      <b/>
      <sz val="9"/>
      <color indexed="63"/>
      <name val="Tahoma"/>
      <family val="2"/>
    </font>
    <font>
      <b/>
      <sz val="12"/>
      <color indexed="20"/>
      <name val="Tahoma"/>
      <family val="2"/>
    </font>
    <font>
      <sz val="7"/>
      <name val="Small Fonts"/>
      <family val="3"/>
      <charset val="128"/>
    </font>
    <font>
      <b/>
      <i/>
      <sz val="10"/>
      <name val="Arial"/>
      <family val="2"/>
    </font>
    <font>
      <b/>
      <sz val="10"/>
      <name val="Arial"/>
      <family val="2"/>
    </font>
    <font>
      <sz val="8"/>
      <name val="Times New Roman"/>
      <family val="1"/>
    </font>
    <font>
      <sz val="11"/>
      <color indexed="63"/>
      <name val="Arial"/>
      <family val="2"/>
    </font>
    <font>
      <sz val="11"/>
      <color indexed="9"/>
      <name val="Arial"/>
      <family val="2"/>
    </font>
    <font>
      <sz val="11"/>
      <color indexed="37"/>
      <name val="Calibri"/>
      <family val="2"/>
    </font>
    <font>
      <b/>
      <sz val="11"/>
      <color indexed="36"/>
      <name val="Calibri"/>
      <family val="2"/>
    </font>
    <font>
      <b/>
      <sz val="15"/>
      <color indexed="8"/>
      <name val="Calibri"/>
      <family val="2"/>
    </font>
    <font>
      <b/>
      <sz val="13"/>
      <color indexed="8"/>
      <name val="Calibri"/>
      <family val="2"/>
    </font>
    <font>
      <sz val="11"/>
      <color indexed="37"/>
      <name val="Arial"/>
      <family val="2"/>
    </font>
    <font>
      <sz val="11"/>
      <color indexed="10"/>
      <name val="Arial"/>
      <family val="2"/>
    </font>
    <font>
      <sz val="11"/>
      <color indexed="23"/>
      <name val="Calibri"/>
      <family val="2"/>
    </font>
    <font>
      <b/>
      <sz val="11"/>
      <color indexed="36"/>
      <name val="Arial"/>
      <family val="2"/>
    </font>
    <font>
      <sz val="11"/>
      <color indexed="36"/>
      <name val="Calibri"/>
      <family val="2"/>
    </font>
    <font>
      <sz val="11"/>
      <color indexed="36"/>
      <name val="Arial"/>
      <family val="2"/>
    </font>
    <font>
      <sz val="11"/>
      <color indexed="33"/>
      <name val="Arial"/>
      <family val="2"/>
    </font>
    <font>
      <sz val="11"/>
      <color indexed="33"/>
      <name val="Calibri"/>
      <family val="2"/>
    </font>
    <font>
      <sz val="11"/>
      <color indexed="63"/>
      <name val="Calibri"/>
      <family val="2"/>
    </font>
    <font>
      <sz val="11"/>
      <color indexed="45"/>
      <name val="Calibri"/>
      <family val="2"/>
    </font>
    <font>
      <sz val="11"/>
      <color indexed="54"/>
      <name val="Calibri"/>
      <family val="2"/>
    </font>
    <font>
      <b/>
      <sz val="11"/>
      <color indexed="18"/>
      <name val="Calibri"/>
      <family val="2"/>
    </font>
    <font>
      <b/>
      <sz val="11"/>
      <color indexed="45"/>
      <name val="Calibri"/>
      <family val="2"/>
    </font>
    <font>
      <i/>
      <sz val="11"/>
      <color indexed="16"/>
      <name val="Calibri"/>
      <family val="2"/>
    </font>
    <font>
      <sz val="11"/>
      <color indexed="27"/>
      <name val="Calibri"/>
      <family val="2"/>
    </font>
    <font>
      <b/>
      <sz val="15"/>
      <color indexed="47"/>
      <name val="Calibri"/>
      <family val="2"/>
    </font>
    <font>
      <b/>
      <sz val="13"/>
      <color indexed="47"/>
      <name val="Calibri"/>
      <family val="2"/>
    </font>
    <font>
      <b/>
      <sz val="11"/>
      <color indexed="47"/>
      <name val="Calibri"/>
      <family val="2"/>
    </font>
    <font>
      <sz val="11"/>
      <color indexed="25"/>
      <name val="Calibri"/>
      <family val="2"/>
    </font>
    <font>
      <sz val="11"/>
      <color indexed="1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Times New Roman"/>
      <family val="2"/>
    </font>
    <font>
      <sz val="8"/>
      <color theme="1"/>
      <name val="Arial"/>
      <family val="2"/>
    </font>
    <font>
      <b/>
      <sz val="10"/>
      <color theme="3"/>
      <name val="Arial"/>
      <family val="2"/>
    </font>
    <font>
      <b/>
      <sz val="8"/>
      <color theme="1"/>
      <name val="Arial"/>
      <family val="2"/>
    </font>
    <font>
      <sz val="8"/>
      <color theme="0"/>
      <name val="Arial"/>
      <family val="2"/>
    </font>
    <font>
      <vertAlign val="superscript"/>
      <sz val="8"/>
      <name val="Arial"/>
      <family val="2"/>
    </font>
    <font>
      <vertAlign val="superscript"/>
      <sz val="8"/>
      <color indexed="8"/>
      <name val="Arial"/>
      <family val="2"/>
    </font>
    <font>
      <sz val="11"/>
      <color rgb="FFFF0000"/>
      <name val="Calibri"/>
      <family val="2"/>
      <scheme val="minor"/>
    </font>
    <font>
      <sz val="6"/>
      <color theme="1"/>
      <name val="Calibri"/>
      <family val="2"/>
      <scheme val="minor"/>
    </font>
    <font>
      <i/>
      <sz val="6"/>
      <color theme="1"/>
      <name val="Arial"/>
      <family val="2"/>
    </font>
    <font>
      <b/>
      <sz val="6"/>
      <color theme="1"/>
      <name val="Arial"/>
      <family val="2"/>
    </font>
    <font>
      <sz val="6"/>
      <color theme="1"/>
      <name val="Arial"/>
      <family val="2"/>
    </font>
    <font>
      <sz val="11"/>
      <color rgb="FF000000"/>
      <name val="Times New Roman"/>
      <family val="1"/>
    </font>
    <font>
      <sz val="6"/>
      <name val="Arial"/>
      <family val="2"/>
    </font>
    <font>
      <b/>
      <sz val="6"/>
      <name val="Arial"/>
      <family val="2"/>
    </font>
    <font>
      <sz val="6"/>
      <color rgb="FFFF0000"/>
      <name val="Calibri"/>
      <family val="2"/>
      <scheme val="minor"/>
    </font>
    <font>
      <b/>
      <sz val="6"/>
      <color theme="1" tint="4.9989318521683403E-2"/>
      <name val="Arial"/>
      <family val="2"/>
    </font>
    <font>
      <b/>
      <sz val="10"/>
      <color rgb="FFFF0000"/>
      <name val="Calibri"/>
      <family val="2"/>
      <scheme val="minor"/>
    </font>
    <font>
      <b/>
      <sz val="10"/>
      <color rgb="FFFF0000"/>
      <name val="Arial"/>
      <family val="2"/>
    </font>
    <font>
      <sz val="6"/>
      <color rgb="FFFF0000"/>
      <name val="Arial"/>
      <family val="2"/>
    </font>
    <font>
      <b/>
      <sz val="6"/>
      <color theme="1"/>
      <name val="Calibri"/>
      <family val="2"/>
      <scheme val="minor"/>
    </font>
    <font>
      <b/>
      <sz val="6"/>
      <color rgb="FFFF0000"/>
      <name val="Arial"/>
      <family val="2"/>
    </font>
    <font>
      <b/>
      <sz val="10"/>
      <color theme="1"/>
      <name val="Calibri"/>
      <family val="2"/>
      <scheme val="minor"/>
    </font>
    <font>
      <b/>
      <sz val="6"/>
      <color rgb="FFFF0000"/>
      <name val="Calibri"/>
      <family val="2"/>
      <scheme val="minor"/>
    </font>
    <font>
      <sz val="8"/>
      <color rgb="FFFF0000"/>
      <name val="Arial"/>
      <family val="2"/>
    </font>
    <font>
      <b/>
      <sz val="28"/>
      <color theme="1"/>
      <name val="Arial"/>
      <family val="2"/>
    </font>
    <font>
      <sz val="8"/>
      <color rgb="FF00B050"/>
      <name val="Arial"/>
      <family val="2"/>
    </font>
    <font>
      <sz val="11"/>
      <color theme="3"/>
      <name val="Calibri"/>
      <family val="2"/>
      <scheme val="minor"/>
    </font>
    <font>
      <sz val="10"/>
      <color theme="1"/>
      <name val="Arial"/>
      <family val="2"/>
    </font>
    <font>
      <sz val="9"/>
      <color theme="1"/>
      <name val="Arial"/>
      <family val="2"/>
    </font>
    <font>
      <b/>
      <sz val="8"/>
      <color theme="3"/>
      <name val="Arial"/>
      <family val="2"/>
    </font>
    <font>
      <sz val="6"/>
      <color theme="4"/>
      <name val="Calibri"/>
      <family val="2"/>
      <scheme val="minor"/>
    </font>
    <font>
      <b/>
      <sz val="6"/>
      <color theme="3"/>
      <name val="Arial"/>
      <family val="2"/>
    </font>
    <font>
      <u/>
      <sz val="10"/>
      <color indexed="28"/>
      <name val="Arial"/>
      <family val="2"/>
    </font>
    <font>
      <u/>
      <sz val="10"/>
      <color indexed="18"/>
      <name val="Arial"/>
      <family val="2"/>
    </font>
    <font>
      <sz val="11"/>
      <color theme="4"/>
      <name val="Calibri"/>
      <family val="2"/>
      <scheme val="minor"/>
    </font>
    <font>
      <b/>
      <sz val="8"/>
      <name val="Times New Roman"/>
      <family val="1"/>
    </font>
    <font>
      <b/>
      <sz val="8"/>
      <color theme="1" tint="4.9989318521683403E-2"/>
      <name val="Arial"/>
      <family val="2"/>
    </font>
    <font>
      <b/>
      <sz val="8"/>
      <color theme="1"/>
      <name val="Calibri"/>
      <family val="2"/>
      <scheme val="minor"/>
    </font>
    <font>
      <sz val="8"/>
      <color theme="1"/>
      <name val="Calibri"/>
      <family val="2"/>
      <scheme val="minor"/>
    </font>
    <font>
      <b/>
      <sz val="8"/>
      <color theme="0"/>
      <name val="Arial"/>
      <family val="2"/>
    </font>
    <font>
      <vertAlign val="superscript"/>
      <sz val="6"/>
      <color theme="1"/>
      <name val="Arial"/>
      <family val="2"/>
    </font>
    <font>
      <i/>
      <sz val="8"/>
      <color theme="1"/>
      <name val="Arial"/>
      <family val="2"/>
    </font>
    <font>
      <sz val="8"/>
      <color rgb="FF191919"/>
      <name val="Arial"/>
      <family val="2"/>
    </font>
    <font>
      <sz val="6"/>
      <color rgb="FF191919"/>
      <name val="Calibri"/>
      <family val="2"/>
      <scheme val="minor"/>
    </font>
    <font>
      <sz val="6"/>
      <color theme="1"/>
      <name val="Calibri"/>
      <family val="2"/>
    </font>
    <font>
      <sz val="10"/>
      <color indexed="60"/>
      <name val="Arial"/>
      <family val="2"/>
    </font>
    <font>
      <sz val="6"/>
      <color rgb="FF191919"/>
      <name val="Arial"/>
      <family val="2"/>
    </font>
    <font>
      <b/>
      <sz val="6"/>
      <color rgb="FF191919"/>
      <name val="Arial"/>
      <family val="2"/>
    </font>
    <font>
      <sz val="8"/>
      <color rgb="FF334D67"/>
      <name val="Arial"/>
      <family val="2"/>
    </font>
    <font>
      <sz val="7"/>
      <color theme="1"/>
      <name val="Arial"/>
      <family val="2"/>
    </font>
    <font>
      <sz val="7"/>
      <name val="Arial"/>
      <family val="2"/>
    </font>
    <font>
      <b/>
      <sz val="7"/>
      <name val="Arial"/>
      <family val="2"/>
    </font>
    <font>
      <i/>
      <sz val="7"/>
      <name val="Arial"/>
      <family val="2"/>
    </font>
    <font>
      <b/>
      <sz val="7"/>
      <color theme="1" tint="4.9989318521683403E-2"/>
      <name val="Arial"/>
      <family val="2"/>
    </font>
    <font>
      <b/>
      <sz val="9"/>
      <color theme="3"/>
      <name val="Arial"/>
      <family val="2"/>
    </font>
    <font>
      <b/>
      <sz val="7"/>
      <color theme="1"/>
      <name val="Arial"/>
      <family val="2"/>
    </font>
    <font>
      <i/>
      <sz val="7"/>
      <color theme="1"/>
      <name val="Arial"/>
      <family val="2"/>
    </font>
    <font>
      <b/>
      <sz val="8"/>
      <color rgb="FFFF0000"/>
      <name val="Arial"/>
      <family val="2"/>
    </font>
    <font>
      <b/>
      <sz val="7"/>
      <color theme="0"/>
      <name val="Arial"/>
      <family val="2"/>
    </font>
    <font>
      <sz val="7"/>
      <color theme="0"/>
      <name val="Arial"/>
      <family val="2"/>
    </font>
    <font>
      <sz val="6"/>
      <color theme="0"/>
      <name val="Arial"/>
      <family val="2"/>
    </font>
    <font>
      <sz val="7"/>
      <color theme="1"/>
      <name val="Calibri"/>
      <family val="2"/>
      <scheme val="minor"/>
    </font>
    <font>
      <sz val="6"/>
      <color theme="0" tint="-0.499984740745262"/>
      <name val="Arial"/>
      <family val="2"/>
    </font>
    <font>
      <sz val="6"/>
      <color rgb="FF000000"/>
      <name val="Arial"/>
      <family val="2"/>
    </font>
    <font>
      <sz val="8"/>
      <color rgb="FF000000"/>
      <name val="Arial"/>
      <family val="2"/>
    </font>
    <font>
      <b/>
      <sz val="6"/>
      <color theme="0"/>
      <name val="Arial"/>
      <family val="2"/>
    </font>
    <font>
      <sz val="6"/>
      <color theme="4"/>
      <name val="Arial"/>
      <family val="2"/>
    </font>
    <font>
      <sz val="9"/>
      <color indexed="8"/>
      <name val="Times New Roman"/>
      <family val="1"/>
    </font>
    <font>
      <sz val="6"/>
      <name val="Calibri"/>
      <family val="2"/>
      <scheme val="minor"/>
    </font>
    <font>
      <sz val="9"/>
      <name val="Times New Roman"/>
      <family val="1"/>
    </font>
    <font>
      <sz val="10"/>
      <color indexed="9"/>
      <name val="Times New Roman"/>
      <family val="1"/>
    </font>
    <font>
      <sz val="6"/>
      <color rgb="FF334D67"/>
      <name val="Arial"/>
      <family val="2"/>
    </font>
    <font>
      <sz val="8"/>
      <color theme="1" tint="4.9989318521683403E-2"/>
      <name val="Arial"/>
      <family val="2"/>
    </font>
    <font>
      <vertAlign val="superscript"/>
      <sz val="6"/>
      <color indexed="63"/>
      <name val="Arial"/>
      <family val="2"/>
    </font>
    <font>
      <sz val="6"/>
      <color indexed="63"/>
      <name val="Arial"/>
      <family val="2"/>
    </font>
    <font>
      <sz val="7"/>
      <color theme="1" tint="4.9989318521683403E-2"/>
      <name val="Arial"/>
      <family val="2"/>
    </font>
    <font>
      <sz val="8"/>
      <color theme="3"/>
      <name val="Arial"/>
      <family val="2"/>
    </font>
  </fonts>
  <fills count="83">
    <fill>
      <patternFill patternType="none"/>
    </fill>
    <fill>
      <patternFill patternType="gray125"/>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26"/>
      </patternFill>
    </fill>
    <fill>
      <patternFill patternType="solid">
        <fgColor indexed="19"/>
      </patternFill>
    </fill>
    <fill>
      <patternFill patternType="solid">
        <fgColor indexed="29"/>
      </patternFill>
    </fill>
    <fill>
      <patternFill patternType="solid">
        <fgColor indexed="44"/>
      </patternFill>
    </fill>
    <fill>
      <patternFill patternType="solid">
        <fgColor indexed="11"/>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62"/>
      </patternFill>
    </fill>
    <fill>
      <patternFill patternType="solid">
        <fgColor indexed="10"/>
      </patternFill>
    </fill>
    <fill>
      <patternFill patternType="solid">
        <fgColor indexed="57"/>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9"/>
        <bgColor indexed="64"/>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0" tint="-4.9989318521683403E-2"/>
        <bgColor indexed="64"/>
      </patternFill>
    </fill>
    <fill>
      <patternFill patternType="solid">
        <fgColor theme="0"/>
        <bgColor indexed="64"/>
      </patternFill>
    </fill>
  </fills>
  <borders count="66">
    <border>
      <left/>
      <right/>
      <top/>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indexed="64"/>
      </left>
      <right style="thin">
        <color indexed="64"/>
      </right>
      <top style="thin">
        <color indexed="64"/>
      </top>
      <bottom style="thin">
        <color indexed="64"/>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medium">
        <color theme="1" tint="0.34998626667073579"/>
      </bottom>
      <diagonal/>
    </border>
    <border>
      <left/>
      <right/>
      <top style="thin">
        <color theme="1" tint="0.34998626667073579"/>
      </top>
      <bottom/>
      <diagonal/>
    </border>
    <border>
      <left/>
      <right/>
      <top style="medium">
        <color theme="1" tint="0.34998626667073579"/>
      </top>
      <bottom/>
      <diagonal/>
    </border>
    <border>
      <left/>
      <right/>
      <top/>
      <bottom style="medium">
        <color theme="1"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top style="medium">
        <color rgb="FFFFFFFF"/>
      </top>
      <bottom/>
      <diagonal/>
    </border>
    <border>
      <left/>
      <right/>
      <top/>
      <bottom style="medium">
        <color theme="0" tint="-0.499984740745262"/>
      </bottom>
      <diagonal/>
    </border>
    <border>
      <left style="medium">
        <color rgb="FFFFFFFF"/>
      </left>
      <right/>
      <top style="medium">
        <color rgb="FFFFFFFF"/>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right/>
      <top style="medium">
        <color theme="1" tint="0.499984740745262"/>
      </top>
      <bottom/>
      <diagonal/>
    </border>
    <border>
      <left style="medium">
        <color rgb="FFFFFFFF"/>
      </left>
      <right/>
      <top/>
      <bottom style="medium">
        <color theme="1" tint="0.499984740745262"/>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rgb="FFFFFFFF"/>
      </left>
      <right/>
      <top style="medium">
        <color rgb="FFFFFFFF"/>
      </top>
      <bottom style="medium">
        <color theme="1" tint="0.34998626667073579"/>
      </bottom>
      <diagonal/>
    </border>
    <border>
      <left style="medium">
        <color rgb="FFFFFFFF"/>
      </left>
      <right style="medium">
        <color rgb="FFFFFFFF"/>
      </right>
      <top style="medium">
        <color rgb="FFFFFFFF"/>
      </top>
      <bottom style="medium">
        <color theme="1" tint="0.34998626667073579"/>
      </bottom>
      <diagonal/>
    </border>
    <border>
      <left/>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medium">
        <color rgb="FFFFFFFF"/>
      </right>
      <top/>
      <bottom style="medium">
        <color theme="1" tint="0.34998626667073579"/>
      </bottom>
      <diagonal/>
    </border>
    <border>
      <left style="medium">
        <color rgb="FFFFFFFF"/>
      </left>
      <right style="medium">
        <color rgb="FFFFFFFF"/>
      </right>
      <top/>
      <bottom style="medium">
        <color theme="1" tint="0.34998626667073579"/>
      </bottom>
      <diagonal/>
    </border>
    <border>
      <left/>
      <right style="medium">
        <color rgb="FFFFFFFF"/>
      </right>
      <top style="medium">
        <color rgb="FFFFFFFF"/>
      </top>
      <bottom style="medium">
        <color theme="1" tint="0.34998626667073579"/>
      </bottom>
      <diagonal/>
    </border>
    <border>
      <left/>
      <right/>
      <top style="medium">
        <color rgb="FFFFFFFF"/>
      </top>
      <bottom style="medium">
        <color theme="1" tint="0.34998626667073579"/>
      </bottom>
      <diagonal/>
    </border>
    <border>
      <left style="medium">
        <color rgb="FFFFFFFF"/>
      </left>
      <right/>
      <top/>
      <bottom style="medium">
        <color theme="1" tint="0.34998626667073579"/>
      </bottom>
      <diagonal/>
    </border>
  </borders>
  <cellStyleXfs count="8900">
    <xf numFmtId="0" fontId="0" fillId="0" borderId="0"/>
    <xf numFmtId="0" fontId="7"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41" fillId="0" borderId="0" applyNumberFormat="0" applyFill="0" applyBorder="0" applyAlignment="0" applyProtection="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0" fontId="5" fillId="0" borderId="0">
      <alignment vertical="top"/>
    </xf>
    <xf numFmtId="0" fontId="11"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1" fillId="0" borderId="0">
      <alignment vertical="top"/>
    </xf>
    <xf numFmtId="0" fontId="5" fillId="0" borderId="0">
      <alignment vertical="top"/>
    </xf>
    <xf numFmtId="0" fontId="5" fillId="0" borderId="0">
      <alignment vertical="top"/>
    </xf>
    <xf numFmtId="0" fontId="5" fillId="0" borderId="0">
      <alignment vertical="top"/>
    </xf>
    <xf numFmtId="0" fontId="11" fillId="0" borderId="0">
      <alignment vertical="top"/>
    </xf>
    <xf numFmtId="0" fontId="11" fillId="0" borderId="0">
      <alignment vertical="top"/>
    </xf>
    <xf numFmtId="0" fontId="5" fillId="0" borderId="0">
      <alignment vertical="top"/>
    </xf>
    <xf numFmtId="0" fontId="5" fillId="0" borderId="0">
      <alignment vertical="top"/>
    </xf>
    <xf numFmtId="0" fontId="11" fillId="0" borderId="0">
      <alignment vertical="top"/>
    </xf>
    <xf numFmtId="0" fontId="62" fillId="2" borderId="0" applyNumberFormat="0" applyBorder="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2" borderId="0" applyNumberFormat="0" applyBorder="0" applyAlignment="0" applyProtection="0"/>
    <xf numFmtId="0" fontId="62" fillId="3"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2" borderId="0" applyNumberFormat="0" applyBorder="0" applyAlignment="0" applyProtection="0"/>
    <xf numFmtId="0" fontId="12" fillId="10" borderId="0" applyNumberFormat="0" applyBorder="0" applyAlignment="0" applyProtection="0"/>
    <xf numFmtId="0" fontId="88" fillId="51" borderId="0" applyNumberFormat="0" applyBorder="0" applyAlignment="0" applyProtection="0"/>
    <xf numFmtId="0" fontId="13" fillId="6"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76" fillId="2" borderId="0" applyNumberFormat="0" applyBorder="0" applyAlignment="0" applyProtection="0"/>
    <xf numFmtId="0" fontId="13" fillId="6"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88" fillId="51"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 fillId="11" borderId="0" applyNumberFormat="0" applyBorder="0" applyAlignment="0" applyProtection="0"/>
    <xf numFmtId="0" fontId="88" fillId="52" borderId="0" applyNumberFormat="0" applyBorder="0" applyAlignment="0" applyProtection="0"/>
    <xf numFmtId="0" fontId="13" fillId="7"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76" fillId="3" borderId="0" applyNumberFormat="0" applyBorder="0" applyAlignment="0" applyProtection="0"/>
    <xf numFmtId="0" fontId="13" fillId="7"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88" fillId="52"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 fillId="6" borderId="0" applyNumberFormat="0" applyBorder="0" applyAlignment="0" applyProtection="0"/>
    <xf numFmtId="0" fontId="88" fillId="53" borderId="0" applyNumberFormat="0" applyBorder="0" applyAlignment="0" applyProtection="0"/>
    <xf numFmtId="0" fontId="13" fillId="8"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76" fillId="4" borderId="0" applyNumberFormat="0" applyBorder="0" applyAlignment="0" applyProtection="0"/>
    <xf numFmtId="0" fontId="13" fillId="8"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88" fillId="53"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 fillId="6" borderId="0" applyNumberFormat="0" applyBorder="0" applyAlignment="0" applyProtection="0"/>
    <xf numFmtId="0" fontId="88" fillId="54" borderId="0" applyNumberFormat="0" applyBorder="0" applyAlignment="0" applyProtection="0"/>
    <xf numFmtId="0" fontId="13" fillId="9"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76" fillId="5" borderId="0" applyNumberFormat="0" applyBorder="0" applyAlignment="0" applyProtection="0"/>
    <xf numFmtId="0" fontId="13" fillId="9"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88"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 fillId="5" borderId="0" applyNumberFormat="0" applyBorder="0" applyAlignment="0" applyProtection="0"/>
    <xf numFmtId="0" fontId="88" fillId="55" borderId="0" applyNumberFormat="0" applyBorder="0" applyAlignment="0" applyProtection="0"/>
    <xf numFmtId="0" fontId="13" fillId="2"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76" fillId="2" borderId="0" applyNumberFormat="0" applyBorder="0" applyAlignment="0" applyProtection="0"/>
    <xf numFmtId="0" fontId="13" fillId="2"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88" fillId="55"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 fillId="11" borderId="0" applyNumberFormat="0" applyBorder="0" applyAlignment="0" applyProtection="0"/>
    <xf numFmtId="0" fontId="88" fillId="56" borderId="0" applyNumberFormat="0" applyBorder="0" applyAlignment="0" applyProtection="0"/>
    <xf numFmtId="0" fontId="13" fillId="10"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76" fillId="3" borderId="0" applyNumberFormat="0" applyBorder="0" applyAlignment="0" applyProtection="0"/>
    <xf numFmtId="0" fontId="13" fillId="10"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2" borderId="0" applyNumberFormat="0" applyBorder="0" applyAlignment="0" applyProtection="0"/>
    <xf numFmtId="0" fontId="13" fillId="10" borderId="0" applyNumberFormat="0" applyBorder="0" applyAlignment="0" applyProtection="0"/>
    <xf numFmtId="0" fontId="62" fillId="12" borderId="0" applyNumberFormat="0" applyBorder="0" applyAlignment="0" applyProtection="0"/>
    <xf numFmtId="0" fontId="62" fillId="13" borderId="0" applyNumberFormat="0" applyBorder="0" applyAlignment="0" applyProtection="0"/>
    <xf numFmtId="0" fontId="62" fillId="4" borderId="0" applyNumberFormat="0" applyBorder="0" applyAlignment="0" applyProtection="0"/>
    <xf numFmtId="0" fontId="62" fillId="14" borderId="0" applyNumberFormat="0" applyBorder="0" applyAlignment="0" applyProtection="0"/>
    <xf numFmtId="0" fontId="62" fillId="12" borderId="0" applyNumberFormat="0" applyBorder="0" applyAlignment="0" applyProtection="0"/>
    <xf numFmtId="0" fontId="62" fillId="3"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88" fillId="57" borderId="0" applyNumberFormat="0" applyBorder="0" applyAlignment="0" applyProtection="0"/>
    <xf numFmtId="0" fontId="13" fillId="15"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76" fillId="12" borderId="0" applyNumberFormat="0" applyBorder="0" applyAlignment="0" applyProtection="0"/>
    <xf numFmtId="0" fontId="13" fillId="15"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88" fillId="57"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 fillId="12" borderId="0" applyNumberFormat="0" applyBorder="0" applyAlignment="0" applyProtection="0"/>
    <xf numFmtId="0" fontId="88" fillId="58" borderId="0" applyNumberFormat="0" applyBorder="0" applyAlignment="0" applyProtection="0"/>
    <xf numFmtId="0" fontId="13" fillId="14"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76" fillId="13" borderId="0" applyNumberFormat="0" applyBorder="0" applyAlignment="0" applyProtection="0"/>
    <xf numFmtId="0" fontId="13" fillId="14"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88" fillId="58"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 fillId="4" borderId="0" applyNumberFormat="0" applyBorder="0" applyAlignment="0" applyProtection="0"/>
    <xf numFmtId="0" fontId="88" fillId="59" borderId="0" applyNumberFormat="0" applyBorder="0" applyAlignment="0" applyProtection="0"/>
    <xf numFmtId="0" fontId="13" fillId="16"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76" fillId="4" borderId="0" applyNumberFormat="0" applyBorder="0" applyAlignment="0" applyProtection="0"/>
    <xf numFmtId="0" fontId="13" fillId="16"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88" fillId="59"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 fillId="6" borderId="0" applyNumberFormat="0" applyBorder="0" applyAlignment="0" applyProtection="0"/>
    <xf numFmtId="0" fontId="88" fillId="60" borderId="0" applyNumberFormat="0" applyBorder="0" applyAlignment="0" applyProtection="0"/>
    <xf numFmtId="0" fontId="13" fillId="9"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76" fillId="14" borderId="0" applyNumberFormat="0" applyBorder="0" applyAlignment="0" applyProtection="0"/>
    <xf numFmtId="0" fontId="13" fillId="9"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 fillId="5" borderId="0" applyNumberFormat="0" applyBorder="0" applyAlignment="0" applyProtection="0"/>
    <xf numFmtId="0" fontId="88" fillId="61" borderId="0" applyNumberFormat="0" applyBorder="0" applyAlignment="0" applyProtection="0"/>
    <xf numFmtId="0" fontId="13" fillId="15"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76" fillId="12" borderId="0" applyNumberFormat="0" applyBorder="0" applyAlignment="0" applyProtection="0"/>
    <xf numFmtId="0" fontId="13" fillId="15"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88" fillId="61"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 fillId="12" borderId="0" applyNumberFormat="0" applyBorder="0" applyAlignment="0" applyProtection="0"/>
    <xf numFmtId="0" fontId="88" fillId="62" borderId="0" applyNumberFormat="0" applyBorder="0" applyAlignment="0" applyProtection="0"/>
    <xf numFmtId="0" fontId="13" fillId="11"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76" fillId="3" borderId="0" applyNumberFormat="0" applyBorder="0" applyAlignment="0" applyProtection="0"/>
    <xf numFmtId="0" fontId="13" fillId="11"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88" fillId="62"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 fillId="6" borderId="0" applyNumberFormat="0" applyBorder="0" applyAlignment="0" applyProtection="0"/>
    <xf numFmtId="0" fontId="13" fillId="15"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11"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14" borderId="0" applyNumberFormat="0" applyBorder="0" applyAlignment="0" applyProtection="0"/>
    <xf numFmtId="0" fontId="63" fillId="17" borderId="0" applyNumberFormat="0" applyBorder="0" applyAlignment="0" applyProtection="0"/>
    <xf numFmtId="0" fontId="63" fillId="3" borderId="0" applyNumberFormat="0" applyBorder="0" applyAlignment="0" applyProtection="0"/>
    <xf numFmtId="0" fontId="14" fillId="20" borderId="0" applyNumberFormat="0" applyBorder="0" applyAlignment="0" applyProtection="0"/>
    <xf numFmtId="0" fontId="14" fillId="14" borderId="0" applyNumberFormat="0" applyBorder="0" applyAlignment="0" applyProtection="0"/>
    <xf numFmtId="0" fontId="14" fillId="16"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9" borderId="0" applyNumberFormat="0" applyBorder="0" applyAlignment="0" applyProtection="0"/>
    <xf numFmtId="0" fontId="89" fillId="63"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7" fillId="17" borderId="0" applyNumberFormat="0" applyBorder="0" applyAlignment="0" applyProtection="0"/>
    <xf numFmtId="0" fontId="89" fillId="6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7" fillId="13" borderId="0" applyNumberFormat="0" applyBorder="0" applyAlignment="0" applyProtection="0"/>
    <xf numFmtId="0" fontId="89" fillId="65" borderId="0" applyNumberFormat="0" applyBorder="0" applyAlignment="0" applyProtection="0"/>
    <xf numFmtId="0" fontId="15" fillId="16" borderId="0" applyNumberFormat="0" applyBorder="0" applyAlignment="0" applyProtection="0"/>
    <xf numFmtId="0" fontId="15" fillId="1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7" fillId="23" borderId="0" applyNumberFormat="0" applyBorder="0" applyAlignment="0" applyProtection="0"/>
    <xf numFmtId="0" fontId="89" fillId="66" borderId="0" applyNumberFormat="0" applyBorder="0" applyAlignment="0" applyProtection="0"/>
    <xf numFmtId="0" fontId="15" fillId="21" borderId="0" applyNumberFormat="0" applyBorder="0" applyAlignment="0" applyProtection="0"/>
    <xf numFmtId="0" fontId="15" fillId="14"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77" fillId="5" borderId="0" applyNumberFormat="0" applyBorder="0" applyAlignment="0" applyProtection="0"/>
    <xf numFmtId="0" fontId="89" fillId="67"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77" fillId="17" borderId="0" applyNumberFormat="0" applyBorder="0" applyAlignment="0" applyProtection="0"/>
    <xf numFmtId="0" fontId="89" fillId="68" borderId="0" applyNumberFormat="0" applyBorder="0" applyAlignment="0" applyProtection="0"/>
    <xf numFmtId="0" fontId="15" fillId="19" borderId="0" applyNumberFormat="0" applyBorder="0" applyAlignment="0" applyProtection="0"/>
    <xf numFmtId="0" fontId="15" fillId="3"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7" fillId="23" borderId="0" applyNumberFormat="0" applyBorder="0" applyAlignment="0" applyProtection="0"/>
    <xf numFmtId="0" fontId="15" fillId="20"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9" borderId="0" applyNumberFormat="0" applyBorder="0" applyAlignment="0" applyProtection="0"/>
    <xf numFmtId="0" fontId="89" fillId="69" borderId="0" applyNumberFormat="0" applyBorder="0" applyAlignment="0" applyProtection="0"/>
    <xf numFmtId="0" fontId="15" fillId="24" borderId="0" applyNumberFormat="0" applyBorder="0" applyAlignment="0" applyProtection="0"/>
    <xf numFmtId="0" fontId="15" fillId="17"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77" fillId="17" borderId="0" applyNumberFormat="0" applyBorder="0" applyAlignment="0" applyProtection="0"/>
    <xf numFmtId="0" fontId="89" fillId="70" borderId="0" applyNumberFormat="0" applyBorder="0" applyAlignment="0" applyProtection="0"/>
    <xf numFmtId="0" fontId="15" fillId="25" borderId="0" applyNumberFormat="0" applyBorder="0" applyAlignment="0" applyProtection="0"/>
    <xf numFmtId="0" fontId="15" fillId="18"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77" fillId="13" borderId="0" applyNumberFormat="0" applyBorder="0" applyAlignment="0" applyProtection="0"/>
    <xf numFmtId="0" fontId="89" fillId="71" borderId="0" applyNumberFormat="0" applyBorder="0" applyAlignment="0" applyProtection="0"/>
    <xf numFmtId="0" fontId="15" fillId="26" borderId="0" applyNumberFormat="0" applyBorder="0" applyAlignment="0" applyProtection="0"/>
    <xf numFmtId="0" fontId="15" fillId="18"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77" fillId="13" borderId="0" applyNumberFormat="0" applyBorder="0" applyAlignment="0" applyProtection="0"/>
    <xf numFmtId="0" fontId="89" fillId="72" borderId="0" applyNumberFormat="0" applyBorder="0" applyAlignment="0" applyProtection="0"/>
    <xf numFmtId="0" fontId="15" fillId="21" borderId="0" applyNumberFormat="0" applyBorder="0" applyAlignment="0" applyProtection="0"/>
    <xf numFmtId="0" fontId="15" fillId="27"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77" fillId="28" borderId="0" applyNumberFormat="0" applyBorder="0" applyAlignment="0" applyProtection="0"/>
    <xf numFmtId="0" fontId="89" fillId="73"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77" fillId="17" borderId="0" applyNumberFormat="0" applyBorder="0" applyAlignment="0" applyProtection="0"/>
    <xf numFmtId="0" fontId="89" fillId="74"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7" fillId="29" borderId="0" applyNumberFormat="0" applyBorder="0" applyAlignment="0" applyProtection="0"/>
    <xf numFmtId="49" fontId="16" fillId="30" borderId="0" applyNumberFormat="0">
      <alignment horizontal="center"/>
    </xf>
    <xf numFmtId="0" fontId="17" fillId="0" borderId="0" applyNumberFormat="0" applyFill="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27"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61" fillId="0" borderId="0">
      <alignment horizontal="right"/>
    </xf>
    <xf numFmtId="0" fontId="33" fillId="31" borderId="1" applyNumberFormat="0" applyAlignment="0" applyProtection="0"/>
    <xf numFmtId="0" fontId="42" fillId="0" borderId="0" applyNumberFormat="0" applyFill="0" applyBorder="0" applyAlignment="0" applyProtection="0">
      <alignment vertical="top"/>
      <protection locked="0"/>
    </xf>
    <xf numFmtId="0" fontId="43" fillId="32" borderId="0"/>
    <xf numFmtId="0" fontId="90" fillId="75" borderId="0" applyNumberFormat="0" applyBorder="0" applyAlignment="0" applyProtection="0"/>
    <xf numFmtId="0" fontId="18" fillId="7" borderId="0" applyNumberFormat="0" applyBorder="0" applyAlignment="0" applyProtection="0"/>
    <xf numFmtId="0" fontId="64" fillId="33"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78" fillId="27" borderId="0" applyNumberFormat="0" applyBorder="0" applyAlignment="0" applyProtection="0"/>
    <xf numFmtId="0" fontId="44" fillId="34" borderId="0">
      <alignment vertical="center"/>
    </xf>
    <xf numFmtId="0" fontId="5" fillId="12" borderId="2" applyNumberFormat="0" applyFont="0" applyAlignment="0" applyProtection="0"/>
    <xf numFmtId="0" fontId="5" fillId="12" borderId="2" applyNumberFormat="0" applyFont="0" applyAlignment="0" applyProtection="0"/>
    <xf numFmtId="0" fontId="5" fillId="12" borderId="2" applyNumberFormat="0" applyFont="0" applyAlignment="0" applyProtection="0"/>
    <xf numFmtId="0" fontId="5" fillId="12" borderId="2" applyNumberFormat="0" applyFont="0" applyAlignment="0" applyProtection="0"/>
    <xf numFmtId="0" fontId="20" fillId="31" borderId="3" applyNumberFormat="0" applyAlignment="0" applyProtection="0"/>
    <xf numFmtId="0" fontId="19" fillId="31" borderId="3" applyNumberFormat="0" applyAlignment="0" applyProtection="0"/>
    <xf numFmtId="0" fontId="45" fillId="35" borderId="0"/>
    <xf numFmtId="0" fontId="16" fillId="0" borderId="0" applyFill="0" applyBorder="0" applyAlignment="0"/>
    <xf numFmtId="0" fontId="16" fillId="0" borderId="0" applyFill="0" applyBorder="0" applyAlignment="0"/>
    <xf numFmtId="0" fontId="16" fillId="0" borderId="0" applyFill="0" applyBorder="0" applyAlignment="0"/>
    <xf numFmtId="0" fontId="4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45" fillId="35" borderId="0"/>
    <xf numFmtId="0" fontId="91" fillId="76" borderId="29" applyNumberFormat="0" applyAlignment="0" applyProtection="0"/>
    <xf numFmtId="0" fontId="20" fillId="31" borderId="3" applyNumberFormat="0" applyAlignment="0" applyProtection="0"/>
    <xf numFmtId="0" fontId="65" fillId="2" borderId="3" applyNumberFormat="0" applyAlignment="0" applyProtection="0"/>
    <xf numFmtId="0" fontId="20" fillId="31" borderId="3" applyNumberFormat="0" applyAlignment="0" applyProtection="0"/>
    <xf numFmtId="0" fontId="20" fillId="31" borderId="3" applyNumberFormat="0" applyAlignment="0" applyProtection="0"/>
    <xf numFmtId="0" fontId="20" fillId="31" borderId="3" applyNumberFormat="0" applyAlignment="0" applyProtection="0"/>
    <xf numFmtId="0" fontId="79" fillId="11" borderId="4" applyNumberFormat="0" applyAlignment="0" applyProtection="0"/>
    <xf numFmtId="0" fontId="92" fillId="77" borderId="30" applyNumberFormat="0" applyAlignment="0" applyProtection="0"/>
    <xf numFmtId="0" fontId="21" fillId="36" borderId="5" applyNumberFormat="0" applyAlignment="0" applyProtection="0"/>
    <xf numFmtId="0" fontId="21" fillId="37" borderId="5" applyNumberFormat="0" applyAlignment="0" applyProtection="0"/>
    <xf numFmtId="0" fontId="21" fillId="36" borderId="5" applyNumberFormat="0" applyAlignment="0" applyProtection="0"/>
    <xf numFmtId="0" fontId="21" fillId="36" borderId="5" applyNumberFormat="0" applyAlignment="0" applyProtection="0"/>
    <xf numFmtId="0" fontId="21" fillId="36" borderId="5" applyNumberFormat="0" applyAlignment="0" applyProtection="0"/>
    <xf numFmtId="0" fontId="80" fillId="28" borderId="6" applyNumberFormat="0" applyAlignment="0" applyProtection="0"/>
    <xf numFmtId="3" fontId="34" fillId="38" borderId="7" applyFont="0" applyFill="0" applyProtection="0">
      <alignment horizontal="right"/>
    </xf>
    <xf numFmtId="0" fontId="16"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37" fillId="0" borderId="0" applyFont="0" applyFill="0" applyBorder="0" applyAlignment="0" applyProtection="0"/>
    <xf numFmtId="166"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0" fontId="16" fillId="0" borderId="0" applyFont="0" applyFill="0" applyBorder="0" applyAlignment="0" applyProtection="0"/>
    <xf numFmtId="0" fontId="47" fillId="35" borderId="8">
      <alignment horizontal="left"/>
    </xf>
    <xf numFmtId="15" fontId="48" fillId="39" borderId="0">
      <alignment horizontal="centerContinuous"/>
    </xf>
    <xf numFmtId="0" fontId="49" fillId="40" borderId="0" applyNumberFormat="0" applyBorder="0" applyAlignment="0">
      <alignment horizontal="center"/>
    </xf>
    <xf numFmtId="0" fontId="50" fillId="41" borderId="0" applyNumberFormat="0" applyBorder="0" applyAlignment="0"/>
    <xf numFmtId="0" fontId="51" fillId="41" borderId="0">
      <alignment horizontal="centerContinuous"/>
    </xf>
    <xf numFmtId="0" fontId="52" fillId="42" borderId="9">
      <alignment horizontal="center"/>
      <protection locked="0"/>
    </xf>
    <xf numFmtId="167" fontId="43" fillId="0" borderId="0" applyFont="0" applyFill="0" applyBorder="0" applyAlignment="0" applyProtection="0"/>
    <xf numFmtId="14" fontId="7" fillId="0" borderId="0" applyFill="0" applyBorder="0" applyAlignment="0"/>
    <xf numFmtId="168" fontId="47" fillId="35" borderId="0" applyFont="0" applyFill="0" applyBorder="0" applyAlignment="0" applyProtection="0">
      <alignment vertical="center"/>
    </xf>
    <xf numFmtId="38" fontId="53" fillId="0" borderId="10">
      <alignment vertical="center"/>
    </xf>
    <xf numFmtId="166" fontId="5" fillId="0" borderId="0" applyFont="0" applyFill="0" applyBorder="0" applyAlignment="0" applyProtection="0"/>
    <xf numFmtId="166" fontId="5" fillId="0" borderId="0" applyFont="0" applyFill="0" applyBorder="0" applyAlignment="0" applyProtection="0"/>
    <xf numFmtId="0" fontId="29" fillId="10" borderId="3" applyNumberFormat="0" applyAlignment="0" applyProtection="0"/>
    <xf numFmtId="0" fontId="1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35" fillId="0" borderId="11" applyNumberFormat="0" applyFill="0" applyAlignment="0" applyProtection="0"/>
    <xf numFmtId="0" fontId="22" fillId="0" borderId="0" applyNumberFormat="0" applyFill="0" applyBorder="0" applyAlignment="0" applyProtection="0"/>
    <xf numFmtId="43" fontId="5" fillId="0" borderId="0" applyFont="0" applyFill="0" applyBorder="0" applyAlignment="0" applyProtection="0"/>
    <xf numFmtId="169" fontId="5" fillId="0" borderId="0" applyFont="0" applyFill="0" applyBorder="0" applyAlignment="0" applyProtection="0"/>
    <xf numFmtId="171" fontId="5" fillId="0" borderId="0" applyFont="0" applyFill="0" applyBorder="0" applyAlignment="0" applyProtection="0"/>
    <xf numFmtId="0" fontId="9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1" fillId="0" borderId="0" applyNumberFormat="0" applyFill="0" applyBorder="0" applyAlignment="0" applyProtection="0"/>
    <xf numFmtId="3" fontId="7" fillId="32" borderId="12">
      <alignment wrapText="1"/>
      <protection locked="0"/>
    </xf>
    <xf numFmtId="0" fontId="23" fillId="0" borderId="0" applyNumberFormat="0" applyFill="0" applyBorder="0" applyAlignment="0" applyProtection="0"/>
    <xf numFmtId="0" fontId="9" fillId="0" borderId="0"/>
    <xf numFmtId="0" fontId="24" fillId="8" borderId="0" applyNumberFormat="0" applyBorder="0" applyAlignment="0" applyProtection="0"/>
    <xf numFmtId="0" fontId="94" fillId="78" borderId="0" applyNumberFormat="0" applyBorder="0" applyAlignment="0" applyProtection="0"/>
    <xf numFmtId="0" fontId="25" fillId="8" borderId="0" applyNumberFormat="0" applyBorder="0" applyAlignment="0" applyProtection="0"/>
    <xf numFmtId="0" fontId="36" fillId="4"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82" fillId="6" borderId="0" applyNumberFormat="0" applyBorder="0" applyAlignment="0" applyProtection="0"/>
    <xf numFmtId="3" fontId="8" fillId="0" borderId="0"/>
    <xf numFmtId="38" fontId="2" fillId="32" borderId="0" applyNumberFormat="0" applyBorder="0" applyAlignment="0" applyProtection="0"/>
    <xf numFmtId="0" fontId="5" fillId="32" borderId="7" applyNumberFormat="0" applyFont="0" applyBorder="0" applyAlignment="0" applyProtection="0">
      <alignment horizontal="center"/>
    </xf>
    <xf numFmtId="0" fontId="5" fillId="32" borderId="7" applyNumberFormat="0" applyFont="0" applyBorder="0" applyAlignment="0" applyProtection="0">
      <alignment horizontal="center"/>
    </xf>
    <xf numFmtId="0" fontId="5" fillId="32" borderId="7" applyNumberFormat="0" applyFont="0" applyBorder="0" applyAlignment="0" applyProtection="0">
      <alignment horizontal="center"/>
    </xf>
    <xf numFmtId="0" fontId="5" fillId="32" borderId="7" applyNumberFormat="0" applyFont="0" applyBorder="0" applyAlignment="0" applyProtection="0">
      <alignment horizontal="center"/>
    </xf>
    <xf numFmtId="0" fontId="25" fillId="8" borderId="0" applyNumberFormat="0" applyBorder="0" applyAlignment="0" applyProtection="0"/>
    <xf numFmtId="0" fontId="54" fillId="43" borderId="0"/>
    <xf numFmtId="0" fontId="40" fillId="0" borderId="13" applyNumberFormat="0" applyAlignment="0" applyProtection="0">
      <alignment horizontal="left" vertical="center"/>
    </xf>
    <xf numFmtId="0" fontId="40" fillId="0" borderId="14">
      <alignment horizontal="left" vertical="center"/>
    </xf>
    <xf numFmtId="0" fontId="95" fillId="0" borderId="31" applyNumberFormat="0" applyFill="0" applyAlignment="0" applyProtection="0"/>
    <xf numFmtId="0" fontId="26" fillId="0" borderId="15" applyNumberFormat="0" applyFill="0" applyAlignment="0" applyProtection="0"/>
    <xf numFmtId="0" fontId="66" fillId="0" borderId="16"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83" fillId="0" borderId="16" applyNumberFormat="0" applyFill="0" applyAlignment="0" applyProtection="0"/>
    <xf numFmtId="0" fontId="96" fillId="0" borderId="32" applyNumberFormat="0" applyFill="0" applyAlignment="0" applyProtection="0"/>
    <xf numFmtId="0" fontId="27" fillId="0" borderId="17" applyNumberFormat="0" applyFill="0" applyAlignment="0" applyProtection="0"/>
    <xf numFmtId="0" fontId="67" fillId="0" borderId="18" applyNumberFormat="0" applyFill="0" applyAlignment="0" applyProtection="0"/>
    <xf numFmtId="0" fontId="27" fillId="0" borderId="17" applyNumberFormat="0" applyFill="0" applyAlignment="0" applyProtection="0"/>
    <xf numFmtId="0" fontId="27" fillId="0" borderId="17" applyNumberFormat="0" applyFill="0" applyAlignment="0" applyProtection="0"/>
    <xf numFmtId="0" fontId="27" fillId="0" borderId="17" applyNumberFormat="0" applyFill="0" applyAlignment="0" applyProtection="0"/>
    <xf numFmtId="0" fontId="84" fillId="0" borderId="18" applyNumberFormat="0" applyFill="0" applyAlignment="0" applyProtection="0"/>
    <xf numFmtId="0" fontId="97" fillId="0" borderId="33" applyNumberFormat="0" applyFill="0" applyAlignment="0" applyProtection="0"/>
    <xf numFmtId="0" fontId="28" fillId="0" borderId="19" applyNumberFormat="0" applyFill="0" applyAlignment="0" applyProtection="0"/>
    <xf numFmtId="0" fontId="35" fillId="0" borderId="20"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85" fillId="0" borderId="20" applyNumberFormat="0" applyFill="0" applyAlignment="0" applyProtection="0"/>
    <xf numFmtId="0" fontId="97" fillId="0" borderId="0" applyNumberFormat="0" applyFill="0" applyBorder="0" applyAlignment="0" applyProtection="0"/>
    <xf numFmtId="0" fontId="28" fillId="0" borderId="0" applyNumberForma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85" fillId="0" borderId="0" applyNumberFormat="0" applyFill="0" applyBorder="0" applyAlignment="0" applyProtection="0"/>
    <xf numFmtId="0" fontId="60" fillId="38" borderId="21" applyFont="0" applyBorder="0">
      <alignment horizontal="center" wrapText="1"/>
    </xf>
    <xf numFmtId="3" fontId="5" fillId="44" borderId="7" applyFont="0" applyProtection="0">
      <alignment horizontal="right"/>
    </xf>
    <xf numFmtId="3" fontId="5" fillId="44" borderId="7" applyFont="0" applyProtection="0">
      <alignment horizontal="right"/>
    </xf>
    <xf numFmtId="3" fontId="5" fillId="44" borderId="7" applyFont="0" applyProtection="0">
      <alignment horizontal="right"/>
    </xf>
    <xf numFmtId="3" fontId="5" fillId="44" borderId="7" applyFont="0" applyProtection="0">
      <alignment horizontal="right"/>
    </xf>
    <xf numFmtId="9" fontId="5" fillId="44" borderId="7" applyFont="0" applyProtection="0">
      <alignment horizontal="right"/>
    </xf>
    <xf numFmtId="9" fontId="5" fillId="44" borderId="7" applyFont="0" applyProtection="0">
      <alignment horizontal="right"/>
    </xf>
    <xf numFmtId="9" fontId="5" fillId="44" borderId="7" applyFont="0" applyProtection="0">
      <alignment horizontal="right"/>
    </xf>
    <xf numFmtId="9" fontId="5" fillId="44" borderId="7" applyFont="0" applyProtection="0">
      <alignment horizontal="right"/>
    </xf>
    <xf numFmtId="0" fontId="5" fillId="44" borderId="21" applyNumberFormat="0" applyFont="0" applyBorder="0" applyAlignment="0" applyProtection="0">
      <alignment horizontal="left"/>
    </xf>
    <xf numFmtId="0" fontId="5" fillId="44" borderId="21" applyNumberFormat="0" applyFont="0" applyBorder="0" applyAlignment="0" applyProtection="0">
      <alignment horizontal="left"/>
    </xf>
    <xf numFmtId="0" fontId="5" fillId="44" borderId="21" applyNumberFormat="0" applyFont="0" applyBorder="0" applyAlignment="0" applyProtection="0">
      <alignment horizontal="left"/>
    </xf>
    <xf numFmtId="0" fontId="5" fillId="44" borderId="21" applyNumberFormat="0" applyFont="0" applyBorder="0" applyAlignment="0" applyProtection="0">
      <alignment horizontal="left"/>
    </xf>
    <xf numFmtId="0" fontId="5" fillId="3" borderId="22" applyNumberFormat="0" applyFont="0" applyAlignment="0" applyProtection="0"/>
    <xf numFmtId="0" fontId="68" fillId="33" borderId="0" applyNumberFormat="0" applyBorder="0" applyAlignment="0" applyProtection="0"/>
    <xf numFmtId="0" fontId="1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69" fillId="4" borderId="0" applyNumberFormat="0" applyBorder="0" applyAlignment="0" applyProtection="0"/>
    <xf numFmtId="10" fontId="2" fillId="45" borderId="7" applyNumberFormat="0" applyBorder="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98" fillId="79" borderId="29" applyNumberFormat="0" applyAlignment="0" applyProtection="0"/>
    <xf numFmtId="0" fontId="98" fillId="79" borderId="29"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98" fillId="79" borderId="29" applyNumberFormat="0" applyAlignment="0" applyProtection="0"/>
    <xf numFmtId="3" fontId="16" fillId="46" borderId="7" applyNumberFormat="0">
      <protection locked="0"/>
    </xf>
    <xf numFmtId="0" fontId="29" fillId="10" borderId="3" applyNumberFormat="0" applyAlignment="0" applyProtection="0"/>
    <xf numFmtId="0" fontId="70" fillId="3"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98" fillId="79" borderId="29" applyNumberFormat="0" applyAlignment="0" applyProtection="0"/>
    <xf numFmtId="0" fontId="98" fillId="79" borderId="29"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98" fillId="79" borderId="29" applyNumberFormat="0" applyAlignment="0" applyProtection="0"/>
    <xf numFmtId="0" fontId="98" fillId="79" borderId="29"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98" fillId="79" borderId="29" applyNumberFormat="0" applyAlignment="0" applyProtection="0"/>
    <xf numFmtId="0" fontId="98" fillId="79" borderId="29"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3" fontId="16" fillId="46" borderId="7" applyNumberFormat="0">
      <protection locked="0"/>
    </xf>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3" fontId="16" fillId="46" borderId="7" applyNumberFormat="0">
      <protection locked="0"/>
    </xf>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3" fontId="16" fillId="46" borderId="7" applyNumberFormat="0">
      <protection locked="0"/>
    </xf>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3" fontId="16" fillId="46" borderId="7" applyNumberFormat="0">
      <protection locked="0"/>
    </xf>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86" fillId="6" borderId="4"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0" fontId="29" fillId="10" borderId="3" applyNumberFormat="0" applyAlignment="0" applyProtection="0"/>
    <xf numFmtId="3" fontId="5" fillId="47" borderId="7" applyFont="0">
      <alignment horizontal="right"/>
      <protection locked="0"/>
    </xf>
    <xf numFmtId="3" fontId="5" fillId="47" borderId="7" applyFont="0">
      <alignment horizontal="right"/>
      <protection locked="0"/>
    </xf>
    <xf numFmtId="3" fontId="5" fillId="47" borderId="7" applyFont="0">
      <alignment horizontal="right"/>
      <protection locked="0"/>
    </xf>
    <xf numFmtId="3" fontId="5" fillId="47" borderId="7" applyFont="0">
      <alignment horizontal="right"/>
      <protection locked="0"/>
    </xf>
    <xf numFmtId="10" fontId="5" fillId="47" borderId="7" applyFont="0">
      <alignment horizontal="right"/>
      <protection locked="0"/>
    </xf>
    <xf numFmtId="10" fontId="5" fillId="47" borderId="7" applyFont="0">
      <alignment horizontal="right"/>
      <protection locked="0"/>
    </xf>
    <xf numFmtId="10" fontId="5" fillId="47" borderId="7" applyFont="0">
      <alignment horizontal="right"/>
      <protection locked="0"/>
    </xf>
    <xf numFmtId="10" fontId="5" fillId="47" borderId="7" applyFont="0">
      <alignment horizontal="right"/>
      <protection locked="0"/>
    </xf>
    <xf numFmtId="9" fontId="5" fillId="47" borderId="23" applyFont="0">
      <alignment horizontal="right"/>
      <protection locked="0"/>
    </xf>
    <xf numFmtId="9" fontId="5" fillId="47" borderId="23" applyFont="0">
      <alignment horizontal="right"/>
      <protection locked="0"/>
    </xf>
    <xf numFmtId="9" fontId="5" fillId="47" borderId="23" applyFont="0">
      <alignment horizontal="right"/>
      <protection locked="0"/>
    </xf>
    <xf numFmtId="9" fontId="5" fillId="47" borderId="23" applyFont="0">
      <alignment horizontal="right"/>
      <protection locked="0"/>
    </xf>
    <xf numFmtId="0" fontId="5" fillId="47" borderId="7" applyFont="0">
      <alignment horizontal="center" wrapText="1"/>
      <protection locked="0"/>
    </xf>
    <xf numFmtId="0" fontId="5" fillId="47" borderId="7" applyFont="0">
      <alignment horizontal="center" wrapText="1"/>
      <protection locked="0"/>
    </xf>
    <xf numFmtId="0" fontId="5" fillId="47" borderId="7" applyFont="0">
      <alignment horizontal="center" wrapText="1"/>
      <protection locked="0"/>
    </xf>
    <xf numFmtId="0" fontId="5" fillId="47" borderId="7" applyFont="0">
      <alignment horizontal="center" wrapText="1"/>
      <protection locked="0"/>
    </xf>
    <xf numFmtId="38" fontId="53" fillId="0" borderId="0" applyFont="0" applyFill="0" applyBorder="0" applyAlignment="0" applyProtection="0"/>
    <xf numFmtId="38" fontId="53" fillId="0" borderId="0" applyFont="0" applyFill="0" applyBorder="0" applyAlignment="0" applyProtection="0"/>
    <xf numFmtId="0" fontId="30" fillId="36" borderId="5" applyNumberFormat="0" applyAlignment="0" applyProtection="0"/>
    <xf numFmtId="0" fontId="56" fillId="32" borderId="0"/>
    <xf numFmtId="0" fontId="71" fillId="2" borderId="3" applyNumberFormat="0" applyAlignment="0" applyProtection="0"/>
    <xf numFmtId="0" fontId="1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16" fillId="0" borderId="0" applyFill="0" applyBorder="0" applyAlignment="0"/>
    <xf numFmtId="0" fontId="99" fillId="0" borderId="34" applyNumberFormat="0" applyFill="0" applyAlignment="0" applyProtection="0"/>
    <xf numFmtId="0" fontId="31" fillId="0" borderId="24" applyNumberFormat="0" applyFill="0" applyAlignment="0" applyProtection="0"/>
    <xf numFmtId="0" fontId="72" fillId="0" borderId="25"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31" fillId="0" borderId="24" applyNumberFormat="0" applyFill="0" applyAlignment="0" applyProtection="0"/>
    <xf numFmtId="0" fontId="87" fillId="0" borderId="26" applyNumberFormat="0" applyFill="0" applyAlignment="0" applyProtection="0"/>
    <xf numFmtId="0" fontId="73" fillId="0" borderId="25" applyNumberFormat="0" applyFill="0" applyAlignment="0" applyProtection="0"/>
    <xf numFmtId="0" fontId="57" fillId="44" borderId="27">
      <protection locked="0"/>
    </xf>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8" borderId="0" applyNumberFormat="0" applyBorder="0" applyAlignment="0" applyProtection="0"/>
    <xf numFmtId="10" fontId="53" fillId="48" borderId="28" applyBorder="0">
      <alignment horizontal="center"/>
      <protection locked="0"/>
    </xf>
    <xf numFmtId="0" fontId="74" fillId="3" borderId="0" applyNumberFormat="0" applyBorder="0" applyAlignment="0" applyProtection="0"/>
    <xf numFmtId="0" fontId="100" fillId="80" borderId="0" applyNumberFormat="0" applyBorder="0" applyAlignment="0" applyProtection="0"/>
    <xf numFmtId="0" fontId="32" fillId="49" borderId="0" applyNumberFormat="0" applyBorder="0" applyAlignment="0" applyProtection="0"/>
    <xf numFmtId="0" fontId="75" fillId="3"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82" fillId="6" borderId="0" applyNumberFormat="0" applyBorder="0" applyAlignment="0" applyProtection="0"/>
    <xf numFmtId="0" fontId="16" fillId="50" borderId="0"/>
    <xf numFmtId="0" fontId="16" fillId="50" borderId="0"/>
    <xf numFmtId="0" fontId="56" fillId="32" borderId="0"/>
    <xf numFmtId="37" fontId="58" fillId="0" borderId="0"/>
    <xf numFmtId="0" fontId="6" fillId="0" borderId="0"/>
    <xf numFmtId="170" fontId="5" fillId="0" borderId="0"/>
    <xf numFmtId="170" fontId="5" fillId="0" borderId="0"/>
    <xf numFmtId="0" fontId="11"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1" fillId="0" borderId="0"/>
    <xf numFmtId="0" fontId="5" fillId="0" borderId="0"/>
    <xf numFmtId="0" fontId="5" fillId="0" borderId="0"/>
    <xf numFmtId="0" fontId="88" fillId="0" borderId="0"/>
    <xf numFmtId="0" fontId="5" fillId="0" borderId="0"/>
    <xf numFmtId="0" fontId="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5" fillId="0" borderId="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9" fontId="88" fillId="0" borderId="0" applyFont="0" applyFill="0" applyBorder="0" applyAlignment="0" applyProtection="0"/>
    <xf numFmtId="0" fontId="6" fillId="0" borderId="0"/>
    <xf numFmtId="9" fontId="6" fillId="0" borderId="0" applyFont="0" applyFill="0" applyBorder="0" applyAlignment="0" applyProtection="0"/>
    <xf numFmtId="0" fontId="5" fillId="0" borderId="0"/>
  </cellStyleXfs>
  <cellXfs count="712">
    <xf numFmtId="0" fontId="0" fillId="0" borderId="0" xfId="0"/>
    <xf numFmtId="0" fontId="102" fillId="0" borderId="0" xfId="0" applyFont="1"/>
    <xf numFmtId="0" fontId="103" fillId="0" borderId="0" xfId="0" applyFont="1"/>
    <xf numFmtId="0" fontId="104" fillId="0" borderId="0" xfId="0" applyFont="1"/>
    <xf numFmtId="0" fontId="102" fillId="0" borderId="0" xfId="0" applyFont="1" applyAlignment="1">
      <alignment horizontal="left" indent="1"/>
    </xf>
    <xf numFmtId="0" fontId="102" fillId="0" borderId="0" xfId="0" applyFont="1" applyAlignment="1">
      <alignment horizontal="right" indent="1"/>
    </xf>
    <xf numFmtId="0" fontId="104" fillId="0" borderId="35" xfId="0" applyFont="1" applyBorder="1" applyAlignment="1">
      <alignment horizontal="left" indent="1"/>
    </xf>
    <xf numFmtId="3" fontId="102" fillId="0" borderId="0" xfId="0" applyNumberFormat="1" applyFont="1" applyAlignment="1">
      <alignment horizontal="right" indent="1"/>
    </xf>
    <xf numFmtId="172" fontId="102" fillId="0" borderId="0" xfId="0" applyNumberFormat="1" applyFont="1" applyAlignment="1">
      <alignment horizontal="right" indent="1"/>
    </xf>
    <xf numFmtId="0" fontId="102" fillId="0" borderId="0" xfId="0" applyFont="1" applyAlignment="1">
      <alignment vertical="center"/>
    </xf>
    <xf numFmtId="1" fontId="102" fillId="0" borderId="0" xfId="0" applyNumberFormat="1" applyFont="1" applyAlignment="1">
      <alignment horizontal="right" vertical="center" indent="1"/>
    </xf>
    <xf numFmtId="3" fontId="102" fillId="0" borderId="0" xfId="0" applyNumberFormat="1" applyFont="1" applyAlignment="1">
      <alignment horizontal="right" vertical="center" indent="1"/>
    </xf>
    <xf numFmtId="0" fontId="102" fillId="0" borderId="0" xfId="0" applyFont="1"/>
    <xf numFmtId="0" fontId="104" fillId="0" borderId="0" xfId="0" applyFont="1"/>
    <xf numFmtId="0" fontId="104" fillId="0" borderId="0" xfId="0" applyFont="1" applyAlignment="1">
      <alignment vertical="center"/>
    </xf>
    <xf numFmtId="0" fontId="104" fillId="0" borderId="35" xfId="0" applyFont="1" applyBorder="1" applyAlignment="1">
      <alignment vertical="center"/>
    </xf>
    <xf numFmtId="0" fontId="102" fillId="0" borderId="0" xfId="0" applyFont="1" applyAlignment="1">
      <alignment horizontal="left" vertical="center" indent="1"/>
    </xf>
    <xf numFmtId="0" fontId="102" fillId="0" borderId="0" xfId="0" applyFont="1" applyAlignment="1">
      <alignment horizontal="right" vertical="center" indent="1"/>
    </xf>
    <xf numFmtId="0" fontId="104" fillId="0" borderId="35" xfId="0" applyFont="1" applyBorder="1" applyAlignment="1">
      <alignment horizontal="left" vertical="center" indent="1"/>
    </xf>
    <xf numFmtId="0" fontId="104" fillId="0" borderId="35" xfId="0" applyFont="1" applyBorder="1" applyAlignment="1">
      <alignment horizontal="center" vertical="center"/>
    </xf>
    <xf numFmtId="0" fontId="103" fillId="0" borderId="0" xfId="0" applyFont="1" applyAlignment="1">
      <alignment vertical="center"/>
    </xf>
    <xf numFmtId="10" fontId="102" fillId="0" borderId="0" xfId="0" applyNumberFormat="1" applyFont="1" applyAlignment="1">
      <alignment horizontal="right" vertical="center" indent="1"/>
    </xf>
    <xf numFmtId="0" fontId="105" fillId="0" borderId="0" xfId="0" applyFont="1"/>
    <xf numFmtId="0" fontId="104" fillId="81" borderId="0" xfId="0" applyFont="1" applyFill="1" applyAlignment="1">
      <alignment horizontal="left" indent="1"/>
    </xf>
    <xf numFmtId="0" fontId="104" fillId="81" borderId="0" xfId="0" applyFont="1" applyFill="1" applyAlignment="1">
      <alignment horizontal="left" vertical="center" indent="1"/>
    </xf>
    <xf numFmtId="3" fontId="104" fillId="81" borderId="0" xfId="0" applyNumberFormat="1" applyFont="1" applyFill="1" applyAlignment="1">
      <alignment horizontal="right" vertical="center" indent="1"/>
    </xf>
    <xf numFmtId="0" fontId="0" fillId="0" borderId="0" xfId="0"/>
    <xf numFmtId="0" fontId="103" fillId="0" borderId="0" xfId="0" applyFont="1" applyBorder="1"/>
    <xf numFmtId="173" fontId="102" fillId="0" borderId="0" xfId="0" applyNumberFormat="1" applyFont="1" applyAlignment="1">
      <alignment horizontal="right" indent="1"/>
    </xf>
    <xf numFmtId="2" fontId="102" fillId="0" borderId="0" xfId="0" applyNumberFormat="1" applyFont="1" applyAlignment="1">
      <alignment horizontal="left" vertical="center" indent="1"/>
    </xf>
    <xf numFmtId="2" fontId="104" fillId="0" borderId="35" xfId="0" applyNumberFormat="1" applyFont="1" applyBorder="1" applyAlignment="1">
      <alignment horizontal="left" vertical="center" indent="1"/>
    </xf>
    <xf numFmtId="3" fontId="102" fillId="0" borderId="0" xfId="0" applyNumberFormat="1" applyFont="1"/>
    <xf numFmtId="0" fontId="104" fillId="81" borderId="0" xfId="0" applyFont="1" applyFill="1" applyAlignment="1">
      <alignment horizontal="right" vertical="center" indent="1"/>
    </xf>
    <xf numFmtId="4" fontId="102" fillId="0" borderId="0" xfId="0" applyNumberFormat="1" applyFont="1" applyAlignment="1">
      <alignment horizontal="right" indent="1"/>
    </xf>
    <xf numFmtId="172" fontId="104" fillId="81" borderId="0" xfId="0" applyNumberFormat="1" applyFont="1" applyFill="1" applyAlignment="1">
      <alignment horizontal="right" vertical="center" indent="1"/>
    </xf>
    <xf numFmtId="172" fontId="102" fillId="0" borderId="0" xfId="0" applyNumberFormat="1" applyFont="1" applyAlignment="1">
      <alignment horizontal="right" vertical="center" indent="1"/>
    </xf>
    <xf numFmtId="0" fontId="102" fillId="0" borderId="0" xfId="0" applyFont="1" applyAlignment="1">
      <alignment horizontal="right"/>
    </xf>
    <xf numFmtId="0" fontId="104" fillId="0" borderId="0" xfId="0" applyFont="1" applyBorder="1" applyAlignment="1">
      <alignment vertical="center"/>
    </xf>
    <xf numFmtId="173" fontId="102" fillId="0" borderId="0" xfId="0" applyNumberFormat="1" applyFont="1" applyAlignment="1">
      <alignment horizontal="right" vertical="center" indent="1"/>
    </xf>
    <xf numFmtId="173" fontId="104" fillId="81" borderId="0" xfId="0" applyNumberFormat="1" applyFont="1" applyFill="1" applyAlignment="1">
      <alignment horizontal="right" vertical="center" indent="1"/>
    </xf>
    <xf numFmtId="0" fontId="102" fillId="0" borderId="0" xfId="0" applyFont="1" applyBorder="1" applyAlignment="1">
      <alignment horizontal="right" indent="1"/>
    </xf>
    <xf numFmtId="0" fontId="102" fillId="0" borderId="36" xfId="0" applyFont="1" applyBorder="1" applyAlignment="1">
      <alignment horizontal="left" indent="1"/>
    </xf>
    <xf numFmtId="0" fontId="104" fillId="81" borderId="0" xfId="0" applyFont="1" applyFill="1" applyAlignment="1">
      <alignment horizontal="right" indent="1"/>
    </xf>
    <xf numFmtId="3" fontId="104" fillId="81" borderId="0" xfId="0" applyNumberFormat="1" applyFont="1" applyFill="1" applyAlignment="1">
      <alignment horizontal="right" indent="1"/>
    </xf>
    <xf numFmtId="2" fontId="104" fillId="81" borderId="0" xfId="0" applyNumberFormat="1" applyFont="1" applyFill="1" applyAlignment="1">
      <alignment horizontal="left" vertical="center" indent="1"/>
    </xf>
    <xf numFmtId="1" fontId="102" fillId="0" borderId="0" xfId="0" applyNumberFormat="1" applyFont="1" applyAlignment="1">
      <alignment horizontal="right" indent="1"/>
    </xf>
    <xf numFmtId="174" fontId="102" fillId="0" borderId="0" xfId="0" applyNumberFormat="1" applyFont="1"/>
    <xf numFmtId="174" fontId="102" fillId="0" borderId="0" xfId="0" applyNumberFormat="1" applyFont="1" applyAlignment="1">
      <alignment horizontal="right" indent="1"/>
    </xf>
    <xf numFmtId="174" fontId="104" fillId="81" borderId="0" xfId="0" applyNumberFormat="1" applyFont="1" applyFill="1" applyAlignment="1">
      <alignment horizontal="right" indent="1"/>
    </xf>
    <xf numFmtId="173" fontId="104" fillId="81" borderId="0" xfId="0" applyNumberFormat="1" applyFont="1" applyFill="1" applyAlignment="1">
      <alignment horizontal="right" indent="1"/>
    </xf>
    <xf numFmtId="0" fontId="109" fillId="0" borderId="0" xfId="0" applyFont="1"/>
    <xf numFmtId="0" fontId="0" fillId="0" borderId="0" xfId="0" applyFill="1" applyBorder="1"/>
    <xf numFmtId="0" fontId="89" fillId="0" borderId="0" xfId="0" applyFont="1" applyFill="1" applyBorder="1"/>
    <xf numFmtId="0" fontId="110" fillId="0" borderId="0" xfId="0" applyFont="1" applyFill="1" applyBorder="1" applyAlignment="1">
      <alignment horizontal="center" vertical="center" wrapText="1" readingOrder="1"/>
    </xf>
    <xf numFmtId="0" fontId="111" fillId="0" borderId="0" xfId="0" applyFont="1" applyFill="1" applyBorder="1" applyAlignment="1">
      <alignment horizontal="center" vertical="center" wrapText="1" readingOrder="1"/>
    </xf>
    <xf numFmtId="0" fontId="112" fillId="0" borderId="0" xfId="0" applyFont="1" applyFill="1" applyBorder="1"/>
    <xf numFmtId="0" fontId="112" fillId="0" borderId="0" xfId="0" applyFont="1" applyFill="1" applyBorder="1" applyAlignment="1">
      <alignment horizontal="center" vertical="center" wrapText="1" readingOrder="1"/>
    </xf>
    <xf numFmtId="0" fontId="113" fillId="0" borderId="0" xfId="0" applyFont="1" applyAlignment="1">
      <alignment vertical="center"/>
    </xf>
    <xf numFmtId="0" fontId="0" fillId="0" borderId="0" xfId="0" applyFont="1" applyFill="1" applyBorder="1"/>
    <xf numFmtId="0" fontId="108" fillId="0" borderId="0" xfId="0" applyFont="1"/>
    <xf numFmtId="0" fontId="115" fillId="0" borderId="0" xfId="0" applyFont="1" applyFill="1" applyBorder="1" applyAlignment="1">
      <alignment horizontal="left" vertical="center" wrapText="1" indent="1" readingOrder="1"/>
    </xf>
    <xf numFmtId="0" fontId="116" fillId="0" borderId="0" xfId="0" applyFont="1"/>
    <xf numFmtId="0" fontId="116" fillId="0" borderId="0" xfId="0" quotePrefix="1" applyFont="1"/>
    <xf numFmtId="0" fontId="114" fillId="0" borderId="0" xfId="0" applyFont="1" applyFill="1" applyBorder="1" applyAlignment="1">
      <alignment horizontal="left" vertical="center" wrapText="1" indent="1" readingOrder="1"/>
    </xf>
    <xf numFmtId="0" fontId="118" fillId="0" borderId="0" xfId="0" applyFont="1"/>
    <xf numFmtId="0" fontId="119" fillId="0" borderId="0" xfId="0" applyFont="1" applyBorder="1" applyAlignment="1">
      <alignment vertical="center"/>
    </xf>
    <xf numFmtId="0" fontId="120" fillId="0" borderId="0" xfId="0" applyFont="1" applyFill="1" applyBorder="1" applyAlignment="1">
      <alignment horizontal="right" vertical="center" wrapText="1" indent="1" readingOrder="1"/>
    </xf>
    <xf numFmtId="0" fontId="116" fillId="0" borderId="0" xfId="0" applyFont="1" applyFill="1" applyBorder="1" applyAlignment="1">
      <alignment horizontal="right" indent="1"/>
    </xf>
    <xf numFmtId="0" fontId="120" fillId="0" borderId="0" xfId="0" applyFont="1" applyFill="1" applyBorder="1" applyAlignment="1">
      <alignment horizontal="left" vertical="center" wrapText="1" indent="1" readingOrder="1"/>
    </xf>
    <xf numFmtId="0" fontId="108" fillId="0" borderId="0" xfId="0" applyFont="1" applyBorder="1"/>
    <xf numFmtId="0" fontId="121" fillId="0" borderId="0" xfId="0" applyFont="1"/>
    <xf numFmtId="0" fontId="116" fillId="0" borderId="0" xfId="0" applyFont="1" applyBorder="1"/>
    <xf numFmtId="0" fontId="116" fillId="0" borderId="0" xfId="0" applyFont="1" applyFill="1" applyBorder="1"/>
    <xf numFmtId="3" fontId="122" fillId="0" borderId="0" xfId="0" applyNumberFormat="1" applyFont="1" applyFill="1" applyBorder="1" applyAlignment="1">
      <alignment horizontal="right" vertical="center" wrapText="1" indent="1" readingOrder="1"/>
    </xf>
    <xf numFmtId="0" fontId="123" fillId="0" borderId="0" xfId="0" applyFont="1"/>
    <xf numFmtId="1" fontId="120" fillId="0" borderId="0" xfId="0" applyNumberFormat="1" applyFont="1" applyFill="1" applyBorder="1" applyAlignment="1">
      <alignment horizontal="right" vertical="center" wrapText="1" indent="1" readingOrder="1"/>
    </xf>
    <xf numFmtId="3" fontId="120" fillId="0" borderId="0" xfId="0" applyNumberFormat="1" applyFont="1" applyFill="1" applyBorder="1" applyAlignment="1">
      <alignment horizontal="center" vertical="center" wrapText="1" readingOrder="1"/>
    </xf>
    <xf numFmtId="0" fontId="109" fillId="0" borderId="0" xfId="0" applyFont="1" applyBorder="1"/>
    <xf numFmtId="0" fontId="120" fillId="0" borderId="0" xfId="0" quotePrefix="1" applyFont="1" applyFill="1" applyBorder="1" applyAlignment="1">
      <alignment horizontal="right" vertical="center" wrapText="1" indent="1" readingOrder="1"/>
    </xf>
    <xf numFmtId="0" fontId="122" fillId="0" borderId="0" xfId="0" applyFont="1" applyFill="1" applyBorder="1" applyAlignment="1">
      <alignment horizontal="center" vertical="center" wrapText="1" readingOrder="1"/>
    </xf>
    <xf numFmtId="0" fontId="122" fillId="0" borderId="0" xfId="0" applyFont="1" applyFill="1" applyBorder="1" applyAlignment="1">
      <alignment horizontal="center" vertical="center" readingOrder="1"/>
    </xf>
    <xf numFmtId="0" fontId="111" fillId="0" borderId="0" xfId="0" applyFont="1" applyFill="1" applyBorder="1" applyAlignment="1">
      <alignment horizontal="center" vertical="center" readingOrder="1"/>
    </xf>
    <xf numFmtId="0" fontId="122" fillId="0" borderId="42" xfId="0" applyFont="1" applyFill="1" applyBorder="1" applyAlignment="1">
      <alignment horizontal="center" vertical="center" wrapText="1" readingOrder="1"/>
    </xf>
    <xf numFmtId="0" fontId="122" fillId="0" borderId="0" xfId="0" applyFont="1" applyFill="1" applyBorder="1" applyAlignment="1">
      <alignment horizontal="right" vertical="center" wrapText="1" indent="1" readingOrder="1"/>
    </xf>
    <xf numFmtId="0" fontId="120" fillId="0" borderId="0" xfId="0" applyFont="1"/>
    <xf numFmtId="3" fontId="120" fillId="0" borderId="0" xfId="0" applyNumberFormat="1" applyFont="1" applyFill="1" applyBorder="1" applyAlignment="1">
      <alignment horizontal="right" vertical="center" wrapText="1" indent="1" readingOrder="1"/>
    </xf>
    <xf numFmtId="0" fontId="112" fillId="0" borderId="0" xfId="0" applyFont="1"/>
    <xf numFmtId="3" fontId="120" fillId="0" borderId="0" xfId="0" applyNumberFormat="1" applyFont="1" applyFill="1" applyBorder="1" applyAlignment="1">
      <alignment horizontal="right" indent="1"/>
    </xf>
    <xf numFmtId="3" fontId="116" fillId="0" borderId="0" xfId="0" applyNumberFormat="1" applyFont="1"/>
    <xf numFmtId="0" fontId="112" fillId="0" borderId="0" xfId="0" applyFont="1" applyFill="1" applyBorder="1" applyAlignment="1">
      <alignment horizontal="center" vertical="center" wrapText="1"/>
    </xf>
    <xf numFmtId="0" fontId="124" fillId="0" borderId="0" xfId="0" applyFont="1"/>
    <xf numFmtId="0" fontId="119" fillId="0" borderId="0" xfId="0" applyFont="1" applyAlignment="1">
      <alignment vertical="center"/>
    </xf>
    <xf numFmtId="0" fontId="102" fillId="0" borderId="0" xfId="0" applyFont="1" applyAlignment="1">
      <alignment horizontal="left" indent="2"/>
    </xf>
    <xf numFmtId="0" fontId="126" fillId="0" borderId="0" xfId="0" applyFont="1"/>
    <xf numFmtId="0" fontId="103" fillId="0" borderId="0" xfId="0" applyFont="1"/>
    <xf numFmtId="0" fontId="0" fillId="0" borderId="0" xfId="0"/>
    <xf numFmtId="0" fontId="127" fillId="0" borderId="0" xfId="0" applyFont="1"/>
    <xf numFmtId="0" fontId="104" fillId="0" borderId="0" xfId="0" applyFont="1" applyBorder="1" applyAlignment="1">
      <alignment horizontal="center" vertical="center"/>
    </xf>
    <xf numFmtId="0" fontId="104" fillId="0" borderId="0" xfId="0" applyFont="1" applyBorder="1" applyAlignment="1">
      <alignment horizontal="center"/>
    </xf>
    <xf numFmtId="0" fontId="102" fillId="0" borderId="0" xfId="0" applyFont="1" applyBorder="1"/>
    <xf numFmtId="0" fontId="0" fillId="0" borderId="0" xfId="0" applyFill="1"/>
    <xf numFmtId="3" fontId="0" fillId="0" borderId="0" xfId="0" applyNumberFormat="1"/>
    <xf numFmtId="0" fontId="128" fillId="0" borderId="0" xfId="0" applyFont="1"/>
    <xf numFmtId="10" fontId="105" fillId="0" borderId="0" xfId="0" applyNumberFormat="1" applyFont="1"/>
    <xf numFmtId="10" fontId="102" fillId="0" borderId="0" xfId="0" applyNumberFormat="1" applyFont="1" applyBorder="1" applyAlignment="1">
      <alignment horizontal="right" vertical="center" indent="1"/>
    </xf>
    <xf numFmtId="10" fontId="102" fillId="0" borderId="0" xfId="0" applyNumberFormat="1" applyFont="1" applyBorder="1" applyAlignment="1">
      <alignment horizontal="right" indent="1"/>
    </xf>
    <xf numFmtId="0" fontId="129" fillId="0" borderId="0" xfId="0" applyFont="1" applyAlignment="1">
      <alignment horizontal="left" vertical="center" indent="2"/>
    </xf>
    <xf numFmtId="0" fontId="103" fillId="0" borderId="0" xfId="0" applyFont="1" applyAlignment="1">
      <alignment horizontal="left" vertical="center"/>
    </xf>
    <xf numFmtId="0" fontId="109" fillId="0" borderId="0" xfId="0" applyFont="1" applyFill="1" applyBorder="1"/>
    <xf numFmtId="0" fontId="114" fillId="0" borderId="0" xfId="0" applyFont="1" applyFill="1" applyBorder="1" applyAlignment="1">
      <alignment horizontal="right" vertical="center" wrapText="1" indent="1" readingOrder="1"/>
    </xf>
    <xf numFmtId="0" fontId="114" fillId="0" borderId="0" xfId="0" applyFont="1" applyFill="1" applyBorder="1" applyAlignment="1">
      <alignment horizontal="right" vertical="center" wrapText="1" indent="1"/>
    </xf>
    <xf numFmtId="172" fontId="114" fillId="0" borderId="0" xfId="8893" applyNumberFormat="1" applyFont="1" applyFill="1" applyBorder="1" applyAlignment="1" applyProtection="1">
      <alignment horizontal="center" vertical="center" wrapText="1"/>
      <protection hidden="1"/>
    </xf>
    <xf numFmtId="0" fontId="114" fillId="0" borderId="0" xfId="0" applyFont="1" applyFill="1" applyBorder="1" applyAlignment="1">
      <alignment horizontal="center" vertical="center" wrapText="1"/>
    </xf>
    <xf numFmtId="3" fontId="114" fillId="0" borderId="0" xfId="8893" applyNumberFormat="1" applyFont="1" applyFill="1" applyBorder="1" applyAlignment="1" applyProtection="1">
      <alignment horizontal="center" vertical="center" wrapText="1"/>
      <protection hidden="1"/>
    </xf>
    <xf numFmtId="10" fontId="114" fillId="0" borderId="0" xfId="0" applyNumberFormat="1" applyFont="1" applyFill="1" applyBorder="1" applyAlignment="1">
      <alignment horizontal="right" vertical="center" wrapText="1" indent="1" readingOrder="1"/>
    </xf>
    <xf numFmtId="0" fontId="131" fillId="0" borderId="0" xfId="0" applyFont="1" applyAlignment="1">
      <alignment vertical="center"/>
    </xf>
    <xf numFmtId="0" fontId="109" fillId="0" borderId="0" xfId="0" applyFont="1" applyBorder="1" applyAlignment="1">
      <alignment horizontal="center" vertical="center"/>
    </xf>
    <xf numFmtId="0" fontId="112" fillId="0" borderId="0" xfId="0" applyFont="1" applyFill="1" applyBorder="1" applyAlignment="1">
      <alignment vertical="center"/>
    </xf>
    <xf numFmtId="0" fontId="114" fillId="0" borderId="0" xfId="0" applyFont="1" applyFill="1" applyBorder="1" applyAlignment="1">
      <alignment horizontal="center" vertical="center" wrapText="1" readingOrder="1"/>
    </xf>
    <xf numFmtId="0" fontId="132" fillId="0" borderId="0" xfId="0" applyFont="1"/>
    <xf numFmtId="172" fontId="114" fillId="0" borderId="0" xfId="0" applyNumberFormat="1" applyFont="1" applyFill="1" applyBorder="1" applyAlignment="1">
      <alignment horizontal="center" vertical="center" wrapText="1" readingOrder="1"/>
    </xf>
    <xf numFmtId="0" fontId="109" fillId="0" borderId="0" xfId="0" applyFont="1" applyAlignment="1">
      <alignment horizontal="center"/>
    </xf>
    <xf numFmtId="3" fontId="114" fillId="0" borderId="0" xfId="0" applyNumberFormat="1" applyFont="1" applyFill="1" applyBorder="1" applyAlignment="1">
      <alignment horizontal="center" vertical="center" wrapText="1" readingOrder="1"/>
    </xf>
    <xf numFmtId="172" fontId="109" fillId="0" borderId="0" xfId="0" applyNumberFormat="1" applyFont="1" applyBorder="1" applyAlignment="1">
      <alignment horizontal="center" vertical="center"/>
    </xf>
    <xf numFmtId="3" fontId="109" fillId="0" borderId="0" xfId="0" applyNumberFormat="1" applyFont="1" applyBorder="1" applyAlignment="1">
      <alignment horizontal="center" vertical="center"/>
    </xf>
    <xf numFmtId="0" fontId="133" fillId="0" borderId="0" xfId="0" applyFont="1" applyAlignment="1">
      <alignment vertical="center"/>
    </xf>
    <xf numFmtId="173" fontId="114" fillId="0" borderId="0" xfId="8893" applyNumberFormat="1" applyFont="1" applyFill="1" applyBorder="1" applyAlignment="1" applyProtection="1">
      <alignment horizontal="center" vertical="center" wrapText="1"/>
      <protection hidden="1"/>
    </xf>
    <xf numFmtId="0" fontId="136" fillId="0" borderId="0" xfId="0" applyFont="1" applyFill="1" applyBorder="1"/>
    <xf numFmtId="3" fontId="137" fillId="0" borderId="0" xfId="8893" applyNumberFormat="1" applyFont="1" applyFill="1" applyBorder="1" applyProtection="1">
      <protection hidden="1"/>
    </xf>
    <xf numFmtId="3" fontId="61" fillId="0" borderId="0" xfId="8893" applyNumberFormat="1" applyFont="1" applyFill="1" applyBorder="1" applyProtection="1">
      <protection hidden="1"/>
    </xf>
    <xf numFmtId="3" fontId="61" fillId="0" borderId="0" xfId="8893" applyNumberFormat="1" applyFont="1" applyFill="1" applyBorder="1" applyAlignment="1" applyProtection="1">
      <alignment horizontal="center"/>
      <protection hidden="1"/>
    </xf>
    <xf numFmtId="172" fontId="114" fillId="0" borderId="0" xfId="0" applyNumberFormat="1" applyFont="1" applyFill="1" applyBorder="1" applyAlignment="1">
      <alignment horizontal="right" vertical="center" wrapText="1" indent="1" readingOrder="1"/>
    </xf>
    <xf numFmtId="0" fontId="109" fillId="0" borderId="0" xfId="0" applyFont="1" applyAlignment="1">
      <alignment horizontal="right" vertical="center" indent="1"/>
    </xf>
    <xf numFmtId="0" fontId="114" fillId="0" borderId="0" xfId="0" applyFont="1" applyFill="1" applyBorder="1" applyAlignment="1">
      <alignment horizontal="center" vertical="center" readingOrder="1"/>
    </xf>
    <xf numFmtId="0" fontId="102" fillId="0" borderId="0" xfId="0" applyFont="1"/>
    <xf numFmtId="0" fontId="103" fillId="0" borderId="0" xfId="0" applyFont="1"/>
    <xf numFmtId="3" fontId="102" fillId="0" borderId="0" xfId="0" applyNumberFormat="1" applyFont="1" applyAlignment="1">
      <alignment horizontal="right" vertical="center" indent="1"/>
    </xf>
    <xf numFmtId="0" fontId="102" fillId="0" borderId="0" xfId="0" applyFont="1" applyAlignment="1">
      <alignment vertical="center"/>
    </xf>
    <xf numFmtId="0" fontId="114" fillId="0" borderId="0" xfId="0" applyFont="1" applyFill="1" applyBorder="1" applyAlignment="1">
      <alignment horizontal="left" vertical="center" wrapText="1" indent="1" readingOrder="1"/>
    </xf>
    <xf numFmtId="0" fontId="102" fillId="0" borderId="0" xfId="0" applyFont="1"/>
    <xf numFmtId="0" fontId="0" fillId="0" borderId="0" xfId="0"/>
    <xf numFmtId="0" fontId="0" fillId="0" borderId="0" xfId="0" applyBorder="1"/>
    <xf numFmtId="0" fontId="130" fillId="0" borderId="0" xfId="0" applyFont="1" applyAlignment="1">
      <alignment vertical="center"/>
    </xf>
    <xf numFmtId="4" fontId="102" fillId="0" borderId="0" xfId="0" applyNumberFormat="1" applyFont="1" applyAlignment="1">
      <alignment horizontal="right" vertical="center" indent="1"/>
    </xf>
    <xf numFmtId="0" fontId="102" fillId="0" borderId="0" xfId="0" applyNumberFormat="1" applyFont="1" applyAlignment="1">
      <alignment horizontal="left" vertical="center" indent="1"/>
    </xf>
    <xf numFmtId="3" fontId="104" fillId="0" borderId="0" xfId="0" applyNumberFormat="1" applyFont="1" applyFill="1" applyBorder="1" applyAlignment="1">
      <alignment horizontal="right" vertical="center" indent="1"/>
    </xf>
    <xf numFmtId="0" fontId="104" fillId="81" borderId="0" xfId="0" applyNumberFormat="1" applyFont="1" applyFill="1" applyAlignment="1">
      <alignment horizontal="left" vertical="center" indent="1"/>
    </xf>
    <xf numFmtId="0" fontId="138" fillId="0" borderId="39" xfId="0" applyFont="1" applyFill="1" applyBorder="1" applyAlignment="1">
      <alignment horizontal="left" vertical="center" wrapText="1" indent="1" readingOrder="1"/>
    </xf>
    <xf numFmtId="0" fontId="89" fillId="0" borderId="0" xfId="0" applyFont="1"/>
    <xf numFmtId="9" fontId="105" fillId="82" borderId="0" xfId="0" applyNumberFormat="1" applyFont="1" applyFill="1" applyAlignment="1">
      <alignment horizontal="right" indent="1"/>
    </xf>
    <xf numFmtId="0" fontId="104" fillId="0" borderId="39" xfId="0" applyFont="1" applyFill="1" applyBorder="1" applyAlignment="1">
      <alignment horizontal="center" vertical="center" wrapText="1" readingOrder="1"/>
    </xf>
    <xf numFmtId="0" fontId="2" fillId="0" borderId="0" xfId="0" applyFont="1" applyFill="1" applyBorder="1" applyAlignment="1">
      <alignment horizontal="left" vertical="center" wrapText="1" indent="1" readingOrder="1"/>
    </xf>
    <xf numFmtId="0" fontId="4" fillId="81" borderId="0" xfId="0" applyFont="1" applyFill="1" applyBorder="1" applyAlignment="1">
      <alignment horizontal="left" vertical="center" wrapText="1" indent="1" readingOrder="1"/>
    </xf>
    <xf numFmtId="0" fontId="139" fillId="0" borderId="0" xfId="0" applyFont="1"/>
    <xf numFmtId="0" fontId="140" fillId="0" borderId="0" xfId="0" applyFont="1"/>
    <xf numFmtId="0" fontId="141" fillId="0" borderId="0" xfId="0" applyFont="1" applyFill="1" applyBorder="1" applyAlignment="1">
      <alignment horizontal="left" vertical="center" wrapText="1" indent="1" readingOrder="1"/>
    </xf>
    <xf numFmtId="0" fontId="138" fillId="0" borderId="40" xfId="0" applyFont="1" applyFill="1" applyBorder="1" applyAlignment="1">
      <alignment horizontal="left" vertical="center" wrapText="1" indent="1" readingOrder="1"/>
    </xf>
    <xf numFmtId="0" fontId="104" fillId="0" borderId="40" xfId="0" applyFont="1" applyFill="1" applyBorder="1" applyAlignment="1">
      <alignment horizontal="center" vertical="center" wrapText="1" readingOrder="1"/>
    </xf>
    <xf numFmtId="0" fontId="102" fillId="0" borderId="0" xfId="0" applyFont="1" applyFill="1" applyBorder="1" applyAlignment="1">
      <alignment horizontal="left" vertical="center" wrapText="1" indent="1" readingOrder="1"/>
    </xf>
    <xf numFmtId="0" fontId="104" fillId="81" borderId="0" xfId="0" applyFont="1" applyFill="1" applyBorder="1" applyAlignment="1">
      <alignment horizontal="left" vertical="center" wrapText="1" indent="1" readingOrder="1"/>
    </xf>
    <xf numFmtId="0" fontId="4" fillId="0" borderId="0" xfId="0" applyFont="1" applyFill="1" applyBorder="1" applyAlignment="1">
      <alignment horizontal="left" vertical="center" wrapText="1" indent="1" readingOrder="1"/>
    </xf>
    <xf numFmtId="0" fontId="109" fillId="0" borderId="0" xfId="0" applyFont="1" applyAlignment="1">
      <alignment horizontal="center" vertical="center" wrapText="1"/>
    </xf>
    <xf numFmtId="0" fontId="138" fillId="0" borderId="45" xfId="0" applyFont="1" applyFill="1" applyBorder="1" applyAlignment="1">
      <alignment horizontal="left" vertical="center" wrapText="1" indent="1" readingOrder="1"/>
    </xf>
    <xf numFmtId="0" fontId="104" fillId="0" borderId="45" xfId="0" applyFont="1" applyFill="1" applyBorder="1" applyAlignment="1">
      <alignment horizontal="center" vertical="center" readingOrder="1"/>
    </xf>
    <xf numFmtId="0" fontId="104" fillId="0" borderId="45" xfId="0" applyFont="1" applyFill="1" applyBorder="1" applyAlignment="1">
      <alignment horizontal="center" vertical="center" wrapText="1" readingOrder="1"/>
    </xf>
    <xf numFmtId="0" fontId="104" fillId="0" borderId="44" xfId="0" applyFont="1" applyFill="1" applyBorder="1" applyAlignment="1">
      <alignment horizontal="center" vertical="center" wrapText="1" readingOrder="1"/>
    </xf>
    <xf numFmtId="0" fontId="104" fillId="0" borderId="0" xfId="0" applyFont="1" applyFill="1" applyBorder="1" applyAlignment="1">
      <alignment horizontal="left" vertical="center" wrapText="1" indent="1" readingOrder="1"/>
    </xf>
    <xf numFmtId="0" fontId="102" fillId="0" borderId="0" xfId="0" applyFont="1" applyFill="1" applyBorder="1" applyAlignment="1">
      <alignment horizontal="right" vertical="center" wrapText="1" indent="1"/>
    </xf>
    <xf numFmtId="1" fontId="102" fillId="0" borderId="0" xfId="0" applyNumberFormat="1" applyFont="1" applyFill="1" applyBorder="1" applyAlignment="1">
      <alignment horizontal="right" vertical="center" wrapText="1" indent="1" readingOrder="1"/>
    </xf>
    <xf numFmtId="0" fontId="102" fillId="0" borderId="0" xfId="0" applyFont="1" applyFill="1" applyBorder="1" applyAlignment="1">
      <alignment horizontal="right" vertical="center" wrapText="1" indent="1" readingOrder="1"/>
    </xf>
    <xf numFmtId="1" fontId="104" fillId="0" borderId="0" xfId="0" applyNumberFormat="1" applyFont="1" applyFill="1" applyBorder="1" applyAlignment="1">
      <alignment horizontal="right" vertical="center" wrapText="1" indent="1" readingOrder="1"/>
    </xf>
    <xf numFmtId="0" fontId="104" fillId="0" borderId="0" xfId="0" applyFont="1" applyFill="1" applyBorder="1" applyAlignment="1">
      <alignment horizontal="right" vertical="center" wrapText="1" indent="1" readingOrder="1"/>
    </xf>
    <xf numFmtId="1" fontId="104" fillId="81" borderId="0" xfId="0" applyNumberFormat="1" applyFont="1" applyFill="1" applyBorder="1" applyAlignment="1">
      <alignment horizontal="right" vertical="center" wrapText="1" indent="1" readingOrder="1"/>
    </xf>
    <xf numFmtId="0" fontId="104" fillId="81" borderId="0" xfId="0" applyFont="1" applyFill="1" applyBorder="1" applyAlignment="1">
      <alignment horizontal="right" vertical="center" wrapText="1" indent="1" readingOrder="1"/>
    </xf>
    <xf numFmtId="1" fontId="143" fillId="0" borderId="0" xfId="0" applyNumberFormat="1" applyFont="1" applyFill="1" applyBorder="1" applyAlignment="1">
      <alignment horizontal="right" vertical="center" wrapText="1" indent="1" readingOrder="1"/>
    </xf>
    <xf numFmtId="0" fontId="143" fillId="0" borderId="0" xfId="0" applyFont="1" applyFill="1" applyBorder="1" applyAlignment="1">
      <alignment horizontal="right" vertical="center" wrapText="1" indent="1" readingOrder="1"/>
    </xf>
    <xf numFmtId="0" fontId="144" fillId="0" borderId="0" xfId="0" applyFont="1" applyFill="1" applyBorder="1" applyAlignment="1">
      <alignment horizontal="left" vertical="center" wrapText="1" indent="1" readingOrder="1"/>
    </xf>
    <xf numFmtId="3" fontId="102" fillId="0" borderId="0" xfId="0" applyNumberFormat="1" applyFont="1" applyFill="1" applyBorder="1" applyAlignment="1">
      <alignment horizontal="right" vertical="center" wrapText="1" indent="1" readingOrder="1"/>
    </xf>
    <xf numFmtId="1" fontId="2" fillId="0" borderId="0" xfId="0" applyNumberFormat="1" applyFont="1" applyFill="1" applyBorder="1" applyAlignment="1">
      <alignment horizontal="right" vertical="center" indent="1"/>
    </xf>
    <xf numFmtId="172" fontId="102" fillId="0" borderId="0" xfId="0" applyNumberFormat="1" applyFont="1" applyFill="1" applyBorder="1" applyAlignment="1">
      <alignment horizontal="right" vertical="center" wrapText="1" indent="1" readingOrder="1"/>
    </xf>
    <xf numFmtId="3" fontId="104" fillId="81" borderId="0" xfId="0" applyNumberFormat="1" applyFont="1" applyFill="1" applyBorder="1" applyAlignment="1">
      <alignment horizontal="right" vertical="center" wrapText="1" indent="1" readingOrder="1"/>
    </xf>
    <xf numFmtId="172" fontId="104" fillId="81" borderId="0" xfId="0" applyNumberFormat="1" applyFont="1" applyFill="1" applyBorder="1" applyAlignment="1">
      <alignment horizontal="right" vertical="center" wrapText="1" indent="1" readingOrder="1"/>
    </xf>
    <xf numFmtId="1" fontId="102" fillId="0" borderId="0" xfId="0" applyNumberFormat="1" applyFont="1" applyFill="1" applyBorder="1" applyAlignment="1">
      <alignment horizontal="right" vertical="center" indent="1"/>
    </xf>
    <xf numFmtId="0" fontId="102" fillId="0" borderId="0" xfId="0" applyFont="1"/>
    <xf numFmtId="0" fontId="104" fillId="0" borderId="35" xfId="0" applyFont="1" applyBorder="1" applyAlignment="1">
      <alignment horizontal="left" vertical="center" indent="1"/>
    </xf>
    <xf numFmtId="0" fontId="138" fillId="0" borderId="38" xfId="0" applyFont="1" applyFill="1" applyBorder="1" applyAlignment="1">
      <alignment horizontal="center" vertical="center" wrapText="1" readingOrder="1"/>
    </xf>
    <xf numFmtId="0" fontId="104" fillId="0" borderId="0" xfId="0" applyFont="1" applyBorder="1" applyAlignment="1">
      <alignment horizontal="center"/>
    </xf>
    <xf numFmtId="0" fontId="102" fillId="0" borderId="0" xfId="0" applyFont="1" applyBorder="1"/>
    <xf numFmtId="0" fontId="104" fillId="0" borderId="0" xfId="0" applyFont="1" applyBorder="1" applyAlignment="1">
      <alignment horizontal="left" indent="1"/>
    </xf>
    <xf numFmtId="0" fontId="145" fillId="0" borderId="0" xfId="0" applyFont="1" applyAlignment="1">
      <alignment vertical="top" wrapText="1"/>
    </xf>
    <xf numFmtId="0" fontId="109" fillId="0" borderId="0" xfId="0" applyFont="1" applyAlignment="1">
      <alignment horizontal="left" vertical="top" wrapText="1"/>
    </xf>
    <xf numFmtId="0" fontId="145" fillId="0" borderId="0" xfId="0" applyFont="1" applyAlignment="1">
      <alignment horizontal="left" vertical="top" wrapText="1"/>
    </xf>
    <xf numFmtId="0" fontId="146" fillId="0" borderId="0" xfId="0" applyFont="1" applyAlignment="1">
      <alignment vertical="top"/>
    </xf>
    <xf numFmtId="0" fontId="117" fillId="0" borderId="0" xfId="0" applyFont="1" applyFill="1" applyBorder="1" applyAlignment="1">
      <alignment vertical="center" wrapText="1" readingOrder="1"/>
    </xf>
    <xf numFmtId="0" fontId="147" fillId="0" borderId="0" xfId="0" applyFont="1" applyFill="1" applyBorder="1"/>
    <xf numFmtId="0" fontId="147" fillId="0" borderId="0" xfId="0" applyFont="1" applyFill="1"/>
    <xf numFmtId="3" fontId="0" fillId="0" borderId="0" xfId="0" applyNumberFormat="1" applyFill="1" applyBorder="1"/>
    <xf numFmtId="0" fontId="102" fillId="0" borderId="0" xfId="0" applyFont="1" applyBorder="1" applyAlignment="1">
      <alignment horizontal="right" vertical="center" indent="1"/>
    </xf>
    <xf numFmtId="172" fontId="102" fillId="0" borderId="0" xfId="0" applyNumberFormat="1" applyFont="1" applyBorder="1" applyAlignment="1">
      <alignment horizontal="right" vertical="center" indent="1"/>
    </xf>
    <xf numFmtId="172" fontId="104" fillId="81" borderId="0" xfId="0" applyNumberFormat="1" applyFont="1" applyFill="1" applyBorder="1" applyAlignment="1">
      <alignment horizontal="right" vertical="center" indent="1"/>
    </xf>
    <xf numFmtId="0" fontId="102" fillId="0" borderId="0" xfId="0" applyFont="1" applyFill="1" applyBorder="1"/>
    <xf numFmtId="0" fontId="104" fillId="0" borderId="0" xfId="0" applyFont="1" applyFill="1" applyBorder="1" applyAlignment="1">
      <alignment horizontal="center"/>
    </xf>
    <xf numFmtId="0" fontId="102" fillId="0" borderId="0" xfId="0" applyFont="1" applyFill="1" applyBorder="1" applyAlignment="1">
      <alignment horizontal="right" vertical="center" indent="1"/>
    </xf>
    <xf numFmtId="172" fontId="102" fillId="0" borderId="0" xfId="0" applyNumberFormat="1" applyFont="1" applyFill="1" applyBorder="1" applyAlignment="1">
      <alignment horizontal="right" vertical="center" indent="1"/>
    </xf>
    <xf numFmtId="0" fontId="104" fillId="0" borderId="0" xfId="0" applyFont="1" applyFill="1" applyBorder="1" applyAlignment="1">
      <alignment horizontal="right" vertical="center" indent="1"/>
    </xf>
    <xf numFmtId="172" fontId="104" fillId="0" borderId="0" xfId="0" applyNumberFormat="1" applyFont="1" applyFill="1" applyBorder="1" applyAlignment="1">
      <alignment horizontal="right" vertical="center" indent="1"/>
    </xf>
    <xf numFmtId="0" fontId="102" fillId="0" borderId="0" xfId="0" applyFont="1" applyFill="1"/>
    <xf numFmtId="0" fontId="104" fillId="0" borderId="0" xfId="0" applyFont="1" applyAlignment="1">
      <alignment horizontal="left" indent="1"/>
    </xf>
    <xf numFmtId="0" fontId="102" fillId="0" borderId="0" xfId="0" applyFont="1" applyBorder="1" applyAlignment="1">
      <alignment horizontal="left" vertical="center" indent="1"/>
    </xf>
    <xf numFmtId="0" fontId="104" fillId="81" borderId="0" xfId="0" applyFont="1" applyFill="1" applyBorder="1" applyAlignment="1">
      <alignment horizontal="left" vertical="center" indent="1"/>
    </xf>
    <xf numFmtId="0" fontId="102" fillId="0" borderId="0" xfId="0" applyFont="1" applyFill="1" applyBorder="1" applyAlignment="1">
      <alignment horizontal="left" vertical="center" indent="1"/>
    </xf>
    <xf numFmtId="0" fontId="102" fillId="0" borderId="0" xfId="0" applyFont="1" applyFill="1" applyAlignment="1">
      <alignment horizontal="left" vertical="center" indent="1"/>
    </xf>
    <xf numFmtId="172" fontId="102" fillId="0" borderId="0" xfId="0" applyNumberFormat="1" applyFont="1" applyFill="1" applyAlignment="1">
      <alignment horizontal="right" vertical="center" indent="1"/>
    </xf>
    <xf numFmtId="175" fontId="104" fillId="0" borderId="0" xfId="8892" applyNumberFormat="1" applyFont="1" applyFill="1" applyBorder="1" applyAlignment="1">
      <alignment horizontal="right" vertical="center" wrapText="1" indent="1" readingOrder="1"/>
    </xf>
    <xf numFmtId="175" fontId="102" fillId="0" borderId="0" xfId="8892" applyNumberFormat="1" applyFont="1" applyFill="1" applyBorder="1" applyAlignment="1">
      <alignment horizontal="right" vertical="center" wrapText="1" indent="1" readingOrder="1"/>
    </xf>
    <xf numFmtId="175" fontId="104" fillId="81" borderId="0" xfId="8892" applyNumberFormat="1" applyFont="1" applyFill="1" applyBorder="1" applyAlignment="1">
      <alignment horizontal="right" vertical="center" wrapText="1" indent="1" readingOrder="1"/>
    </xf>
    <xf numFmtId="0" fontId="104" fillId="0" borderId="43" xfId="0" applyFont="1" applyFill="1" applyBorder="1" applyAlignment="1">
      <alignment horizontal="center" vertical="center" readingOrder="1"/>
    </xf>
    <xf numFmtId="3" fontId="2" fillId="0" borderId="0" xfId="0" applyNumberFormat="1" applyFont="1" applyFill="1" applyBorder="1" applyAlignment="1">
      <alignment horizontal="right" vertical="center" wrapText="1" indent="1" readingOrder="1"/>
    </xf>
    <xf numFmtId="3" fontId="2" fillId="0" borderId="38" xfId="0" applyNumberFormat="1" applyFont="1" applyFill="1" applyBorder="1" applyAlignment="1">
      <alignment horizontal="right" vertical="center" wrapText="1" indent="1" readingOrder="1"/>
    </xf>
    <xf numFmtId="3" fontId="4" fillId="81" borderId="46" xfId="0" applyNumberFormat="1" applyFont="1" applyFill="1" applyBorder="1" applyAlignment="1">
      <alignment horizontal="right" vertical="center" wrapText="1" indent="1" readingOrder="1"/>
    </xf>
    <xf numFmtId="1" fontId="2" fillId="0" borderId="0" xfId="0" applyNumberFormat="1" applyFont="1" applyFill="1" applyBorder="1" applyAlignment="1">
      <alignment horizontal="right" vertical="center" wrapText="1" indent="1" readingOrder="1"/>
    </xf>
    <xf numFmtId="174" fontId="2" fillId="0" borderId="0" xfId="8896" applyNumberFormat="1" applyFont="1" applyFill="1" applyBorder="1" applyAlignment="1">
      <alignment horizontal="right" vertical="center" wrapText="1" indent="1" readingOrder="1"/>
    </xf>
    <xf numFmtId="1" fontId="150" fillId="0" borderId="0" xfId="0" applyNumberFormat="1" applyFont="1" applyFill="1" applyBorder="1" applyAlignment="1">
      <alignment horizontal="center" vertical="center" wrapText="1" readingOrder="1"/>
    </xf>
    <xf numFmtId="9" fontId="150" fillId="0" borderId="0" xfId="8896" applyFont="1" applyFill="1" applyBorder="1" applyAlignment="1">
      <alignment horizontal="center" vertical="center" wrapText="1" readingOrder="1"/>
    </xf>
    <xf numFmtId="0" fontId="144" fillId="0" borderId="0" xfId="0" applyFont="1" applyFill="1" applyBorder="1" applyAlignment="1">
      <alignment horizontal="left" vertical="center" wrapText="1" readingOrder="1"/>
    </xf>
    <xf numFmtId="0" fontId="2" fillId="0" borderId="0" xfId="0" applyFont="1" applyFill="1" applyBorder="1" applyAlignment="1">
      <alignment horizontal="right" vertical="center" wrapText="1" indent="1" readingOrder="1"/>
    </xf>
    <xf numFmtId="0" fontId="2" fillId="0" borderId="0" xfId="0" applyFont="1" applyFill="1" applyBorder="1" applyAlignment="1">
      <alignment horizontal="right" vertical="center" wrapText="1" indent="1"/>
    </xf>
    <xf numFmtId="172" fontId="2" fillId="0" borderId="0" xfId="0" applyNumberFormat="1" applyFont="1" applyFill="1" applyBorder="1" applyAlignment="1">
      <alignment horizontal="right" vertical="center" wrapText="1" indent="1" readingOrder="1"/>
    </xf>
    <xf numFmtId="9" fontId="102" fillId="0" borderId="0" xfId="0" applyNumberFormat="1" applyFont="1" applyAlignment="1">
      <alignment horizontal="right" indent="1"/>
    </xf>
    <xf numFmtId="172" fontId="102" fillId="0" borderId="0" xfId="0" applyNumberFormat="1" applyFont="1" applyBorder="1" applyAlignment="1">
      <alignment horizontal="right" indent="1"/>
    </xf>
    <xf numFmtId="172" fontId="102" fillId="0" borderId="36" xfId="0" applyNumberFormat="1" applyFont="1" applyBorder="1" applyAlignment="1">
      <alignment horizontal="right" indent="1"/>
    </xf>
    <xf numFmtId="0" fontId="112" fillId="0" borderId="0" xfId="0" applyFont="1" applyAlignment="1">
      <alignment vertical="center"/>
    </xf>
    <xf numFmtId="2" fontId="151" fillId="0" borderId="0" xfId="0" applyNumberFormat="1" applyFont="1" applyAlignment="1">
      <alignment vertical="center"/>
    </xf>
    <xf numFmtId="0" fontId="151" fillId="0" borderId="0" xfId="0" applyFont="1" applyAlignment="1">
      <alignment vertical="center"/>
    </xf>
    <xf numFmtId="172" fontId="151" fillId="0" borderId="0" xfId="0" applyNumberFormat="1" applyFont="1" applyAlignment="1">
      <alignment vertical="center"/>
    </xf>
    <xf numFmtId="0" fontId="119" fillId="0" borderId="0" xfId="0" applyFont="1" applyAlignment="1">
      <alignment horizontal="left" vertical="center"/>
    </xf>
    <xf numFmtId="0" fontId="112" fillId="82" borderId="0" xfId="0" applyFont="1" applyFill="1"/>
    <xf numFmtId="0" fontId="122" fillId="82" borderId="0" xfId="0" applyFont="1" applyFill="1"/>
    <xf numFmtId="0" fontId="112" fillId="0" borderId="0" xfId="0" applyFont="1" applyAlignment="1">
      <alignment horizontal="right" vertical="center" indent="1"/>
    </xf>
    <xf numFmtId="0" fontId="111" fillId="0" borderId="0" xfId="0" applyFont="1" applyAlignment="1">
      <alignment horizontal="left" vertical="center"/>
    </xf>
    <xf numFmtId="172" fontId="112" fillId="0" borderId="0" xfId="0" applyNumberFormat="1" applyFont="1" applyFill="1" applyAlignment="1">
      <alignment horizontal="right" vertical="center" indent="1"/>
    </xf>
    <xf numFmtId="0" fontId="151" fillId="0" borderId="0" xfId="0" applyFont="1"/>
    <xf numFmtId="0" fontId="112" fillId="0" borderId="0" xfId="0" applyNumberFormat="1" applyFont="1" applyFill="1" applyBorder="1" applyAlignment="1">
      <alignment horizontal="right" vertical="center" indent="1"/>
    </xf>
    <xf numFmtId="0" fontId="112" fillId="0" borderId="0" xfId="0" applyFont="1" applyBorder="1" applyAlignment="1">
      <alignment horizontal="right" vertical="center" indent="1"/>
    </xf>
    <xf numFmtId="0" fontId="111" fillId="0" borderId="0" xfId="0" applyFont="1" applyBorder="1" applyAlignment="1">
      <alignment horizontal="left" vertical="center"/>
    </xf>
    <xf numFmtId="0" fontId="111" fillId="0" borderId="0" xfId="0" applyFont="1" applyBorder="1" applyAlignment="1">
      <alignment horizontal="center" vertical="center"/>
    </xf>
    <xf numFmtId="0" fontId="112" fillId="0" borderId="0" xfId="0" applyFont="1" applyBorder="1" applyAlignment="1">
      <alignment vertical="center"/>
    </xf>
    <xf numFmtId="0" fontId="156" fillId="0" borderId="0" xfId="0" applyFont="1"/>
    <xf numFmtId="3" fontId="152" fillId="0" borderId="0" xfId="0" applyNumberFormat="1" applyFont="1" applyFill="1" applyBorder="1" applyAlignment="1">
      <alignment horizontal="center" vertical="center" wrapText="1" readingOrder="1"/>
    </xf>
    <xf numFmtId="3" fontId="151" fillId="0" borderId="0" xfId="0" applyNumberFormat="1" applyFont="1" applyAlignment="1">
      <alignment horizontal="center" vertical="center" readingOrder="1"/>
    </xf>
    <xf numFmtId="0" fontId="152" fillId="0" borderId="0" xfId="0" applyFont="1" applyFill="1" applyBorder="1" applyAlignment="1">
      <alignment horizontal="left" vertical="center" wrapText="1" indent="1" readingOrder="1"/>
    </xf>
    <xf numFmtId="0" fontId="119" fillId="0" borderId="0" xfId="0" applyFont="1"/>
    <xf numFmtId="0" fontId="152" fillId="0" borderId="0" xfId="0" applyFont="1" applyFill="1" applyBorder="1" applyAlignment="1">
      <alignment horizontal="left" vertical="center" wrapText="1" indent="1"/>
    </xf>
    <xf numFmtId="174" fontId="151" fillId="0" borderId="0" xfId="8896" applyNumberFormat="1" applyFont="1" applyAlignment="1">
      <alignment horizontal="center" vertical="center" readingOrder="1"/>
    </xf>
    <xf numFmtId="3" fontId="153" fillId="81" borderId="0" xfId="0" applyNumberFormat="1" applyFont="1" applyFill="1" applyBorder="1" applyAlignment="1">
      <alignment horizontal="center" vertical="center" wrapText="1" readingOrder="1"/>
    </xf>
    <xf numFmtId="0" fontId="153" fillId="81" borderId="0" xfId="0" applyFont="1" applyFill="1" applyBorder="1" applyAlignment="1">
      <alignment horizontal="left" vertical="center" wrapText="1" indent="1" readingOrder="1"/>
    </xf>
    <xf numFmtId="3" fontId="153" fillId="0" borderId="0" xfId="0" applyNumberFormat="1" applyFont="1" applyFill="1" applyBorder="1" applyAlignment="1">
      <alignment horizontal="center" vertical="center" wrapText="1" readingOrder="1"/>
    </xf>
    <xf numFmtId="3" fontId="157" fillId="81" borderId="0" xfId="0" applyNumberFormat="1" applyFont="1" applyFill="1" applyAlignment="1">
      <alignment horizontal="center" vertical="center" readingOrder="1"/>
    </xf>
    <xf numFmtId="3" fontId="152" fillId="0" borderId="0" xfId="0" applyNumberFormat="1" applyFont="1" applyFill="1" applyBorder="1" applyAlignment="1">
      <alignment horizontal="center" vertical="center" readingOrder="1"/>
    </xf>
    <xf numFmtId="176" fontId="152" fillId="0" borderId="0" xfId="0" applyNumberFormat="1" applyFont="1" applyFill="1" applyBorder="1" applyAlignment="1">
      <alignment horizontal="center" vertical="center" wrapText="1" readingOrder="1"/>
    </xf>
    <xf numFmtId="3" fontId="154" fillId="0" borderId="0" xfId="0" applyNumberFormat="1" applyFont="1" applyFill="1" applyBorder="1" applyAlignment="1">
      <alignment horizontal="center" vertical="center" wrapText="1" readingOrder="1"/>
    </xf>
    <xf numFmtId="3" fontId="158" fillId="0" borderId="0" xfId="0" applyNumberFormat="1" applyFont="1" applyAlignment="1">
      <alignment horizontal="center" vertical="center" readingOrder="1"/>
    </xf>
    <xf numFmtId="0" fontId="154" fillId="0" borderId="0" xfId="0" applyFont="1" applyFill="1" applyBorder="1" applyAlignment="1">
      <alignment horizontal="left" vertical="center" wrapText="1" indent="1" readingOrder="1"/>
    </xf>
    <xf numFmtId="174" fontId="151" fillId="0" borderId="0" xfId="0" applyNumberFormat="1" applyFont="1" applyAlignment="1">
      <alignment horizontal="center" vertical="center" readingOrder="1"/>
    </xf>
    <xf numFmtId="0" fontId="153" fillId="0" borderId="0" xfId="0" applyFont="1" applyFill="1" applyBorder="1" applyAlignment="1">
      <alignment horizontal="left" vertical="center" wrapText="1" indent="1" readingOrder="1"/>
    </xf>
    <xf numFmtId="0" fontId="161" fillId="0" borderId="0" xfId="0" applyFont="1" applyAlignment="1">
      <alignment horizontal="left" vertical="center" indent="1"/>
    </xf>
    <xf numFmtId="172" fontId="161" fillId="0" borderId="0" xfId="0" applyNumberFormat="1" applyFont="1" applyAlignment="1">
      <alignment horizontal="right" vertical="center" indent="1"/>
    </xf>
    <xf numFmtId="0" fontId="161" fillId="0" borderId="0" xfId="0" applyFont="1" applyFill="1" applyAlignment="1">
      <alignment horizontal="left" vertical="center" indent="1"/>
    </xf>
    <xf numFmtId="172" fontId="161" fillId="0" borderId="0" xfId="0" applyNumberFormat="1" applyFont="1" applyFill="1" applyAlignment="1">
      <alignment horizontal="right" vertical="center" indent="1"/>
    </xf>
    <xf numFmtId="0" fontId="160" fillId="0" borderId="0" xfId="0" applyFont="1" applyFill="1" applyBorder="1" applyAlignment="1">
      <alignment horizontal="center" vertical="center" wrapText="1" readingOrder="1"/>
    </xf>
    <xf numFmtId="0" fontId="161" fillId="0" borderId="0" xfId="0" applyFont="1" applyBorder="1" applyAlignment="1">
      <alignment horizontal="left" vertical="center" indent="1"/>
    </xf>
    <xf numFmtId="172" fontId="161" fillId="0" borderId="0" xfId="0" applyNumberFormat="1" applyFont="1" applyBorder="1" applyAlignment="1">
      <alignment horizontal="right" vertical="center" indent="1"/>
    </xf>
    <xf numFmtId="2" fontId="161" fillId="0" borderId="0" xfId="0" applyNumberFormat="1" applyFont="1" applyAlignment="1">
      <alignment vertical="center"/>
    </xf>
    <xf numFmtId="9" fontId="161" fillId="0" borderId="0" xfId="0" applyNumberFormat="1" applyFont="1" applyAlignment="1">
      <alignment horizontal="right" vertical="center" indent="1"/>
    </xf>
    <xf numFmtId="0" fontId="162" fillId="0" borderId="0" xfId="0" applyFont="1"/>
    <xf numFmtId="178" fontId="104" fillId="0" borderId="0" xfId="8892" applyNumberFormat="1" applyFont="1" applyFill="1" applyBorder="1" applyAlignment="1">
      <alignment horizontal="right" vertical="center" indent="1"/>
    </xf>
    <xf numFmtId="172" fontId="0" fillId="0" borderId="0" xfId="0" applyNumberFormat="1"/>
    <xf numFmtId="178" fontId="140" fillId="0" borderId="0" xfId="8892" applyNumberFormat="1" applyFont="1" applyFill="1" applyBorder="1" applyAlignment="1">
      <alignment horizontal="right" vertical="center" indent="1"/>
    </xf>
    <xf numFmtId="0" fontId="140" fillId="0" borderId="0" xfId="0" applyFont="1" applyFill="1" applyBorder="1" applyAlignment="1">
      <alignment horizontal="right" vertical="center" indent="1"/>
    </xf>
    <xf numFmtId="172" fontId="102" fillId="0" borderId="0" xfId="0" applyNumberFormat="1" applyFont="1" applyAlignment="1">
      <alignment horizontal="center" vertical="center"/>
    </xf>
    <xf numFmtId="172" fontId="102" fillId="0" borderId="0" xfId="0" applyNumberFormat="1" applyFont="1" applyFill="1" applyAlignment="1">
      <alignment horizontal="center" vertical="center"/>
    </xf>
    <xf numFmtId="178" fontId="102" fillId="0" borderId="0" xfId="8892" applyNumberFormat="1" applyFont="1" applyAlignment="1">
      <alignment horizontal="right" vertical="center" indent="1"/>
    </xf>
    <xf numFmtId="178" fontId="102" fillId="0" borderId="0" xfId="8892" applyNumberFormat="1" applyFont="1" applyFill="1" applyAlignment="1">
      <alignment horizontal="right" vertical="center" indent="1"/>
    </xf>
    <xf numFmtId="172" fontId="102" fillId="0" borderId="0" xfId="8892" applyNumberFormat="1" applyFont="1" applyAlignment="1">
      <alignment horizontal="center" vertical="center"/>
    </xf>
    <xf numFmtId="172" fontId="102" fillId="0" borderId="0" xfId="8892" applyNumberFormat="1" applyFont="1" applyFill="1" applyAlignment="1">
      <alignment horizontal="center" vertical="center"/>
    </xf>
    <xf numFmtId="179" fontId="104" fillId="81" borderId="0" xfId="8892" applyNumberFormat="1" applyFont="1" applyFill="1" applyAlignment="1">
      <alignment horizontal="right" vertical="center" indent="1"/>
    </xf>
    <xf numFmtId="0" fontId="163" fillId="0" borderId="0" xfId="0" applyFont="1" applyAlignment="1">
      <alignment horizontal="center" vertical="center"/>
    </xf>
    <xf numFmtId="0" fontId="109" fillId="0" borderId="0" xfId="0" applyFont="1" applyFill="1" applyBorder="1" applyAlignment="1">
      <alignment vertical="center"/>
    </xf>
    <xf numFmtId="0" fontId="109" fillId="0" borderId="0" xfId="0" applyFont="1" applyAlignment="1">
      <alignment vertical="center"/>
    </xf>
    <xf numFmtId="0" fontId="164" fillId="0" borderId="0" xfId="0" applyFont="1" applyAlignment="1">
      <alignment horizontal="right"/>
    </xf>
    <xf numFmtId="0" fontId="151" fillId="0" borderId="0" xfId="0" applyFont="1" applyAlignment="1">
      <alignment horizontal="right" vertical="center" indent="1"/>
    </xf>
    <xf numFmtId="0" fontId="104" fillId="0" borderId="0" xfId="0" applyFont="1" applyFill="1" applyBorder="1" applyAlignment="1">
      <alignment horizontal="left" vertical="center" indent="1"/>
    </xf>
    <xf numFmtId="0" fontId="2" fillId="0" borderId="0" xfId="0" applyFont="1" applyAlignment="1">
      <alignment horizontal="left" vertical="center" wrapText="1" indent="1" readingOrder="1"/>
    </xf>
    <xf numFmtId="178" fontId="102" fillId="0" borderId="0" xfId="8892" applyNumberFormat="1" applyFont="1" applyFill="1" applyBorder="1" applyAlignment="1">
      <alignment horizontal="right" vertical="center" indent="1"/>
    </xf>
    <xf numFmtId="0" fontId="2" fillId="0" borderId="0" xfId="0" applyFont="1" applyBorder="1" applyAlignment="1">
      <alignment horizontal="left" vertical="center" wrapText="1" indent="1" readingOrder="1"/>
    </xf>
    <xf numFmtId="178" fontId="112" fillId="0" borderId="0" xfId="8892" applyNumberFormat="1" applyFont="1" applyFill="1" applyBorder="1" applyAlignment="1">
      <alignment horizontal="right" vertical="center" indent="1"/>
    </xf>
    <xf numFmtId="0" fontId="112" fillId="0" borderId="0" xfId="0" applyFont="1" applyFill="1" applyBorder="1" applyAlignment="1">
      <alignment horizontal="left" vertical="center" wrapText="1" indent="1"/>
    </xf>
    <xf numFmtId="0" fontId="112" fillId="0" borderId="0" xfId="0" applyFont="1" applyAlignment="1">
      <alignment horizontal="center"/>
    </xf>
    <xf numFmtId="0" fontId="102" fillId="0" borderId="0" xfId="0" applyFont="1" applyAlignment="1">
      <alignment horizontal="center"/>
    </xf>
    <xf numFmtId="0" fontId="112" fillId="0" borderId="0" xfId="0" applyFont="1" applyFill="1" applyBorder="1" applyAlignment="1">
      <alignment horizontal="left" vertical="center" indent="1"/>
    </xf>
    <xf numFmtId="0" fontId="165" fillId="0" borderId="0" xfId="0" applyFont="1" applyAlignment="1">
      <alignment horizontal="left" vertical="center" readingOrder="1"/>
    </xf>
    <xf numFmtId="0" fontId="165" fillId="0" borderId="0" xfId="0" applyFont="1" applyBorder="1" applyAlignment="1">
      <alignment horizontal="left" vertical="center" readingOrder="1"/>
    </xf>
    <xf numFmtId="0" fontId="166" fillId="0" borderId="0" xfId="0" applyFont="1" applyAlignment="1">
      <alignment horizontal="left" vertical="center" readingOrder="1"/>
    </xf>
    <xf numFmtId="172" fontId="112" fillId="0" borderId="0" xfId="0" applyNumberFormat="1" applyFont="1" applyFill="1" applyBorder="1" applyAlignment="1">
      <alignment horizontal="right" vertical="center" indent="1"/>
    </xf>
    <xf numFmtId="0" fontId="117" fillId="0" borderId="0" xfId="0" applyFont="1" applyFill="1" applyBorder="1" applyAlignment="1">
      <alignment horizontal="left" vertical="center" wrapText="1" indent="1" readingOrder="1"/>
    </xf>
    <xf numFmtId="0" fontId="102" fillId="0" borderId="0" xfId="0" applyFont="1"/>
    <xf numFmtId="0" fontId="104" fillId="0" borderId="0" xfId="0" applyFont="1" applyAlignment="1">
      <alignment horizontal="right" indent="1"/>
    </xf>
    <xf numFmtId="0" fontId="105" fillId="0" borderId="0" xfId="0" applyFont="1" applyAlignment="1">
      <alignment horizontal="left" vertical="center" indent="1"/>
    </xf>
    <xf numFmtId="0" fontId="105" fillId="0" borderId="0" xfId="0" applyFont="1" applyAlignment="1">
      <alignment horizontal="right" vertical="center" indent="1"/>
    </xf>
    <xf numFmtId="174" fontId="105" fillId="0" borderId="0" xfId="0" applyNumberFormat="1" applyFont="1" applyAlignment="1">
      <alignment horizontal="right" vertical="center" indent="1"/>
    </xf>
    <xf numFmtId="0" fontId="162" fillId="0" borderId="0" xfId="0" applyFont="1" applyBorder="1" applyAlignment="1">
      <alignment vertical="center"/>
    </xf>
    <xf numFmtId="0" fontId="167" fillId="0" borderId="0" xfId="0" applyFont="1" applyBorder="1" applyAlignment="1">
      <alignment horizontal="center" vertical="center"/>
    </xf>
    <xf numFmtId="0" fontId="105" fillId="0" borderId="0" xfId="0" applyFont="1" applyBorder="1" applyAlignment="1">
      <alignment vertical="center"/>
    </xf>
    <xf numFmtId="0" fontId="141" fillId="0" borderId="0" xfId="0" applyFont="1" applyBorder="1" applyAlignment="1">
      <alignment horizontal="center" vertical="center"/>
    </xf>
    <xf numFmtId="0" fontId="151" fillId="0" borderId="0" xfId="0" applyFont="1" applyAlignment="1">
      <alignment horizontal="left" indent="1"/>
    </xf>
    <xf numFmtId="0" fontId="157" fillId="0" borderId="0" xfId="0" applyFont="1"/>
    <xf numFmtId="172" fontId="102" fillId="0" borderId="0" xfId="0" applyNumberFormat="1" applyFont="1" applyFill="1" applyBorder="1" applyAlignment="1">
      <alignment horizontal="center" vertical="center"/>
    </xf>
    <xf numFmtId="172" fontId="102" fillId="0" borderId="0" xfId="8892" applyNumberFormat="1" applyFont="1" applyFill="1" applyBorder="1" applyAlignment="1">
      <alignment horizontal="center" vertical="center"/>
    </xf>
    <xf numFmtId="0" fontId="2" fillId="0" borderId="0" xfId="0" applyFont="1" applyFill="1" applyBorder="1" applyAlignment="1">
      <alignment horizontal="left" wrapText="1" indent="1" readingOrder="1"/>
    </xf>
    <xf numFmtId="3" fontId="102" fillId="0" borderId="0" xfId="0" applyNumberFormat="1" applyFont="1" applyFill="1" applyBorder="1" applyAlignment="1">
      <alignment vertical="center"/>
    </xf>
    <xf numFmtId="0" fontId="159" fillId="0" borderId="0" xfId="0" applyFont="1" applyBorder="1" applyAlignment="1">
      <alignment horizontal="center"/>
    </xf>
    <xf numFmtId="0" fontId="125" fillId="0" borderId="0" xfId="0" applyFont="1" applyBorder="1"/>
    <xf numFmtId="0" fontId="159" fillId="0" borderId="0" xfId="0" applyFont="1" applyBorder="1" applyAlignment="1">
      <alignment horizontal="center" vertical="center"/>
    </xf>
    <xf numFmtId="0" fontId="103" fillId="0" borderId="0" xfId="0" applyFont="1"/>
    <xf numFmtId="0" fontId="0" fillId="0" borderId="0" xfId="0"/>
    <xf numFmtId="0" fontId="102" fillId="0" borderId="0" xfId="0" applyFont="1" applyAlignment="1">
      <alignment vertical="center"/>
    </xf>
    <xf numFmtId="0" fontId="117" fillId="0" borderId="0" xfId="0" applyFont="1" applyFill="1" applyBorder="1" applyAlignment="1">
      <alignment horizontal="center" vertical="center" wrapText="1" readingOrder="1"/>
    </xf>
    <xf numFmtId="0" fontId="104" fillId="0" borderId="35" xfId="0" applyFont="1" applyBorder="1" applyAlignment="1"/>
    <xf numFmtId="0" fontId="102" fillId="0" borderId="0" xfId="0" applyFont="1"/>
    <xf numFmtId="0" fontId="0" fillId="0" borderId="0" xfId="0"/>
    <xf numFmtId="3" fontId="102" fillId="0" borderId="0" xfId="0" applyNumberFormat="1" applyFont="1" applyAlignment="1">
      <alignment horizontal="right" vertical="center" indent="1"/>
    </xf>
    <xf numFmtId="0" fontId="2" fillId="0" borderId="0" xfId="0" applyFont="1" applyFill="1" applyBorder="1" applyAlignment="1">
      <alignment horizontal="left" vertical="center" wrapText="1" indent="1" readingOrder="1"/>
    </xf>
    <xf numFmtId="0" fontId="148" fillId="0" borderId="0" xfId="0" applyFont="1" applyAlignment="1">
      <alignment horizontal="left" vertical="top" wrapText="1"/>
    </xf>
    <xf numFmtId="0" fontId="144" fillId="0" borderId="0" xfId="0" applyFont="1" applyAlignment="1">
      <alignment horizontal="left" vertical="top" wrapText="1"/>
    </xf>
    <xf numFmtId="0" fontId="138" fillId="0" borderId="0" xfId="0" applyFont="1" applyFill="1" applyBorder="1" applyAlignment="1">
      <alignment horizontal="right" vertical="center" wrapText="1" indent="1" readingOrder="1"/>
    </xf>
    <xf numFmtId="0" fontId="109" fillId="0" borderId="0" xfId="0" applyFont="1" applyAlignment="1">
      <alignment horizontal="left" vertical="top" wrapText="1"/>
    </xf>
    <xf numFmtId="0" fontId="138" fillId="0" borderId="0" xfId="0" applyFont="1" applyFill="1" applyBorder="1" applyAlignment="1">
      <alignment horizontal="center" vertical="center" wrapText="1" readingOrder="1"/>
    </xf>
    <xf numFmtId="0" fontId="138" fillId="0" borderId="38" xfId="0" applyFont="1" applyFill="1" applyBorder="1" applyAlignment="1">
      <alignment horizontal="left" vertical="center" wrapText="1" indent="1" readingOrder="1"/>
    </xf>
    <xf numFmtId="0" fontId="2" fillId="0" borderId="46" xfId="0" applyFont="1" applyFill="1" applyBorder="1" applyAlignment="1">
      <alignment horizontal="left" vertical="center" wrapText="1" indent="1" readingOrder="1"/>
    </xf>
    <xf numFmtId="0" fontId="2" fillId="0" borderId="38" xfId="0" applyFont="1" applyFill="1" applyBorder="1" applyAlignment="1">
      <alignment horizontal="left" vertical="center" wrapText="1" indent="1" readingOrder="1"/>
    </xf>
    <xf numFmtId="0" fontId="4" fillId="81" borderId="46" xfId="0" applyFont="1" applyFill="1" applyBorder="1" applyAlignment="1">
      <alignment horizontal="left" vertical="center" wrapText="1" indent="1" readingOrder="1"/>
    </xf>
    <xf numFmtId="0" fontId="138" fillId="0" borderId="38" xfId="0" applyFont="1" applyFill="1" applyBorder="1" applyAlignment="1">
      <alignment horizontal="center" vertical="center" wrapText="1" readingOrder="1"/>
    </xf>
    <xf numFmtId="0" fontId="4" fillId="81" borderId="0" xfId="0" applyFont="1" applyFill="1" applyBorder="1" applyAlignment="1">
      <alignment horizontal="left" vertical="center" wrapText="1" indent="1" readingOrder="1"/>
    </xf>
    <xf numFmtId="172" fontId="115" fillId="0" borderId="0" xfId="0" applyNumberFormat="1" applyFont="1" applyFill="1" applyBorder="1" applyAlignment="1">
      <alignment horizontal="right" vertical="center" wrapText="1" indent="1" readingOrder="1"/>
    </xf>
    <xf numFmtId="0" fontId="168" fillId="0" borderId="0" xfId="0" applyFont="1"/>
    <xf numFmtId="2" fontId="114" fillId="0" borderId="0" xfId="0" applyNumberFormat="1" applyFont="1" applyFill="1" applyBorder="1" applyAlignment="1">
      <alignment horizontal="left" vertical="center" wrapText="1" indent="1" readingOrder="1"/>
    </xf>
    <xf numFmtId="0" fontId="117" fillId="82" borderId="0" xfId="0" applyFont="1" applyFill="1" applyBorder="1" applyAlignment="1">
      <alignment horizontal="center" vertical="center" wrapText="1" readingOrder="1"/>
    </xf>
    <xf numFmtId="0" fontId="112" fillId="82" borderId="0" xfId="0" applyFont="1" applyFill="1" applyBorder="1"/>
    <xf numFmtId="3" fontId="114" fillId="0" borderId="0" xfId="0" applyNumberFormat="1" applyFont="1" applyFill="1" applyBorder="1" applyAlignment="1">
      <alignment horizontal="right" vertical="center" wrapText="1" indent="1" readingOrder="1"/>
    </xf>
    <xf numFmtId="0" fontId="112" fillId="0" borderId="0" xfId="0" applyFont="1" applyBorder="1"/>
    <xf numFmtId="2" fontId="115" fillId="0" borderId="0" xfId="0" applyNumberFormat="1" applyFont="1" applyFill="1" applyBorder="1" applyAlignment="1">
      <alignment horizontal="right" vertical="center" wrapText="1" indent="1" readingOrder="1"/>
    </xf>
    <xf numFmtId="2" fontId="115" fillId="0" borderId="0" xfId="0" applyNumberFormat="1" applyFont="1" applyFill="1" applyBorder="1" applyAlignment="1">
      <alignment vertical="center"/>
    </xf>
    <xf numFmtId="2" fontId="114" fillId="0" borderId="0" xfId="0" applyNumberFormat="1" applyFont="1" applyFill="1" applyBorder="1" applyAlignment="1">
      <alignment horizontal="right" vertical="center" wrapText="1" indent="1" readingOrder="1"/>
    </xf>
    <xf numFmtId="2" fontId="114" fillId="0" borderId="0" xfId="0" applyNumberFormat="1" applyFont="1" applyFill="1" applyBorder="1" applyAlignment="1">
      <alignment vertical="center"/>
    </xf>
    <xf numFmtId="0" fontId="114" fillId="0" borderId="0" xfId="0" applyFont="1" applyFill="1" applyBorder="1" applyAlignment="1">
      <alignment vertical="center"/>
    </xf>
    <xf numFmtId="174" fontId="114" fillId="0" borderId="0" xfId="0" applyNumberFormat="1" applyFont="1" applyFill="1" applyBorder="1" applyAlignment="1">
      <alignment horizontal="right" vertical="center" indent="1"/>
    </xf>
    <xf numFmtId="0" fontId="167" fillId="0" borderId="0" xfId="0" applyFont="1" applyFill="1" applyBorder="1" applyAlignment="1">
      <alignment horizontal="center" vertical="center" wrapText="1" readingOrder="1"/>
    </xf>
    <xf numFmtId="0" fontId="114" fillId="0" borderId="0" xfId="0" applyFont="1" applyFill="1" applyBorder="1" applyAlignment="1">
      <alignment horizontal="right" wrapText="1" readingOrder="1"/>
    </xf>
    <xf numFmtId="0" fontId="117" fillId="0" borderId="41" xfId="0" applyFont="1" applyFill="1" applyBorder="1" applyAlignment="1">
      <alignment horizontal="center" vertical="center" wrapText="1" readingOrder="1"/>
    </xf>
    <xf numFmtId="172" fontId="115" fillId="0" borderId="0" xfId="0" applyNumberFormat="1" applyFont="1" applyFill="1" applyBorder="1" applyAlignment="1">
      <alignment vertical="center"/>
    </xf>
    <xf numFmtId="0" fontId="4" fillId="0" borderId="0" xfId="0" applyFont="1" applyFill="1" applyBorder="1" applyAlignment="1">
      <alignment vertical="center"/>
    </xf>
    <xf numFmtId="172" fontId="114" fillId="0" borderId="0" xfId="0" applyNumberFormat="1" applyFont="1" applyFill="1" applyBorder="1" applyAlignment="1">
      <alignment vertical="center"/>
    </xf>
    <xf numFmtId="0" fontId="114" fillId="0" borderId="0" xfId="0" applyFont="1" applyFill="1" applyBorder="1" applyAlignment="1">
      <alignment horizontal="left" vertical="center" wrapText="1" readingOrder="1"/>
    </xf>
    <xf numFmtId="0" fontId="167" fillId="0" borderId="0" xfId="0" applyFont="1" applyFill="1" applyBorder="1" applyAlignment="1">
      <alignment horizontal="left" vertical="center" wrapText="1" indent="1" readingOrder="1"/>
    </xf>
    <xf numFmtId="0" fontId="112" fillId="0" borderId="0" xfId="0" applyFont="1" applyFill="1" applyBorder="1"/>
    <xf numFmtId="0" fontId="112" fillId="0" borderId="0" xfId="0" applyFont="1" applyAlignment="1"/>
    <xf numFmtId="2" fontId="114" fillId="0" borderId="0" xfId="0" applyNumberFormat="1" applyFont="1" applyFill="1" applyBorder="1" applyAlignment="1">
      <alignment horizontal="right" vertical="center" readingOrder="1"/>
    </xf>
    <xf numFmtId="0" fontId="167" fillId="0" borderId="0" xfId="0" applyFont="1" applyFill="1" applyBorder="1" applyAlignment="1">
      <alignment horizontal="center" vertical="center" readingOrder="1"/>
    </xf>
    <xf numFmtId="0" fontId="114" fillId="0" borderId="0" xfId="0" applyFont="1" applyFill="1" applyBorder="1" applyAlignment="1">
      <alignment horizontal="right" readingOrder="1"/>
    </xf>
    <xf numFmtId="0" fontId="114" fillId="0" borderId="0" xfId="0" applyFont="1" applyFill="1" applyBorder="1" applyAlignment="1">
      <alignment vertical="center" readingOrder="1"/>
    </xf>
    <xf numFmtId="0" fontId="112" fillId="0" borderId="0" xfId="0" applyFont="1" applyAlignment="1">
      <alignment readingOrder="1"/>
    </xf>
    <xf numFmtId="0" fontId="6" fillId="0" borderId="0" xfId="8897" applyFill="1" applyBorder="1" applyProtection="1">
      <protection hidden="1"/>
    </xf>
    <xf numFmtId="3" fontId="169" fillId="0" borderId="0" xfId="0" applyNumberFormat="1" applyFont="1" applyFill="1" applyBorder="1" applyAlignment="1" applyProtection="1">
      <protection hidden="1"/>
    </xf>
    <xf numFmtId="0" fontId="103" fillId="0" borderId="0" xfId="0" applyFont="1" applyFill="1" applyBorder="1" applyAlignment="1">
      <alignment vertical="center"/>
    </xf>
    <xf numFmtId="0" fontId="170" fillId="0" borderId="0" xfId="0" applyFont="1" applyFill="1" applyBorder="1" applyAlignment="1">
      <alignment vertical="center"/>
    </xf>
    <xf numFmtId="172" fontId="137" fillId="0" borderId="0" xfId="8897" applyNumberFormat="1" applyFont="1" applyFill="1" applyBorder="1" applyAlignment="1" applyProtection="1">
      <protection hidden="1"/>
    </xf>
    <xf numFmtId="172" fontId="61" fillId="0" borderId="0" xfId="8897" applyNumberFormat="1" applyFont="1" applyFill="1" applyBorder="1" applyAlignment="1" applyProtection="1">
      <protection hidden="1"/>
    </xf>
    <xf numFmtId="0" fontId="102" fillId="0" borderId="0" xfId="0" applyFont="1" applyAlignment="1">
      <alignment horizontal="center" vertical="center"/>
    </xf>
    <xf numFmtId="3" fontId="102" fillId="0" borderId="0" xfId="0" applyNumberFormat="1" applyFont="1" applyAlignment="1">
      <alignment horizontal="right" vertical="center" wrapText="1" indent="1"/>
    </xf>
    <xf numFmtId="0" fontId="104" fillId="0" borderId="0" xfId="0" applyFont="1" applyAlignment="1">
      <alignment horizontal="right" vertical="center" indent="1"/>
    </xf>
    <xf numFmtId="0" fontId="2" fillId="0" borderId="0" xfId="0" applyFont="1" applyFill="1" applyBorder="1" applyAlignment="1">
      <alignment horizontal="left" vertical="center" indent="1"/>
    </xf>
    <xf numFmtId="174" fontId="2" fillId="0" borderId="0" xfId="0" applyNumberFormat="1" applyFont="1" applyFill="1" applyBorder="1" applyAlignment="1">
      <alignment horizontal="right" vertical="center" indent="1"/>
    </xf>
    <xf numFmtId="0" fontId="2" fillId="0" borderId="0" xfId="0" applyFont="1" applyFill="1" applyBorder="1" applyAlignment="1">
      <alignment horizontal="left" vertical="center" indent="1" readingOrder="1"/>
    </xf>
    <xf numFmtId="0" fontId="4" fillId="81" borderId="0" xfId="0" applyFont="1" applyFill="1" applyBorder="1" applyAlignment="1">
      <alignment horizontal="left" vertical="center" indent="1" readingOrder="1"/>
    </xf>
    <xf numFmtId="3" fontId="4" fillId="81" borderId="0" xfId="0" applyNumberFormat="1" applyFont="1" applyFill="1" applyBorder="1" applyAlignment="1">
      <alignment horizontal="right" vertical="center" wrapText="1" indent="1" readingOrder="1"/>
    </xf>
    <xf numFmtId="0" fontId="4" fillId="81" borderId="0" xfId="0" applyFont="1" applyFill="1" applyBorder="1" applyAlignment="1">
      <alignment horizontal="right" vertical="center" wrapText="1" indent="1" readingOrder="1"/>
    </xf>
    <xf numFmtId="1" fontId="2" fillId="0" borderId="0" xfId="8897" applyNumberFormat="1" applyFont="1" applyFill="1" applyBorder="1" applyAlignment="1" applyProtection="1">
      <alignment horizontal="right" vertical="center" indent="1"/>
      <protection hidden="1"/>
    </xf>
    <xf numFmtId="3" fontId="2" fillId="0" borderId="0" xfId="8897" applyNumberFormat="1" applyFont="1" applyFill="1" applyBorder="1" applyAlignment="1" applyProtection="1">
      <alignment horizontal="right" vertical="center" indent="1"/>
      <protection hidden="1"/>
    </xf>
    <xf numFmtId="0" fontId="2" fillId="0" borderId="28" xfId="0" applyFont="1" applyFill="1" applyBorder="1" applyAlignment="1">
      <alignment horizontal="left" vertical="center" wrapText="1" indent="1" readingOrder="1"/>
    </xf>
    <xf numFmtId="0" fontId="2" fillId="0" borderId="52" xfId="0" applyFont="1" applyFill="1" applyBorder="1" applyAlignment="1">
      <alignment horizontal="left" vertical="center" wrapText="1" readingOrder="1"/>
    </xf>
    <xf numFmtId="0" fontId="2" fillId="0" borderId="50" xfId="0" applyFont="1" applyFill="1" applyBorder="1" applyAlignment="1">
      <alignment horizontal="left" vertical="center" wrapText="1" indent="1" readingOrder="1"/>
    </xf>
    <xf numFmtId="0" fontId="2" fillId="0" borderId="49" xfId="0" applyFont="1" applyFill="1" applyBorder="1" applyAlignment="1">
      <alignment horizontal="left" vertical="center" wrapText="1" readingOrder="1"/>
    </xf>
    <xf numFmtId="2" fontId="2" fillId="0" borderId="0" xfId="0" applyNumberFormat="1" applyFont="1" applyFill="1" applyBorder="1" applyAlignment="1">
      <alignment horizontal="left" vertical="center" wrapText="1" indent="1" readingOrder="1"/>
    </xf>
    <xf numFmtId="172" fontId="4" fillId="81" borderId="0" xfId="0" applyNumberFormat="1" applyFont="1" applyFill="1" applyBorder="1" applyAlignment="1">
      <alignment horizontal="right" vertical="center" indent="1" readingOrder="1"/>
    </xf>
    <xf numFmtId="172" fontId="4" fillId="81" borderId="0" xfId="0" applyNumberFormat="1" applyFont="1" applyFill="1" applyBorder="1" applyAlignment="1">
      <alignment horizontal="right" vertical="center" wrapText="1" indent="1" readingOrder="1"/>
    </xf>
    <xf numFmtId="172" fontId="4" fillId="0" borderId="0" xfId="0" applyNumberFormat="1" applyFont="1" applyFill="1" applyBorder="1" applyAlignment="1">
      <alignment horizontal="right" vertical="center" indent="1" readingOrder="1"/>
    </xf>
    <xf numFmtId="172" fontId="4" fillId="0" borderId="0" xfId="0" applyNumberFormat="1" applyFont="1" applyFill="1" applyBorder="1" applyAlignment="1">
      <alignment horizontal="right" vertical="center" wrapText="1" indent="1" readingOrder="1"/>
    </xf>
    <xf numFmtId="172" fontId="2" fillId="0" borderId="0" xfId="0" applyNumberFormat="1" applyFont="1" applyFill="1" applyBorder="1" applyAlignment="1">
      <alignment horizontal="right" vertical="center" indent="1" readingOrder="1"/>
    </xf>
    <xf numFmtId="3" fontId="2" fillId="0" borderId="0" xfId="8897" applyNumberFormat="1" applyFont="1" applyFill="1" applyBorder="1" applyAlignment="1" applyProtection="1">
      <alignment horizontal="center" vertical="center"/>
      <protection hidden="1"/>
    </xf>
    <xf numFmtId="0" fontId="2" fillId="0" borderId="0" xfId="8897" applyFont="1" applyFill="1" applyBorder="1" applyAlignment="1" applyProtection="1">
      <alignment horizontal="center" vertical="center"/>
      <protection hidden="1"/>
    </xf>
    <xf numFmtId="1" fontId="2" fillId="0" borderId="0" xfId="8897" applyNumberFormat="1" applyFont="1" applyFill="1" applyBorder="1" applyAlignment="1" applyProtection="1">
      <alignment horizontal="center" vertical="center"/>
      <protection hidden="1"/>
    </xf>
    <xf numFmtId="0" fontId="4" fillId="81" borderId="0" xfId="8897" applyFont="1" applyFill="1" applyBorder="1" applyAlignment="1" applyProtection="1">
      <alignment horizontal="center" vertical="center"/>
      <protection hidden="1"/>
    </xf>
    <xf numFmtId="0" fontId="2" fillId="0" borderId="0" xfId="0" applyFont="1" applyFill="1" applyBorder="1" applyAlignment="1">
      <alignment horizontal="center" vertical="center"/>
    </xf>
    <xf numFmtId="1" fontId="2" fillId="0" borderId="0" xfId="0" applyNumberFormat="1" applyFont="1" applyFill="1" applyBorder="1" applyAlignment="1">
      <alignment horizontal="center" vertical="center" wrapText="1" readingOrder="1"/>
    </xf>
    <xf numFmtId="172" fontId="2" fillId="82" borderId="0" xfId="8897" applyNumberFormat="1" applyFont="1" applyFill="1" applyBorder="1" applyAlignment="1" applyProtection="1">
      <alignment horizontal="center" vertical="center"/>
      <protection hidden="1"/>
    </xf>
    <xf numFmtId="172" fontId="2" fillId="38" borderId="0" xfId="8897" applyNumberFormat="1" applyFont="1" applyFill="1" applyBorder="1" applyAlignment="1" applyProtection="1">
      <alignment horizontal="center" vertical="center"/>
      <protection hidden="1"/>
    </xf>
    <xf numFmtId="172" fontId="4" fillId="81" borderId="0" xfId="0" applyNumberFormat="1" applyFont="1" applyFill="1" applyBorder="1" applyAlignment="1">
      <alignment horizontal="center" vertical="center" wrapText="1" readingOrder="1"/>
    </xf>
    <xf numFmtId="172" fontId="4" fillId="0" borderId="0" xfId="0" applyNumberFormat="1" applyFont="1" applyFill="1" applyBorder="1" applyAlignment="1">
      <alignment horizontal="center" vertical="center" wrapText="1" readingOrder="1"/>
    </xf>
    <xf numFmtId="174" fontId="2" fillId="0" borderId="0" xfId="0" applyNumberFormat="1" applyFont="1" applyFill="1" applyBorder="1" applyAlignment="1">
      <alignment horizontal="right" indent="1"/>
    </xf>
    <xf numFmtId="174" fontId="2" fillId="0" borderId="0" xfId="8897" applyNumberFormat="1" applyFont="1" applyFill="1" applyBorder="1" applyAlignment="1" applyProtection="1">
      <alignment horizontal="right" indent="1"/>
      <protection hidden="1"/>
    </xf>
    <xf numFmtId="3" fontId="4" fillId="0" borderId="0" xfId="8897" applyNumberFormat="1" applyFont="1" applyFill="1" applyBorder="1" applyAlignment="1" applyProtection="1">
      <alignment horizontal="center" vertical="center"/>
      <protection hidden="1"/>
    </xf>
    <xf numFmtId="0" fontId="4" fillId="0" borderId="0" xfId="8897" applyFont="1" applyFill="1" applyBorder="1" applyAlignment="1" applyProtection="1">
      <alignment horizontal="center" vertical="center"/>
      <protection hidden="1"/>
    </xf>
    <xf numFmtId="0" fontId="172" fillId="0" borderId="0" xfId="8897" applyFont="1" applyFill="1" applyProtection="1">
      <protection hidden="1"/>
    </xf>
    <xf numFmtId="0" fontId="6" fillId="0" borderId="0" xfId="8897" applyFill="1" applyProtection="1">
      <protection hidden="1"/>
    </xf>
    <xf numFmtId="2" fontId="171" fillId="0" borderId="0" xfId="8898" applyNumberFormat="1" applyFont="1" applyFill="1" applyBorder="1" applyProtection="1">
      <protection hidden="1"/>
    </xf>
    <xf numFmtId="0" fontId="109" fillId="0" borderId="0" xfId="0" applyFont="1" applyFill="1"/>
    <xf numFmtId="173" fontId="104" fillId="81" borderId="0" xfId="0" applyNumberFormat="1" applyFont="1" applyFill="1" applyBorder="1" applyAlignment="1">
      <alignment horizontal="right" vertical="center" wrapText="1" indent="1" readingOrder="1"/>
    </xf>
    <xf numFmtId="1" fontId="114" fillId="0" borderId="46" xfId="0" applyNumberFormat="1" applyFont="1" applyFill="1" applyBorder="1" applyAlignment="1">
      <alignment vertical="center" wrapText="1" readingOrder="1"/>
    </xf>
    <xf numFmtId="1" fontId="114" fillId="0" borderId="0" xfId="0" applyNumberFormat="1" applyFont="1" applyFill="1" applyBorder="1" applyAlignment="1">
      <alignment vertical="center" wrapText="1" readingOrder="1"/>
    </xf>
    <xf numFmtId="1" fontId="173" fillId="0" borderId="0" xfId="0" applyNumberFormat="1" applyFont="1" applyFill="1" applyBorder="1" applyAlignment="1">
      <alignment vertical="center" wrapText="1" readingOrder="1"/>
    </xf>
    <xf numFmtId="0" fontId="138" fillId="0" borderId="40" xfId="0" applyFont="1" applyFill="1" applyBorder="1" applyAlignment="1">
      <alignment horizontal="center" vertical="center" wrapText="1" readingOrder="1"/>
    </xf>
    <xf numFmtId="1" fontId="2" fillId="0" borderId="46" xfId="0" applyNumberFormat="1" applyFont="1" applyFill="1" applyBorder="1" applyAlignment="1">
      <alignment horizontal="left" vertical="center" wrapText="1" indent="1" readingOrder="1"/>
    </xf>
    <xf numFmtId="1" fontId="2" fillId="0" borderId="0" xfId="0" applyNumberFormat="1" applyFont="1" applyFill="1" applyBorder="1" applyAlignment="1">
      <alignment horizontal="left" vertical="center" wrapText="1" indent="1" readingOrder="1"/>
    </xf>
    <xf numFmtId="0" fontId="140" fillId="0" borderId="0" xfId="0" applyFont="1" applyAlignment="1">
      <alignment horizontal="left" indent="1"/>
    </xf>
    <xf numFmtId="0" fontId="140" fillId="0" borderId="0" xfId="0" applyFont="1" applyFill="1" applyAlignment="1">
      <alignment horizontal="left" indent="1"/>
    </xf>
    <xf numFmtId="0" fontId="148" fillId="0" borderId="0" xfId="0" applyFont="1" applyAlignment="1">
      <alignment horizontal="left" vertical="top"/>
    </xf>
    <xf numFmtId="0" fontId="144" fillId="0" borderId="0" xfId="0" applyFont="1" applyFill="1" applyBorder="1" applyAlignment="1">
      <alignment horizontal="left" vertical="top" wrapText="1"/>
    </xf>
    <xf numFmtId="0" fontId="109" fillId="0" borderId="0" xfId="0" applyFont="1" applyFill="1" applyBorder="1" applyAlignment="1">
      <alignment horizontal="left" vertical="top" wrapText="1"/>
    </xf>
    <xf numFmtId="0" fontId="138" fillId="0" borderId="47" xfId="0" applyFont="1" applyFill="1" applyBorder="1" applyAlignment="1">
      <alignment horizontal="center" vertical="center" wrapText="1" readingOrder="1"/>
    </xf>
    <xf numFmtId="0" fontId="4" fillId="0" borderId="0" xfId="0" applyFont="1" applyAlignment="1">
      <alignment vertical="center"/>
    </xf>
    <xf numFmtId="0" fontId="104" fillId="0" borderId="0" xfId="0" applyFont="1" applyAlignment="1">
      <alignment horizontal="center" vertical="center"/>
    </xf>
    <xf numFmtId="0" fontId="4" fillId="0" borderId="0" xfId="0" applyFont="1"/>
    <xf numFmtId="0" fontId="112" fillId="0" borderId="0" xfId="0" applyFont="1" applyFill="1" applyAlignment="1">
      <alignment vertical="center"/>
    </xf>
    <xf numFmtId="0" fontId="112" fillId="0" borderId="0" xfId="0" applyFont="1" applyFill="1" applyAlignment="1">
      <alignment horizontal="left" vertical="top" wrapText="1"/>
    </xf>
    <xf numFmtId="0" fontId="112" fillId="0" borderId="0" xfId="0" applyFont="1" applyFill="1"/>
    <xf numFmtId="172" fontId="104" fillId="0" borderId="0" xfId="0" applyNumberFormat="1" applyFont="1" applyFill="1" applyAlignment="1">
      <alignment horizontal="right" indent="1"/>
    </xf>
    <xf numFmtId="3" fontId="151" fillId="0" borderId="0" xfId="0" applyNumberFormat="1" applyFont="1"/>
    <xf numFmtId="0" fontId="102" fillId="0" borderId="0" xfId="0" applyFont="1"/>
    <xf numFmtId="0" fontId="104" fillId="0" borderId="0" xfId="0" applyFont="1" applyFill="1" applyAlignment="1">
      <alignment horizontal="left" vertical="center" indent="1"/>
    </xf>
    <xf numFmtId="0" fontId="102" fillId="0" borderId="0" xfId="0" applyFont="1" applyFill="1" applyAlignment="1">
      <alignment horizontal="left" vertical="center" wrapText="1" indent="1"/>
    </xf>
    <xf numFmtId="0" fontId="102" fillId="0" borderId="0" xfId="0" applyFont="1" applyFill="1" applyBorder="1" applyAlignment="1">
      <alignment horizontal="left" vertical="center" wrapText="1" indent="1"/>
    </xf>
    <xf numFmtId="0" fontId="104" fillId="0" borderId="0" xfId="0" applyFont="1" applyFill="1" applyAlignment="1">
      <alignment horizontal="left" vertical="center" wrapText="1" indent="1"/>
    </xf>
    <xf numFmtId="9" fontId="102" fillId="0" borderId="0" xfId="8896" applyFont="1" applyFill="1" applyAlignment="1">
      <alignment horizontal="center" vertical="top"/>
    </xf>
    <xf numFmtId="0" fontId="104" fillId="81" borderId="0" xfId="0" applyFont="1" applyFill="1" applyAlignment="1">
      <alignment horizontal="left" vertical="center" wrapText="1" indent="1"/>
    </xf>
    <xf numFmtId="179" fontId="104" fillId="0" borderId="0" xfId="8892" applyNumberFormat="1" applyFont="1" applyFill="1" applyAlignment="1">
      <alignment horizontal="right" vertical="center" indent="1"/>
    </xf>
    <xf numFmtId="179" fontId="102" fillId="0" borderId="0" xfId="8892" applyNumberFormat="1" applyFont="1" applyFill="1" applyAlignment="1">
      <alignment horizontal="right" vertical="center" indent="1"/>
    </xf>
    <xf numFmtId="0" fontId="0" fillId="0" borderId="0" xfId="0" applyFill="1" applyAlignment="1">
      <alignment horizontal="right" indent="1"/>
    </xf>
    <xf numFmtId="3" fontId="102" fillId="0" borderId="0" xfId="0" applyNumberFormat="1" applyFont="1" applyFill="1" applyBorder="1" applyAlignment="1">
      <alignment horizontal="right" indent="2"/>
    </xf>
    <xf numFmtId="3" fontId="102" fillId="0" borderId="0" xfId="0" applyNumberFormat="1" applyFont="1" applyFill="1" applyBorder="1" applyAlignment="1">
      <alignment horizontal="right" vertical="center" indent="2"/>
    </xf>
    <xf numFmtId="0" fontId="140" fillId="0" borderId="0" xfId="0" applyFont="1" applyAlignment="1">
      <alignment vertical="top"/>
    </xf>
    <xf numFmtId="0" fontId="112" fillId="0" borderId="0" xfId="0" applyFont="1" applyBorder="1" applyAlignment="1">
      <alignment vertical="top" wrapText="1"/>
    </xf>
    <xf numFmtId="3" fontId="102" fillId="0" borderId="0" xfId="0" applyNumberFormat="1" applyFont="1" applyBorder="1" applyAlignment="1">
      <alignment horizontal="right" indent="1"/>
    </xf>
    <xf numFmtId="4" fontId="102" fillId="0" borderId="0" xfId="0" applyNumberFormat="1" applyFont="1" applyBorder="1" applyAlignment="1">
      <alignment horizontal="right" indent="1"/>
    </xf>
    <xf numFmtId="173" fontId="102" fillId="0" borderId="0" xfId="0" applyNumberFormat="1" applyFont="1" applyBorder="1" applyAlignment="1">
      <alignment horizontal="right" indent="1"/>
    </xf>
    <xf numFmtId="172" fontId="104" fillId="81" borderId="0" xfId="0" applyNumberFormat="1" applyFont="1" applyFill="1" applyAlignment="1">
      <alignment horizontal="right" indent="1"/>
    </xf>
    <xf numFmtId="0" fontId="138" fillId="0" borderId="0" xfId="0" applyFont="1" applyFill="1" applyBorder="1" applyAlignment="1">
      <alignment horizontal="left" vertical="center" wrapText="1" readingOrder="1"/>
    </xf>
    <xf numFmtId="3" fontId="102" fillId="0" borderId="0" xfId="0" applyNumberFormat="1" applyFont="1" applyFill="1" applyBorder="1" applyAlignment="1">
      <alignment horizontal="center" vertical="center"/>
    </xf>
    <xf numFmtId="9" fontId="138" fillId="0" borderId="0" xfId="8896" applyFont="1" applyFill="1" applyBorder="1" applyAlignment="1">
      <alignment horizontal="center" vertical="center" wrapText="1" readingOrder="1"/>
    </xf>
    <xf numFmtId="0" fontId="2" fillId="0" borderId="0" xfId="0" applyFont="1" applyFill="1" applyBorder="1" applyAlignment="1">
      <alignment horizontal="center" vertical="center" wrapText="1" readingOrder="1"/>
    </xf>
    <xf numFmtId="3" fontId="102" fillId="0" borderId="0" xfId="0" applyNumberFormat="1" applyFont="1" applyFill="1" applyBorder="1" applyAlignment="1">
      <alignment horizontal="center"/>
    </xf>
    <xf numFmtId="3" fontId="2" fillId="0" borderId="0" xfId="24" applyNumberFormat="1" applyFont="1" applyBorder="1" applyAlignment="1">
      <alignment horizontal="right" vertical="center" indent="1"/>
    </xf>
    <xf numFmtId="3" fontId="2" fillId="0" borderId="0" xfId="24" applyNumberFormat="1" applyFont="1" applyFill="1" applyBorder="1" applyAlignment="1">
      <alignment horizontal="right" vertical="center" indent="1"/>
    </xf>
    <xf numFmtId="3" fontId="4" fillId="81" borderId="0" xfId="8899" applyNumberFormat="1" applyFont="1" applyFill="1" applyBorder="1" applyAlignment="1" applyProtection="1">
      <alignment horizontal="right" vertical="center" indent="1"/>
    </xf>
    <xf numFmtId="3" fontId="4" fillId="81" borderId="0" xfId="24" applyNumberFormat="1" applyFont="1" applyFill="1" applyBorder="1" applyAlignment="1">
      <alignment horizontal="right" vertical="center" indent="1"/>
    </xf>
    <xf numFmtId="174" fontId="2" fillId="0" borderId="0" xfId="24" applyNumberFormat="1" applyFont="1" applyAlignment="1">
      <alignment horizontal="right" vertical="center" indent="1"/>
    </xf>
    <xf numFmtId="0" fontId="0" fillId="0" borderId="0" xfId="0"/>
    <xf numFmtId="0" fontId="112" fillId="0" borderId="0" xfId="0" applyFont="1" applyFill="1" applyBorder="1"/>
    <xf numFmtId="0" fontId="114" fillId="0" borderId="0" xfId="0" applyFont="1" applyFill="1" applyBorder="1" applyAlignment="1">
      <alignment horizontal="left" vertical="center" wrapText="1" indent="1" readingOrder="1"/>
    </xf>
    <xf numFmtId="0" fontId="117" fillId="0" borderId="0" xfId="0" applyFont="1" applyFill="1" applyBorder="1" applyAlignment="1">
      <alignment horizontal="center" vertical="center" wrapText="1" readingOrder="1"/>
    </xf>
    <xf numFmtId="3" fontId="157" fillId="81" borderId="0" xfId="0" applyNumberFormat="1" applyFont="1" applyFill="1" applyAlignment="1">
      <alignment horizontal="right" indent="1"/>
    </xf>
    <xf numFmtId="174" fontId="157" fillId="81" borderId="0" xfId="0" applyNumberFormat="1" applyFont="1" applyFill="1" applyAlignment="1">
      <alignment horizontal="right" indent="1"/>
    </xf>
    <xf numFmtId="3" fontId="153" fillId="81" borderId="0" xfId="8899" applyNumberFormat="1" applyFont="1" applyFill="1" applyBorder="1" applyAlignment="1" applyProtection="1">
      <alignment horizontal="right" vertical="center" indent="1"/>
    </xf>
    <xf numFmtId="174" fontId="153" fillId="81" borderId="0" xfId="24" applyNumberFormat="1" applyFont="1" applyFill="1" applyAlignment="1">
      <alignment horizontal="right" vertical="center" indent="1"/>
    </xf>
    <xf numFmtId="3" fontId="153" fillId="81" borderId="0" xfId="24" applyNumberFormat="1" applyFont="1" applyFill="1" applyBorder="1" applyAlignment="1">
      <alignment horizontal="right" vertical="center" indent="1"/>
    </xf>
    <xf numFmtId="0" fontId="151" fillId="0" borderId="0" xfId="0" applyFont="1" applyAlignment="1">
      <alignment vertical="top"/>
    </xf>
    <xf numFmtId="0" fontId="102" fillId="0" borderId="0" xfId="0" applyNumberFormat="1" applyFont="1" applyFill="1" applyAlignment="1">
      <alignment horizontal="left" vertical="center" indent="1"/>
    </xf>
    <xf numFmtId="0" fontId="102" fillId="0" borderId="0" xfId="0" applyFont="1" applyFill="1" applyAlignment="1">
      <alignment horizontal="left" wrapText="1" indent="1"/>
    </xf>
    <xf numFmtId="3" fontId="102" fillId="0" borderId="0" xfId="0" applyNumberFormat="1" applyFont="1" applyFill="1" applyAlignment="1">
      <alignment horizontal="right" vertical="center" indent="1"/>
    </xf>
    <xf numFmtId="0" fontId="112" fillId="0" borderId="0" xfId="0" applyFont="1" applyAlignment="1">
      <alignment horizontal="right"/>
    </xf>
    <xf numFmtId="0" fontId="174" fillId="0" borderId="0" xfId="0" applyFont="1" applyFill="1" applyBorder="1" applyAlignment="1">
      <alignment horizontal="left" vertical="center" wrapText="1" indent="1"/>
    </xf>
    <xf numFmtId="0" fontId="104" fillId="81" borderId="0" xfId="0" applyFont="1" applyFill="1" applyBorder="1" applyAlignment="1">
      <alignment horizontal="left" vertical="center" wrapText="1" indent="1"/>
    </xf>
    <xf numFmtId="3" fontId="102" fillId="0" borderId="0" xfId="0" applyNumberFormat="1" applyFont="1" applyFill="1" applyBorder="1" applyAlignment="1">
      <alignment horizontal="right" vertical="center" indent="1"/>
    </xf>
    <xf numFmtId="0" fontId="2" fillId="0" borderId="0" xfId="0" applyFont="1" applyFill="1" applyBorder="1" applyAlignment="1">
      <alignment horizontal="right" vertical="center" wrapText="1" indent="2"/>
    </xf>
    <xf numFmtId="0" fontId="138" fillId="0" borderId="0" xfId="0" applyFont="1" applyFill="1" applyBorder="1" applyAlignment="1">
      <alignment horizontal="right" vertical="center" wrapText="1" indent="2"/>
    </xf>
    <xf numFmtId="9" fontId="138" fillId="0" borderId="0" xfId="8896" applyFont="1" applyFill="1" applyBorder="1" applyAlignment="1">
      <alignment horizontal="right" vertical="center" wrapText="1" indent="2"/>
    </xf>
    <xf numFmtId="0" fontId="138" fillId="0" borderId="0" xfId="0" applyFont="1" applyFill="1" applyBorder="1" applyAlignment="1">
      <alignment vertical="center" wrapText="1" readingOrder="1"/>
    </xf>
    <xf numFmtId="3" fontId="102" fillId="0" borderId="0" xfId="0" applyNumberFormat="1" applyFont="1" applyFill="1" applyBorder="1" applyAlignment="1">
      <alignment horizontal="left" vertical="center" indent="1"/>
    </xf>
    <xf numFmtId="178" fontId="151" fillId="0" borderId="0" xfId="8892" applyNumberFormat="1" applyFont="1" applyAlignment="1">
      <alignment horizontal="right" vertical="center" indent="1"/>
    </xf>
    <xf numFmtId="0" fontId="151" fillId="0" borderId="0" xfId="0" applyFont="1" applyAlignment="1">
      <alignment horizontal="center"/>
    </xf>
    <xf numFmtId="178" fontId="177" fillId="0" borderId="0" xfId="8892" applyNumberFormat="1" applyFont="1" applyFill="1" applyBorder="1" applyAlignment="1">
      <alignment horizontal="right" vertical="center" indent="1"/>
    </xf>
    <xf numFmtId="177" fontId="177" fillId="0" borderId="0" xfId="8892" applyNumberFormat="1" applyFont="1" applyFill="1" applyBorder="1" applyAlignment="1">
      <alignment horizontal="right" vertical="center" indent="1"/>
    </xf>
    <xf numFmtId="172" fontId="157" fillId="81" borderId="0" xfId="8892" applyNumberFormat="1" applyFont="1" applyFill="1" applyAlignment="1">
      <alignment horizontal="right" vertical="center" indent="1"/>
    </xf>
    <xf numFmtId="177" fontId="151" fillId="0" borderId="0" xfId="8892" applyNumberFormat="1" applyFont="1" applyAlignment="1">
      <alignment horizontal="right" vertical="center" indent="1"/>
    </xf>
    <xf numFmtId="173" fontId="152" fillId="0" borderId="0" xfId="8892" applyNumberFormat="1" applyFont="1" applyAlignment="1">
      <alignment horizontal="right" vertical="center" indent="1"/>
    </xf>
    <xf numFmtId="173" fontId="152" fillId="0" borderId="0" xfId="8892" applyNumberFormat="1" applyFont="1" applyAlignment="1">
      <alignment horizontal="center" vertical="center"/>
    </xf>
    <xf numFmtId="178" fontId="152" fillId="0" borderId="0" xfId="8892" applyNumberFormat="1" applyFont="1" applyAlignment="1">
      <alignment horizontal="right" vertical="center" indent="1"/>
    </xf>
    <xf numFmtId="0" fontId="151" fillId="0" borderId="0" xfId="0" applyFont="1" applyAlignment="1">
      <alignment horizontal="right" indent="1"/>
    </xf>
    <xf numFmtId="178" fontId="151" fillId="0" borderId="0" xfId="8892" applyNumberFormat="1" applyFont="1" applyAlignment="1">
      <alignment horizontal="center" vertical="center"/>
    </xf>
    <xf numFmtId="178" fontId="151" fillId="0" borderId="0" xfId="8892" applyNumberFormat="1" applyFont="1" applyBorder="1" applyAlignment="1">
      <alignment horizontal="right" vertical="center" indent="1"/>
    </xf>
    <xf numFmtId="178" fontId="151" fillId="0" borderId="0" xfId="8892" applyNumberFormat="1" applyFont="1" applyBorder="1" applyAlignment="1">
      <alignment horizontal="center" vertical="center"/>
    </xf>
    <xf numFmtId="177" fontId="157" fillId="81" borderId="0" xfId="8892" applyNumberFormat="1" applyFont="1" applyFill="1" applyBorder="1" applyAlignment="1">
      <alignment horizontal="right" vertical="center" indent="1"/>
    </xf>
    <xf numFmtId="177" fontId="157" fillId="81" borderId="0" xfId="8892" applyNumberFormat="1" applyFont="1" applyFill="1" applyBorder="1" applyAlignment="1">
      <alignment horizontal="center" vertical="center"/>
    </xf>
    <xf numFmtId="0" fontId="151" fillId="0" borderId="0" xfId="0" applyFont="1" applyBorder="1" applyAlignment="1">
      <alignment horizontal="right" indent="1"/>
    </xf>
    <xf numFmtId="177" fontId="157" fillId="81" borderId="0" xfId="8892" applyNumberFormat="1" applyFont="1" applyFill="1" applyAlignment="1">
      <alignment horizontal="right" vertical="center" indent="1"/>
    </xf>
    <xf numFmtId="177" fontId="157" fillId="81" borderId="0" xfId="8892" applyNumberFormat="1" applyFont="1" applyFill="1" applyAlignment="1">
      <alignment horizontal="center" vertical="center"/>
    </xf>
    <xf numFmtId="0" fontId="102" fillId="0" borderId="0" xfId="0" applyFont="1"/>
    <xf numFmtId="0" fontId="0" fillId="0" borderId="0" xfId="0"/>
    <xf numFmtId="0" fontId="104" fillId="0" borderId="35" xfId="0" applyFont="1" applyBorder="1" applyAlignment="1">
      <alignment horizontal="center" vertical="center"/>
    </xf>
    <xf numFmtId="0" fontId="114" fillId="0" borderId="0" xfId="0" applyFont="1" applyFill="1" applyBorder="1" applyAlignment="1">
      <alignment horizontal="left" vertical="center" wrapText="1" indent="1" readingOrder="1"/>
    </xf>
    <xf numFmtId="0" fontId="148" fillId="0" borderId="0" xfId="0" applyFont="1" applyAlignment="1">
      <alignment horizontal="left" vertical="top" wrapText="1" indent="1"/>
    </xf>
    <xf numFmtId="0" fontId="138" fillId="0" borderId="0" xfId="0" applyFont="1" applyFill="1" applyBorder="1" applyAlignment="1">
      <alignment horizontal="center" vertical="center" wrapText="1" readingOrder="1"/>
    </xf>
    <xf numFmtId="0" fontId="2" fillId="0" borderId="0" xfId="0" applyFont="1" applyFill="1" applyBorder="1" applyAlignment="1">
      <alignment horizontal="left" vertical="center" wrapText="1" readingOrder="1"/>
    </xf>
    <xf numFmtId="0" fontId="138" fillId="0" borderId="38" xfId="0" applyFont="1" applyFill="1" applyBorder="1" applyAlignment="1">
      <alignment horizontal="left" vertical="center" wrapText="1" readingOrder="1"/>
    </xf>
    <xf numFmtId="0" fontId="2" fillId="0" borderId="46" xfId="0" applyFont="1" applyFill="1" applyBorder="1" applyAlignment="1">
      <alignment horizontal="left" vertical="center" wrapText="1" readingOrder="1"/>
    </xf>
    <xf numFmtId="0" fontId="117" fillId="0" borderId="0" xfId="0" applyFont="1" applyFill="1" applyBorder="1" applyAlignment="1">
      <alignment horizontal="center" vertical="center" wrapText="1" readingOrder="1"/>
    </xf>
    <xf numFmtId="0" fontId="148" fillId="0" borderId="0" xfId="0" applyFont="1" applyAlignment="1">
      <alignment horizontal="left" vertical="top" wrapText="1"/>
    </xf>
    <xf numFmtId="0" fontId="4" fillId="81" borderId="0" xfId="0" applyFont="1" applyFill="1" applyBorder="1" applyAlignment="1">
      <alignment horizontal="left" vertical="center" wrapText="1" indent="1" readingOrder="1"/>
    </xf>
    <xf numFmtId="0" fontId="2" fillId="0" borderId="0" xfId="0" applyFont="1" applyFill="1" applyBorder="1" applyAlignment="1">
      <alignment horizontal="left" vertical="center" wrapText="1" indent="1" readingOrder="1"/>
    </xf>
    <xf numFmtId="0" fontId="178" fillId="0" borderId="0" xfId="0" applyFont="1"/>
    <xf numFmtId="0" fontId="131" fillId="0" borderId="0" xfId="0" applyFont="1"/>
    <xf numFmtId="0" fontId="104" fillId="0" borderId="0" xfId="0" applyFont="1" applyAlignment="1">
      <alignment horizontal="left" vertical="center" indent="1"/>
    </xf>
    <xf numFmtId="3" fontId="104" fillId="0" borderId="0" xfId="0" applyNumberFormat="1" applyFont="1" applyAlignment="1">
      <alignment horizontal="right" vertical="center" indent="1"/>
    </xf>
    <xf numFmtId="2" fontId="102" fillId="0" borderId="0" xfId="0" applyNumberFormat="1" applyFont="1" applyAlignment="1">
      <alignment horizontal="right" indent="1"/>
    </xf>
    <xf numFmtId="172" fontId="120" fillId="0" borderId="0" xfId="0" applyNumberFormat="1" applyFont="1" applyFill="1" applyBorder="1" applyAlignment="1">
      <alignment horizontal="right" vertical="center" wrapText="1" indent="1" readingOrder="1"/>
    </xf>
    <xf numFmtId="173" fontId="122" fillId="0" borderId="0" xfId="0" applyNumberFormat="1" applyFont="1" applyFill="1" applyBorder="1" applyAlignment="1">
      <alignment horizontal="right" vertical="center" wrapText="1" indent="1" readingOrder="1"/>
    </xf>
    <xf numFmtId="174" fontId="116" fillId="0" borderId="0" xfId="8896" applyNumberFormat="1" applyFont="1" applyFill="1" applyBorder="1"/>
    <xf numFmtId="0" fontId="117" fillId="0" borderId="54" xfId="0" applyFont="1" applyFill="1" applyBorder="1" applyAlignment="1">
      <alignment horizontal="left" vertical="center" wrapText="1" indent="1" readingOrder="1"/>
    </xf>
    <xf numFmtId="0" fontId="138" fillId="0" borderId="54" xfId="0" applyFont="1" applyFill="1" applyBorder="1" applyAlignment="1">
      <alignment horizontal="center" vertical="center" wrapText="1" readingOrder="1"/>
    </xf>
    <xf numFmtId="0" fontId="138" fillId="0" borderId="53" xfId="0" applyFont="1" applyFill="1" applyBorder="1" applyAlignment="1">
      <alignment horizontal="center" vertical="center" wrapText="1" readingOrder="1"/>
    </xf>
    <xf numFmtId="0" fontId="138" fillId="0" borderId="53" xfId="0" applyFont="1" applyFill="1" applyBorder="1" applyAlignment="1">
      <alignment horizontal="left" vertical="center" wrapText="1" indent="1" readingOrder="1"/>
    </xf>
    <xf numFmtId="0" fontId="138" fillId="0" borderId="54" xfId="0" applyFont="1" applyFill="1" applyBorder="1" applyAlignment="1">
      <alignment horizontal="left" vertical="center" wrapText="1" indent="1" readingOrder="1"/>
    </xf>
    <xf numFmtId="0" fontId="170" fillId="0" borderId="55" xfId="0" applyFont="1" applyFill="1" applyBorder="1" applyAlignment="1">
      <alignment vertical="center"/>
    </xf>
    <xf numFmtId="0" fontId="114" fillId="0" borderId="55" xfId="0" applyFont="1" applyFill="1" applyBorder="1" applyAlignment="1">
      <alignment horizontal="left" vertical="center" wrapText="1" readingOrder="1"/>
    </xf>
    <xf numFmtId="0" fontId="114" fillId="0" borderId="55" xfId="0" applyFont="1" applyFill="1" applyBorder="1" applyAlignment="1">
      <alignment horizontal="right" vertical="center" wrapText="1" indent="1" readingOrder="1"/>
    </xf>
    <xf numFmtId="0" fontId="2" fillId="0" borderId="56" xfId="0" applyFont="1" applyFill="1" applyBorder="1" applyAlignment="1">
      <alignment horizontal="left" vertical="center" wrapText="1" indent="1" readingOrder="1"/>
    </xf>
    <xf numFmtId="3" fontId="2" fillId="0" borderId="58" xfId="0" applyNumberFormat="1" applyFont="1" applyFill="1" applyBorder="1" applyAlignment="1">
      <alignment horizontal="center" vertical="center" wrapText="1" readingOrder="1"/>
    </xf>
    <xf numFmtId="0" fontId="2" fillId="0" borderId="59" xfId="0" applyFont="1" applyFill="1" applyBorder="1" applyAlignment="1">
      <alignment horizontal="left" vertical="center" wrapText="1" indent="1" readingOrder="1"/>
    </xf>
    <xf numFmtId="0" fontId="2" fillId="0" borderId="60" xfId="0" applyFont="1" applyFill="1" applyBorder="1" applyAlignment="1">
      <alignment horizontal="center" vertical="center" wrapText="1" readingOrder="1"/>
    </xf>
    <xf numFmtId="3" fontId="2" fillId="0" borderId="57" xfId="0" applyNumberFormat="1" applyFont="1" applyFill="1" applyBorder="1" applyAlignment="1">
      <alignment horizontal="right" vertical="center" wrapText="1" indent="1" readingOrder="1"/>
    </xf>
    <xf numFmtId="0" fontId="2" fillId="0" borderId="55" xfId="0" applyFont="1" applyFill="1" applyBorder="1" applyAlignment="1">
      <alignment horizontal="right" vertical="center" wrapText="1" indent="1" readingOrder="1"/>
    </xf>
    <xf numFmtId="0" fontId="102" fillId="0" borderId="0" xfId="0" applyNumberFormat="1" applyFont="1" applyBorder="1" applyAlignment="1">
      <alignment horizontal="left" vertical="center" indent="1"/>
    </xf>
    <xf numFmtId="3" fontId="102" fillId="0" borderId="0" xfId="0" applyNumberFormat="1" applyFont="1" applyBorder="1" applyAlignment="1">
      <alignment horizontal="right" vertical="center" indent="1"/>
    </xf>
    <xf numFmtId="0" fontId="4" fillId="81" borderId="0" xfId="0" applyFont="1" applyFill="1" applyBorder="1" applyAlignment="1">
      <alignment horizontal="left" vertical="center" wrapText="1" readingOrder="1"/>
    </xf>
    <xf numFmtId="0" fontId="112" fillId="0" borderId="0" xfId="0" applyFont="1" applyAlignment="1">
      <alignment vertical="top" wrapText="1"/>
    </xf>
    <xf numFmtId="10" fontId="2" fillId="0" borderId="0" xfId="0" applyNumberFormat="1" applyFont="1" applyFill="1" applyBorder="1" applyAlignment="1">
      <alignment horizontal="right" vertical="center" wrapText="1" indent="1" readingOrder="1"/>
    </xf>
    <xf numFmtId="3" fontId="2" fillId="0" borderId="0" xfId="8893" applyNumberFormat="1" applyFont="1" applyFill="1" applyBorder="1" applyAlignment="1" applyProtection="1">
      <alignment horizontal="right" vertical="center" wrapText="1" indent="1"/>
      <protection hidden="1"/>
    </xf>
    <xf numFmtId="172" fontId="2" fillId="0" borderId="0" xfId="8893" applyNumberFormat="1" applyFont="1" applyFill="1" applyBorder="1" applyAlignment="1" applyProtection="1">
      <alignment horizontal="right" vertical="center" wrapText="1" indent="1"/>
      <protection hidden="1"/>
    </xf>
    <xf numFmtId="0" fontId="140" fillId="0" borderId="0" xfId="0" applyFont="1" applyAlignment="1">
      <alignment horizontal="right" indent="1"/>
    </xf>
    <xf numFmtId="0" fontId="4" fillId="0" borderId="0" xfId="0" applyFont="1" applyFill="1" applyBorder="1" applyAlignment="1">
      <alignment horizontal="right" vertical="center" wrapText="1" indent="1" readingOrder="1"/>
    </xf>
    <xf numFmtId="0" fontId="109" fillId="0" borderId="0" xfId="0" applyFont="1" applyBorder="1" applyAlignment="1">
      <alignment horizontal="right" vertical="center" indent="1"/>
    </xf>
    <xf numFmtId="0" fontId="112" fillId="0" borderId="0" xfId="0" applyFont="1" applyBorder="1" applyAlignment="1">
      <alignment horizontal="center" readingOrder="1"/>
    </xf>
    <xf numFmtId="0" fontId="140" fillId="0" borderId="0" xfId="0" applyFont="1" applyAlignment="1">
      <alignment horizontal="right" vertical="center" indent="1"/>
    </xf>
    <xf numFmtId="0" fontId="102" fillId="0" borderId="0" xfId="0" applyFont="1" applyAlignment="1">
      <alignment horizontal="right" indent="1" readingOrder="1"/>
    </xf>
    <xf numFmtId="173" fontId="2" fillId="0" borderId="0" xfId="8893" applyNumberFormat="1" applyFont="1" applyFill="1" applyBorder="1" applyAlignment="1" applyProtection="1">
      <alignment horizontal="right" vertical="center" wrapText="1" indent="1"/>
      <protection hidden="1"/>
    </xf>
    <xf numFmtId="0" fontId="109" fillId="0" borderId="0" xfId="0" applyFont="1" applyFill="1" applyBorder="1" applyAlignment="1">
      <alignment horizontal="center" vertical="center" readingOrder="1"/>
    </xf>
    <xf numFmtId="0" fontId="2" fillId="0" borderId="0" xfId="0" applyFont="1" applyFill="1" applyBorder="1" applyAlignment="1">
      <alignment horizontal="right" vertical="center" indent="1" readingOrder="1"/>
    </xf>
    <xf numFmtId="3" fontId="2" fillId="0" borderId="0" xfId="0" applyNumberFormat="1" applyFont="1" applyFill="1" applyBorder="1" applyAlignment="1">
      <alignment horizontal="right" vertical="center" indent="1" readingOrder="1"/>
    </xf>
    <xf numFmtId="0" fontId="112" fillId="0" borderId="0" xfId="0" applyFont="1" applyFill="1" applyBorder="1"/>
    <xf numFmtId="0" fontId="4" fillId="81" borderId="0" xfId="0" applyFont="1" applyFill="1" applyBorder="1" applyAlignment="1">
      <alignment horizontal="left" vertical="center" wrapText="1" indent="1" readingOrder="1"/>
    </xf>
    <xf numFmtId="0" fontId="2" fillId="0" borderId="0" xfId="0" applyFont="1" applyFill="1" applyBorder="1" applyAlignment="1">
      <alignment horizontal="left" vertical="center" wrapText="1" indent="1" readingOrder="1"/>
    </xf>
    <xf numFmtId="0" fontId="102" fillId="0" borderId="0" xfId="0" applyFont="1"/>
    <xf numFmtId="0" fontId="104" fillId="0" borderId="0" xfId="0" applyFont="1" applyAlignment="1">
      <alignment horizontal="center"/>
    </xf>
    <xf numFmtId="0" fontId="103" fillId="0" borderId="0" xfId="0" applyFont="1"/>
    <xf numFmtId="0" fontId="102" fillId="0" borderId="0" xfId="0" applyFont="1" applyBorder="1"/>
    <xf numFmtId="0" fontId="102" fillId="0" borderId="0" xfId="0" applyFont="1" applyAlignment="1">
      <alignment horizontal="left"/>
    </xf>
    <xf numFmtId="3" fontId="102" fillId="0" borderId="0" xfId="0" applyNumberFormat="1" applyFont="1" applyAlignment="1">
      <alignment horizontal="right"/>
    </xf>
    <xf numFmtId="4" fontId="102" fillId="0" borderId="0" xfId="0" applyNumberFormat="1" applyFont="1" applyAlignment="1">
      <alignment horizontal="right"/>
    </xf>
    <xf numFmtId="3" fontId="104" fillId="81" borderId="0" xfId="0" applyNumberFormat="1" applyFont="1" applyFill="1" applyBorder="1" applyAlignment="1">
      <alignment horizontal="right" vertical="center" indent="1"/>
    </xf>
    <xf numFmtId="0" fontId="102" fillId="0" borderId="0" xfId="0" applyFont="1" applyFill="1" applyBorder="1" applyAlignment="1">
      <alignment vertical="center"/>
    </xf>
    <xf numFmtId="0" fontId="151" fillId="0" borderId="0" xfId="0" applyFont="1" applyAlignment="1">
      <alignment horizontal="left" vertical="center" wrapText="1" indent="1"/>
    </xf>
    <xf numFmtId="0" fontId="151" fillId="0" borderId="0" xfId="0" applyFont="1" applyFill="1" applyBorder="1" applyAlignment="1">
      <alignment horizontal="left" vertical="center" wrapText="1" indent="1"/>
    </xf>
    <xf numFmtId="0" fontId="151" fillId="0" borderId="0" xfId="0" applyFont="1" applyFill="1" applyAlignment="1">
      <alignment horizontal="left" vertical="center" wrapText="1" indent="1"/>
    </xf>
    <xf numFmtId="0" fontId="151" fillId="0" borderId="0" xfId="0" applyFont="1" applyFill="1" applyAlignment="1">
      <alignment horizontal="left" vertical="top" wrapText="1" indent="1"/>
    </xf>
    <xf numFmtId="0" fontId="0" fillId="0" borderId="0" xfId="0"/>
    <xf numFmtId="0" fontId="102" fillId="0" borderId="0" xfId="0" applyFont="1" applyAlignment="1">
      <alignment horizontal="left" vertical="center" wrapText="1" indent="1"/>
    </xf>
    <xf numFmtId="0" fontId="138" fillId="0" borderId="0" xfId="0" applyFont="1" applyFill="1" applyBorder="1" applyAlignment="1">
      <alignment horizontal="center" vertical="center" wrapText="1" readingOrder="1"/>
    </xf>
    <xf numFmtId="0" fontId="2" fillId="0" borderId="0" xfId="0" applyFont="1" applyFill="1" applyBorder="1" applyAlignment="1">
      <alignment horizontal="left" vertical="center" wrapText="1" readingOrder="1"/>
    </xf>
    <xf numFmtId="0" fontId="4" fillId="81" borderId="0" xfId="0" applyFont="1" applyFill="1" applyBorder="1" applyAlignment="1">
      <alignment horizontal="left" vertical="center" wrapText="1" indent="1" readingOrder="1"/>
    </xf>
    <xf numFmtId="0" fontId="138" fillId="0" borderId="0" xfId="0" applyFont="1" applyFill="1" applyBorder="1" applyAlignment="1">
      <alignment horizontal="left" vertical="center" wrapText="1" indent="1" readingOrder="1"/>
    </xf>
    <xf numFmtId="0" fontId="102" fillId="0" borderId="0" xfId="0" applyFont="1" applyBorder="1" applyAlignment="1">
      <alignment horizontal="center" vertical="center"/>
    </xf>
    <xf numFmtId="0" fontId="2" fillId="0" borderId="0" xfId="0" applyFont="1" applyFill="1" applyBorder="1" applyAlignment="1">
      <alignment horizontal="left" vertical="center" wrapText="1" indent="1" readingOrder="1"/>
    </xf>
    <xf numFmtId="0" fontId="102" fillId="0" borderId="0" xfId="0" applyFont="1" applyBorder="1" applyAlignment="1">
      <alignment horizontal="left" vertical="center" wrapText="1" indent="1"/>
    </xf>
    <xf numFmtId="0" fontId="102" fillId="0" borderId="0" xfId="0" applyFont="1" applyBorder="1"/>
    <xf numFmtId="0" fontId="108" fillId="82" borderId="0" xfId="0" applyFont="1" applyFill="1"/>
    <xf numFmtId="0" fontId="0" fillId="0" borderId="0" xfId="0"/>
    <xf numFmtId="0" fontId="104" fillId="0" borderId="35" xfId="0" applyFont="1" applyBorder="1" applyAlignment="1">
      <alignment horizontal="center" vertical="center"/>
    </xf>
    <xf numFmtId="0" fontId="174" fillId="0" borderId="0" xfId="0" applyFont="1" applyFill="1" applyBorder="1" applyAlignment="1">
      <alignment horizontal="center" vertical="center" wrapText="1" readingOrder="1"/>
    </xf>
    <xf numFmtId="0" fontId="2" fillId="0" borderId="0" xfId="0" applyFont="1" applyFill="1" applyBorder="1" applyAlignment="1">
      <alignment horizontal="left" vertical="center" wrapText="1" indent="1" readingOrder="1"/>
    </xf>
    <xf numFmtId="0" fontId="4" fillId="81" borderId="0" xfId="0" applyFont="1" applyFill="1" applyBorder="1" applyAlignment="1">
      <alignment horizontal="left" vertical="center" wrapText="1" indent="1" readingOrder="1"/>
    </xf>
    <xf numFmtId="0" fontId="102" fillId="0" borderId="0" xfId="0" applyFont="1" applyBorder="1"/>
    <xf numFmtId="0" fontId="104" fillId="0" borderId="35" xfId="0" applyFont="1" applyBorder="1" applyAlignment="1">
      <alignment horizontal="center"/>
    </xf>
    <xf numFmtId="0" fontId="104" fillId="0" borderId="35" xfId="0" applyFont="1" applyBorder="1"/>
    <xf numFmtId="2" fontId="102" fillId="0" borderId="0" xfId="0" applyNumberFormat="1" applyFont="1" applyAlignment="1">
      <alignment horizontal="right" vertical="center" indent="1"/>
    </xf>
    <xf numFmtId="0" fontId="89" fillId="82" borderId="0" xfId="0" applyFont="1" applyFill="1"/>
    <xf numFmtId="3" fontId="89" fillId="82" borderId="0" xfId="0" applyNumberFormat="1" applyFont="1" applyFill="1"/>
    <xf numFmtId="0" fontId="116" fillId="0" borderId="0" xfId="0" applyFont="1" applyFill="1"/>
    <xf numFmtId="0" fontId="104" fillId="0" borderId="35" xfId="0" applyFont="1" applyFill="1" applyBorder="1" applyAlignment="1">
      <alignment horizontal="left" vertical="center" wrapText="1" indent="1" readingOrder="1"/>
    </xf>
    <xf numFmtId="0" fontId="104" fillId="0" borderId="61" xfId="0" applyFont="1" applyFill="1" applyBorder="1" applyAlignment="1">
      <alignment horizontal="center" vertical="center" wrapText="1" readingOrder="1"/>
    </xf>
    <xf numFmtId="0" fontId="104" fillId="0" borderId="62" xfId="0" applyFont="1" applyFill="1" applyBorder="1" applyAlignment="1">
      <alignment horizontal="center" vertical="center" wrapText="1" readingOrder="1"/>
    </xf>
    <xf numFmtId="0" fontId="104" fillId="0" borderId="63" xfId="0" applyFont="1" applyFill="1" applyBorder="1" applyAlignment="1">
      <alignment horizontal="left" vertical="center" wrapText="1" indent="1" readingOrder="1"/>
    </xf>
    <xf numFmtId="0" fontId="104" fillId="0" borderId="54" xfId="0" applyFont="1" applyFill="1" applyBorder="1" applyAlignment="1">
      <alignment horizontal="center" vertical="center" wrapText="1" readingOrder="1"/>
    </xf>
    <xf numFmtId="0" fontId="104" fillId="0" borderId="53" xfId="0" applyFont="1" applyFill="1" applyBorder="1" applyAlignment="1">
      <alignment horizontal="center" vertical="center" wrapText="1" readingOrder="1"/>
    </xf>
    <xf numFmtId="0" fontId="104" fillId="0" borderId="54" xfId="0" applyFont="1" applyFill="1" applyBorder="1" applyAlignment="1">
      <alignment horizontal="left" vertical="center" wrapText="1" indent="1" readingOrder="1"/>
    </xf>
    <xf numFmtId="0" fontId="2" fillId="0" borderId="35" xfId="0" applyFont="1" applyFill="1" applyBorder="1" applyAlignment="1">
      <alignment vertical="center"/>
    </xf>
    <xf numFmtId="0" fontId="4" fillId="0" borderId="35" xfId="0" applyFont="1" applyFill="1" applyBorder="1" applyAlignment="1">
      <alignment horizontal="center" vertical="center" wrapText="1" readingOrder="1"/>
    </xf>
    <xf numFmtId="0" fontId="138" fillId="0" borderId="53" xfId="0" applyFont="1" applyFill="1" applyBorder="1" applyAlignment="1">
      <alignment horizontal="left" vertical="center" indent="1" readingOrder="1"/>
    </xf>
    <xf numFmtId="1" fontId="104" fillId="81" borderId="0" xfId="0" applyNumberFormat="1" applyFont="1" applyFill="1" applyAlignment="1">
      <alignment horizontal="right" vertical="center" indent="1"/>
    </xf>
    <xf numFmtId="0" fontId="138" fillId="0" borderId="63" xfId="0" applyFont="1" applyFill="1" applyBorder="1" applyAlignment="1">
      <alignment horizontal="left" vertical="center" wrapText="1" indent="1" readingOrder="1"/>
    </xf>
    <xf numFmtId="0" fontId="138" fillId="0" borderId="63" xfId="0" applyFont="1" applyFill="1" applyBorder="1" applyAlignment="1">
      <alignment horizontal="center" wrapText="1" readingOrder="1"/>
    </xf>
    <xf numFmtId="0" fontId="138" fillId="0" borderId="63" xfId="0" applyFont="1" applyFill="1" applyBorder="1" applyAlignment="1">
      <alignment horizontal="center" vertical="center" wrapText="1" readingOrder="1"/>
    </xf>
    <xf numFmtId="0" fontId="155" fillId="0" borderId="54" xfId="0" applyFont="1" applyFill="1" applyBorder="1" applyAlignment="1">
      <alignment horizontal="left" vertical="center" wrapText="1" indent="1" readingOrder="1"/>
    </xf>
    <xf numFmtId="0" fontId="155" fillId="0" borderId="54" xfId="0" applyFont="1" applyFill="1" applyBorder="1" applyAlignment="1">
      <alignment horizontal="center" vertical="center" wrapText="1" readingOrder="1"/>
    </xf>
    <xf numFmtId="0" fontId="155" fillId="0" borderId="53" xfId="0" applyFont="1" applyFill="1" applyBorder="1" applyAlignment="1">
      <alignment horizontal="center" vertical="center" wrapText="1" readingOrder="1"/>
    </xf>
    <xf numFmtId="0" fontId="139" fillId="0" borderId="0" xfId="0" applyFont="1" applyBorder="1"/>
    <xf numFmtId="0" fontId="138" fillId="0" borderId="65" xfId="0" applyFont="1" applyFill="1" applyBorder="1" applyAlignment="1">
      <alignment horizontal="left" vertical="center" wrapText="1" indent="1" readingOrder="1"/>
    </xf>
    <xf numFmtId="0" fontId="138" fillId="0" borderId="35" xfId="0" applyFont="1" applyFill="1" applyBorder="1" applyAlignment="1">
      <alignment horizontal="center" vertical="center" wrapText="1" readingOrder="1"/>
    </xf>
    <xf numFmtId="1" fontId="2" fillId="0" borderId="0" xfId="0" applyNumberFormat="1" applyFont="1" applyFill="1" applyBorder="1" applyAlignment="1">
      <alignment horizontal="right" vertical="center" wrapText="1" indent="2" readingOrder="1"/>
    </xf>
    <xf numFmtId="9" fontId="2" fillId="0" borderId="0" xfId="8896" applyFont="1" applyFill="1" applyBorder="1" applyAlignment="1">
      <alignment horizontal="right" vertical="center" wrapText="1" indent="2" readingOrder="1"/>
    </xf>
    <xf numFmtId="0" fontId="102" fillId="0" borderId="0" xfId="0" applyFont="1"/>
    <xf numFmtId="0" fontId="103" fillId="0" borderId="0" xfId="0" applyFont="1"/>
    <xf numFmtId="0" fontId="112" fillId="0" borderId="0" xfId="0" applyFont="1" applyAlignment="1">
      <alignment horizontal="left" vertical="top" wrapText="1"/>
    </xf>
    <xf numFmtId="0" fontId="104" fillId="0" borderId="35" xfId="0" applyFont="1" applyBorder="1" applyAlignment="1">
      <alignment horizontal="center" vertical="center"/>
    </xf>
    <xf numFmtId="0" fontId="104" fillId="0" borderId="35" xfId="0" applyFont="1" applyBorder="1"/>
    <xf numFmtId="0" fontId="102" fillId="0" borderId="0" xfId="0" applyFont="1" applyBorder="1"/>
    <xf numFmtId="0" fontId="104" fillId="0" borderId="35" xfId="0" applyFont="1" applyBorder="1" applyAlignment="1">
      <alignment horizontal="center"/>
    </xf>
    <xf numFmtId="0" fontId="102" fillId="0" borderId="0" xfId="0" applyFont="1"/>
    <xf numFmtId="0" fontId="2" fillId="0" borderId="0" xfId="0" applyFont="1" applyAlignment="1">
      <alignment vertical="top" wrapText="1"/>
    </xf>
    <xf numFmtId="0" fontId="2" fillId="0" borderId="0" xfId="0" applyFont="1" applyAlignment="1">
      <alignment vertical="top"/>
    </xf>
    <xf numFmtId="0" fontId="102" fillId="0" borderId="0" xfId="0" applyFont="1" applyAlignment="1">
      <alignment vertical="top"/>
    </xf>
    <xf numFmtId="0" fontId="103" fillId="0" borderId="0" xfId="0" applyFont="1"/>
    <xf numFmtId="0" fontId="104" fillId="0" borderId="0" xfId="0" applyFont="1" applyBorder="1" applyAlignment="1">
      <alignment horizontal="center" wrapText="1"/>
    </xf>
    <xf numFmtId="0" fontId="104" fillId="0" borderId="35" xfId="0" applyFont="1" applyBorder="1" applyAlignment="1">
      <alignment horizontal="center" wrapText="1"/>
    </xf>
    <xf numFmtId="0" fontId="104" fillId="0" borderId="0" xfId="0" applyFont="1" applyAlignment="1">
      <alignment horizontal="center"/>
    </xf>
    <xf numFmtId="0" fontId="129" fillId="0" borderId="0" xfId="0" applyFont="1" applyAlignment="1">
      <alignment horizontal="left" vertical="center" wrapText="1" indent="2"/>
    </xf>
    <xf numFmtId="0" fontId="129" fillId="0" borderId="0" xfId="0" applyFont="1" applyAlignment="1">
      <alignment horizontal="left" vertical="center" indent="2"/>
    </xf>
    <xf numFmtId="0" fontId="0" fillId="0" borderId="0" xfId="0"/>
    <xf numFmtId="3" fontId="112" fillId="0" borderId="0" xfId="0" applyNumberFormat="1" applyFont="1" applyAlignment="1">
      <alignment horizontal="right" vertical="center" indent="1"/>
    </xf>
    <xf numFmtId="0" fontId="102" fillId="0" borderId="0" xfId="0" applyFont="1" applyAlignment="1">
      <alignment horizontal="left" vertical="center" wrapText="1" indent="1"/>
    </xf>
    <xf numFmtId="0" fontId="112" fillId="0" borderId="0" xfId="0" applyFont="1" applyAlignment="1">
      <alignment horizontal="left" vertical="top" wrapText="1"/>
    </xf>
    <xf numFmtId="3" fontId="2" fillId="0" borderId="52" xfId="0" applyNumberFormat="1" applyFont="1" applyFill="1" applyBorder="1" applyAlignment="1">
      <alignment horizontal="right" vertical="center" wrapText="1" indent="1" readingOrder="1"/>
    </xf>
    <xf numFmtId="0" fontId="2" fillId="0" borderId="49" xfId="0" applyFont="1" applyFill="1" applyBorder="1" applyAlignment="1">
      <alignment horizontal="right" vertical="center" wrapText="1" indent="1" readingOrder="1"/>
    </xf>
    <xf numFmtId="0" fontId="2" fillId="0" borderId="52" xfId="0" applyFont="1" applyFill="1" applyBorder="1" applyAlignment="1">
      <alignment horizontal="left" vertical="center" wrapText="1" readingOrder="1"/>
    </xf>
    <xf numFmtId="3" fontId="2" fillId="0" borderId="51" xfId="0" applyNumberFormat="1" applyFont="1" applyFill="1" applyBorder="1" applyAlignment="1">
      <alignment horizontal="right" vertical="center" wrapText="1" indent="1" readingOrder="1"/>
    </xf>
    <xf numFmtId="0" fontId="2" fillId="0" borderId="49" xfId="0" applyFont="1" applyFill="1" applyBorder="1" applyAlignment="1">
      <alignment horizontal="left" vertical="center" wrapText="1" readingOrder="1"/>
    </xf>
    <xf numFmtId="172" fontId="2" fillId="0" borderId="49" xfId="0" applyNumberFormat="1" applyFont="1" applyFill="1" applyBorder="1" applyAlignment="1">
      <alignment horizontal="right" vertical="center" wrapText="1" indent="1" readingOrder="1"/>
    </xf>
    <xf numFmtId="172" fontId="2" fillId="0" borderId="48" xfId="0" applyNumberFormat="1" applyFont="1" applyFill="1" applyBorder="1" applyAlignment="1">
      <alignment horizontal="right" vertical="center" wrapText="1" indent="1" readingOrder="1"/>
    </xf>
    <xf numFmtId="0" fontId="112" fillId="0" borderId="0" xfId="0" applyFont="1" applyFill="1" applyBorder="1"/>
    <xf numFmtId="0" fontId="2" fillId="0" borderId="57" xfId="0" applyFont="1" applyFill="1" applyBorder="1" applyAlignment="1">
      <alignment horizontal="left" vertical="center" wrapText="1" readingOrder="1"/>
    </xf>
    <xf numFmtId="0" fontId="2" fillId="0" borderId="55" xfId="0" applyFont="1" applyFill="1" applyBorder="1" applyAlignment="1">
      <alignment horizontal="left" vertical="center" wrapText="1" readingOrder="1"/>
    </xf>
    <xf numFmtId="3" fontId="2" fillId="0" borderId="57" xfId="0" applyNumberFormat="1" applyFont="1" applyFill="1" applyBorder="1" applyAlignment="1">
      <alignment horizontal="right" vertical="center" wrapText="1" indent="1" readingOrder="1"/>
    </xf>
    <xf numFmtId="0" fontId="2" fillId="0" borderId="55" xfId="0" applyFont="1" applyFill="1" applyBorder="1" applyAlignment="1">
      <alignment horizontal="right" vertical="center" wrapText="1" indent="1" readingOrder="1"/>
    </xf>
    <xf numFmtId="0" fontId="104" fillId="0" borderId="0" xfId="0" applyFont="1" applyBorder="1" applyAlignment="1">
      <alignment horizontal="center" vertical="center"/>
    </xf>
    <xf numFmtId="0" fontId="104" fillId="0" borderId="35" xfId="0" applyFont="1" applyBorder="1" applyAlignment="1">
      <alignment horizontal="center" vertical="center"/>
    </xf>
    <xf numFmtId="0" fontId="104" fillId="0" borderId="0" xfId="0" applyFont="1" applyBorder="1" applyAlignment="1">
      <alignment horizontal="center" vertical="center" wrapText="1"/>
    </xf>
    <xf numFmtId="0" fontId="104" fillId="0" borderId="35" xfId="0" applyFont="1" applyBorder="1" applyAlignment="1">
      <alignment horizontal="center" vertical="center" wrapText="1"/>
    </xf>
    <xf numFmtId="0" fontId="138" fillId="0" borderId="0" xfId="0" applyFont="1" applyFill="1" applyBorder="1" applyAlignment="1">
      <alignment horizontal="center" readingOrder="1"/>
    </xf>
    <xf numFmtId="0" fontId="138" fillId="0" borderId="35" xfId="0" applyFont="1" applyFill="1" applyBorder="1" applyAlignment="1">
      <alignment horizontal="center" readingOrder="1"/>
    </xf>
    <xf numFmtId="0" fontId="138" fillId="0" borderId="0" xfId="0" applyFont="1" applyFill="1" applyBorder="1" applyAlignment="1">
      <alignment horizontal="center" wrapText="1" readingOrder="1"/>
    </xf>
    <xf numFmtId="0" fontId="138" fillId="0" borderId="35" xfId="0" applyFont="1" applyFill="1" applyBorder="1" applyAlignment="1">
      <alignment horizontal="center" wrapText="1" readingOrder="1"/>
    </xf>
    <xf numFmtId="0" fontId="104" fillId="0" borderId="0" xfId="0" applyFont="1" applyFill="1" applyBorder="1" applyAlignment="1">
      <alignment horizontal="center" vertical="center" wrapText="1" readingOrder="1"/>
    </xf>
    <xf numFmtId="0" fontId="104" fillId="0" borderId="38" xfId="0" applyFont="1" applyFill="1" applyBorder="1" applyAlignment="1">
      <alignment horizontal="center" vertical="center" wrapText="1" readingOrder="1"/>
    </xf>
    <xf numFmtId="0" fontId="114" fillId="0" borderId="0" xfId="0" applyFont="1" applyFill="1" applyBorder="1" applyAlignment="1">
      <alignment horizontal="left" vertical="center" wrapText="1" indent="1" readingOrder="1"/>
    </xf>
    <xf numFmtId="0" fontId="112" fillId="0" borderId="0" xfId="0" applyFont="1" applyBorder="1" applyAlignment="1">
      <alignment horizontal="left" vertical="center" wrapText="1" indent="1"/>
    </xf>
    <xf numFmtId="0" fontId="112" fillId="0" borderId="0" xfId="0" applyFont="1" applyBorder="1" applyAlignment="1">
      <alignment horizontal="left" vertical="center" indent="1" readingOrder="1"/>
    </xf>
    <xf numFmtId="0" fontId="104" fillId="0" borderId="53" xfId="0" applyFont="1" applyFill="1" applyBorder="1" applyAlignment="1">
      <alignment horizontal="center" vertical="center" readingOrder="1"/>
    </xf>
    <xf numFmtId="0" fontId="104" fillId="0" borderId="63" xfId="0" applyFont="1" applyFill="1" applyBorder="1" applyAlignment="1">
      <alignment horizontal="center" vertical="center" readingOrder="1"/>
    </xf>
    <xf numFmtId="0" fontId="143" fillId="0" borderId="0" xfId="0" applyFont="1" applyFill="1" applyBorder="1" applyAlignment="1">
      <alignment horizontal="left" vertical="center" wrapText="1" indent="1" readingOrder="1"/>
    </xf>
    <xf numFmtId="0" fontId="104" fillId="0" borderId="64" xfId="0" applyFont="1" applyFill="1" applyBorder="1" applyAlignment="1">
      <alignment horizontal="center" vertical="center" wrapText="1" readingOrder="1"/>
    </xf>
    <xf numFmtId="0" fontId="104" fillId="0" borderId="63" xfId="0" applyFont="1" applyFill="1" applyBorder="1" applyAlignment="1">
      <alignment horizontal="center" vertical="center" wrapText="1" readingOrder="1"/>
    </xf>
    <xf numFmtId="0" fontId="148" fillId="0" borderId="0" xfId="0" applyFont="1" applyAlignment="1">
      <alignment horizontal="left" vertical="top" wrapText="1"/>
    </xf>
    <xf numFmtId="0" fontId="149" fillId="0" borderId="0" xfId="0" applyFont="1" applyAlignment="1">
      <alignment horizontal="left" vertical="top" wrapText="1"/>
    </xf>
    <xf numFmtId="0" fontId="148" fillId="0" borderId="0" xfId="0" applyFont="1" applyAlignment="1">
      <alignment horizontal="left" vertical="top"/>
    </xf>
    <xf numFmtId="0" fontId="138" fillId="0" borderId="0" xfId="0" applyFont="1" applyFill="1" applyBorder="1" applyAlignment="1">
      <alignment horizontal="center" vertical="center" wrapText="1" readingOrder="1"/>
    </xf>
    <xf numFmtId="0" fontId="138" fillId="0" borderId="38" xfId="0" applyFont="1" applyFill="1" applyBorder="1" applyAlignment="1">
      <alignment horizontal="center" vertical="center" wrapText="1" readingOrder="1"/>
    </xf>
    <xf numFmtId="0" fontId="2" fillId="0" borderId="0" xfId="0" applyFont="1" applyFill="1" applyBorder="1" applyAlignment="1">
      <alignment horizontal="left" vertical="center" wrapText="1" readingOrder="1"/>
    </xf>
    <xf numFmtId="0" fontId="4" fillId="81" borderId="0" xfId="0" applyFont="1" applyFill="1" applyBorder="1" applyAlignment="1">
      <alignment horizontal="left" vertical="center" wrapText="1" readingOrder="1"/>
    </xf>
    <xf numFmtId="0" fontId="138" fillId="0" borderId="38" xfId="0" applyFont="1" applyFill="1" applyBorder="1" applyAlignment="1">
      <alignment horizontal="left" vertical="center" wrapText="1" readingOrder="1"/>
    </xf>
    <xf numFmtId="0" fontId="2" fillId="0" borderId="46" xfId="0" applyFont="1" applyFill="1" applyBorder="1" applyAlignment="1">
      <alignment horizontal="left" vertical="center" wrapText="1" readingOrder="1"/>
    </xf>
    <xf numFmtId="0" fontId="112" fillId="0" borderId="0" xfId="0" applyFont="1" applyFill="1" applyAlignment="1">
      <alignment horizontal="left" vertical="top" wrapText="1"/>
    </xf>
    <xf numFmtId="0" fontId="174" fillId="0" borderId="0" xfId="0" applyFont="1" applyFill="1" applyBorder="1" applyAlignment="1">
      <alignment horizontal="center" vertical="center" wrapText="1" readingOrder="1"/>
    </xf>
    <xf numFmtId="0" fontId="174" fillId="0" borderId="35" xfId="0" applyFont="1" applyFill="1" applyBorder="1" applyAlignment="1">
      <alignment horizontal="center" vertical="center" wrapText="1" readingOrder="1"/>
    </xf>
    <xf numFmtId="0" fontId="138" fillId="0" borderId="53" xfId="0" applyFont="1" applyFill="1" applyBorder="1" applyAlignment="1">
      <alignment horizontal="center" vertical="center" wrapText="1" readingOrder="1"/>
    </xf>
    <xf numFmtId="0" fontId="138" fillId="0" borderId="63" xfId="0" applyFont="1" applyFill="1" applyBorder="1" applyAlignment="1">
      <alignment horizontal="center" vertical="center" wrapText="1" readingOrder="1"/>
    </xf>
    <xf numFmtId="0" fontId="138" fillId="0" borderId="65" xfId="0" applyFont="1" applyFill="1" applyBorder="1" applyAlignment="1">
      <alignment horizontal="center" vertical="center" wrapText="1" readingOrder="1"/>
    </xf>
    <xf numFmtId="0" fontId="138" fillId="0" borderId="61" xfId="0" applyFont="1" applyFill="1" applyBorder="1" applyAlignment="1">
      <alignment horizontal="center" vertical="center" wrapText="1" readingOrder="1"/>
    </xf>
    <xf numFmtId="0" fontId="138" fillId="0" borderId="35" xfId="0" applyFont="1" applyFill="1" applyBorder="1" applyAlignment="1">
      <alignment horizontal="center" vertical="center" wrapText="1" readingOrder="1"/>
    </xf>
    <xf numFmtId="3" fontId="102" fillId="0" borderId="0" xfId="0" applyNumberFormat="1" applyFont="1" applyBorder="1" applyAlignment="1">
      <alignment horizontal="center" vertical="center"/>
    </xf>
    <xf numFmtId="3" fontId="102" fillId="0" borderId="0" xfId="0" applyNumberFormat="1" applyFont="1" applyAlignment="1">
      <alignment horizontal="center" vertical="center"/>
    </xf>
    <xf numFmtId="0" fontId="2" fillId="0" borderId="0" xfId="0" applyFont="1" applyFill="1" applyBorder="1" applyAlignment="1">
      <alignment horizontal="left" vertical="center" wrapText="1" indent="1" readingOrder="1"/>
    </xf>
    <xf numFmtId="0" fontId="138" fillId="0" borderId="0" xfId="0" applyFont="1" applyFill="1" applyBorder="1" applyAlignment="1">
      <alignment horizontal="left" vertical="center" wrapText="1" indent="1" readingOrder="1"/>
    </xf>
    <xf numFmtId="0" fontId="4" fillId="81" borderId="0" xfId="0" applyFont="1" applyFill="1" applyBorder="1" applyAlignment="1">
      <alignment horizontal="left" vertical="center" wrapText="1" indent="1" readingOrder="1"/>
    </xf>
    <xf numFmtId="3" fontId="104" fillId="81" borderId="0" xfId="0" applyNumberFormat="1" applyFont="1" applyFill="1" applyBorder="1" applyAlignment="1">
      <alignment horizontal="center" vertical="center"/>
    </xf>
    <xf numFmtId="0" fontId="112" fillId="0" borderId="0" xfId="0" applyFont="1" applyAlignment="1">
      <alignment horizontal="left" vertical="top" indent="1"/>
    </xf>
    <xf numFmtId="0" fontId="102" fillId="0" borderId="0" xfId="0" applyFont="1" applyBorder="1" applyAlignment="1">
      <alignment horizontal="center" vertical="center"/>
    </xf>
    <xf numFmtId="3" fontId="104" fillId="81" borderId="0" xfId="0" applyNumberFormat="1" applyFont="1" applyFill="1" applyAlignment="1">
      <alignment horizontal="center" vertical="center"/>
    </xf>
    <xf numFmtId="0" fontId="102" fillId="0" borderId="0" xfId="0" applyFont="1" applyBorder="1" applyAlignment="1">
      <alignment horizontal="left" vertical="center" wrapText="1" indent="1"/>
    </xf>
    <xf numFmtId="0" fontId="102" fillId="0" borderId="0" xfId="0" applyFont="1" applyFill="1" applyAlignment="1">
      <alignment horizontal="left" vertical="top" wrapText="1" indent="1"/>
    </xf>
    <xf numFmtId="0" fontId="112" fillId="0" borderId="0" xfId="0" applyFont="1" applyAlignment="1">
      <alignment horizontal="left" vertical="center" wrapText="1"/>
    </xf>
    <xf numFmtId="0" fontId="102" fillId="0" borderId="0" xfId="0" applyFont="1" applyBorder="1"/>
    <xf numFmtId="0" fontId="102" fillId="0" borderId="36" xfId="0" applyFont="1" applyBorder="1"/>
    <xf numFmtId="0" fontId="102" fillId="0" borderId="36" xfId="0" applyFont="1" applyBorder="1" applyAlignment="1">
      <alignment horizontal="left" vertical="top" indent="1"/>
    </xf>
    <xf numFmtId="0" fontId="102" fillId="0" borderId="0" xfId="0" applyFont="1" applyBorder="1" applyAlignment="1">
      <alignment horizontal="left" vertical="top" indent="1"/>
    </xf>
    <xf numFmtId="0" fontId="104" fillId="0" borderId="35" xfId="0" applyFont="1" applyBorder="1" applyAlignment="1">
      <alignment horizontal="center"/>
    </xf>
    <xf numFmtId="0" fontId="104" fillId="0" borderId="35" xfId="0" applyFont="1" applyBorder="1"/>
    <xf numFmtId="2" fontId="102" fillId="0" borderId="0" xfId="0" applyNumberFormat="1" applyFont="1" applyAlignment="1">
      <alignment horizontal="center"/>
    </xf>
    <xf numFmtId="0" fontId="102" fillId="0" borderId="37" xfId="0" applyFont="1" applyBorder="1" applyAlignment="1">
      <alignment horizontal="left" vertical="top" indent="1"/>
    </xf>
    <xf numFmtId="0" fontId="102" fillId="0" borderId="0" xfId="0" applyFont="1" applyAlignment="1">
      <alignment horizontal="left" vertical="top" indent="1"/>
    </xf>
    <xf numFmtId="0" fontId="102" fillId="0" borderId="0" xfId="0" applyFont="1" applyAlignment="1">
      <alignment horizontal="center" wrapText="1"/>
    </xf>
    <xf numFmtId="0" fontId="125" fillId="0" borderId="0" xfId="0" applyFont="1" applyAlignment="1">
      <alignment vertical="center"/>
    </xf>
    <xf numFmtId="3" fontId="2" fillId="0" borderId="0" xfId="0" applyNumberFormat="1" applyFont="1" applyAlignment="1">
      <alignment horizontal="right" vertical="center" wrapText="1" indent="1"/>
    </xf>
    <xf numFmtId="0" fontId="2" fillId="0" borderId="0" xfId="0" applyFont="1" applyAlignment="1">
      <alignment horizontal="left" vertical="center" indent="1"/>
    </xf>
    <xf numFmtId="0" fontId="125" fillId="0" borderId="0" xfId="0" applyFont="1" applyAlignment="1">
      <alignment horizontal="left" vertical="center" indent="1"/>
    </xf>
  </cellXfs>
  <cellStyles count="8900">
    <cellStyle name=" 1" xfId="1"/>
    <cellStyle name=" 10" xfId="2"/>
    <cellStyle name=" 10 2" xfId="3"/>
    <cellStyle name=" 2" xfId="4"/>
    <cellStyle name=" 2 2" xfId="5"/>
    <cellStyle name=" 3" xfId="6"/>
    <cellStyle name=" 3 2" xfId="7"/>
    <cellStyle name=" 4" xfId="8"/>
    <cellStyle name=" 4 2" xfId="9"/>
    <cellStyle name=" 5" xfId="10"/>
    <cellStyle name=" 5 2" xfId="11"/>
    <cellStyle name=" 6" xfId="12"/>
    <cellStyle name=" 6 2" xfId="13"/>
    <cellStyle name=" 7" xfId="14"/>
    <cellStyle name=" 7 2" xfId="15"/>
    <cellStyle name=" 8" xfId="16"/>
    <cellStyle name=" 8 2" xfId="17"/>
    <cellStyle name=" 9" xfId="18"/>
    <cellStyle name=" 9 2" xfId="19"/>
    <cellStyle name="_x000a_386grabber=M" xfId="20"/>
    <cellStyle name="_CommInc3" xfId="21"/>
    <cellStyle name="=C:\WINNT\SYSTEM32\COMMAND.COM" xfId="22"/>
    <cellStyle name="=C:\WINNT\SYSTEM32\COMMAND.COM 2" xfId="23"/>
    <cellStyle name="=C:\WINNT35\SYSTEM32\COMMAND.COM" xfId="24"/>
    <cellStyle name="=C:\WINNT35\SYSTEM32\COMMAND.COM 2" xfId="25"/>
    <cellStyle name="=C:\WINNT35\SYSTEM32\COMMAND.COM 2 2" xfId="26"/>
    <cellStyle name="=C:\WINNT35\SYSTEM32\COMMAND.COM 2 2 2" xfId="27"/>
    <cellStyle name="=C:\WINNT35\SYSTEM32\COMMAND.COM 2 2 2 2" xfId="28"/>
    <cellStyle name="=C:\WINNT35\SYSTEM32\COMMAND.COM 2 2 3" xfId="29"/>
    <cellStyle name="=C:\WINNT35\SYSTEM32\COMMAND.COM 2 3" xfId="30"/>
    <cellStyle name="=C:\WINNT35\SYSTEM32\COMMAND.COM 2 3 2" xfId="31"/>
    <cellStyle name="=C:\WINNT35\SYSTEM32\COMMAND.COM 3" xfId="32"/>
    <cellStyle name="=C:\WINNT35\SYSTEM32\COMMAND.COM 3 2" xfId="33"/>
    <cellStyle name="=C:\WINNT35\SYSTEM32\COMMAND.COM 3 2 2" xfId="34"/>
    <cellStyle name="=C:\WINNT35\SYSTEM32\COMMAND.COM 3 3" xfId="35"/>
    <cellStyle name="=C:\WINNT35\SYSTEM32\COMMAND.COM 3 4" xfId="36"/>
    <cellStyle name="=C:\WINNT35\SYSTEM32\COMMAND.COM 4" xfId="37"/>
    <cellStyle name="=C:\WINNT35\SYSTEM32\COMMAND.COM 5" xfId="38"/>
    <cellStyle name="=C:\WINNT35\SYSTEM32\COMMAND.COM 5 2" xfId="39"/>
    <cellStyle name="=C:\WINNT35\SYSTEM32\COMMAND.COM_8 Market conditions" xfId="40"/>
    <cellStyle name="20 % - Aksentti1" xfId="41"/>
    <cellStyle name="20 % - Aksentti2" xfId="42"/>
    <cellStyle name="20 % - Aksentti3" xfId="43"/>
    <cellStyle name="20 % - Aksentti4" xfId="44"/>
    <cellStyle name="20 % - Aksentti5" xfId="45"/>
    <cellStyle name="20 % - Aksentti6" xfId="46"/>
    <cellStyle name="20 % - Markeringsfarve1" xfId="47"/>
    <cellStyle name="20 % - Markeringsfarve2" xfId="48"/>
    <cellStyle name="20 % - Markeringsfarve3" xfId="49"/>
    <cellStyle name="20 % - Markeringsfarve4" xfId="50"/>
    <cellStyle name="20 % - Markeringsfarve5" xfId="51"/>
    <cellStyle name="20 % - Markeringsfarve6" xfId="52"/>
    <cellStyle name="20% - Accent1 2" xfId="53"/>
    <cellStyle name="20% - Accent1 2 2" xfId="54"/>
    <cellStyle name="20% - Accent1 2 3" xfId="55"/>
    <cellStyle name="20% - Accent1 2 3 2" xfId="56"/>
    <cellStyle name="20% - Accent1 2 3 2 2" xfId="57"/>
    <cellStyle name="20% - Accent1 2 3 2 2 2" xfId="58"/>
    <cellStyle name="20% - Accent1 2 3 2 2 2 2" xfId="59"/>
    <cellStyle name="20% - Accent1 2 3 2 2 3" xfId="60"/>
    <cellStyle name="20% - Accent1 2 3 2 3" xfId="61"/>
    <cellStyle name="20% - Accent1 2 3 2 3 2" xfId="62"/>
    <cellStyle name="20% - Accent1 2 3 2 4" xfId="63"/>
    <cellStyle name="20% - Accent1 2 3 3" xfId="64"/>
    <cellStyle name="20% - Accent1 2 3 3 2" xfId="65"/>
    <cellStyle name="20% - Accent1 2 3 3 2 2" xfId="66"/>
    <cellStyle name="20% - Accent1 2 3 3 3" xfId="67"/>
    <cellStyle name="20% - Accent1 2 3 4" xfId="68"/>
    <cellStyle name="20% - Accent1 2 3 4 2" xfId="69"/>
    <cellStyle name="20% - Accent1 2 3 4 2 2" xfId="70"/>
    <cellStyle name="20% - Accent1 2 3 4 3" xfId="71"/>
    <cellStyle name="20% - Accent1 2 3 5" xfId="72"/>
    <cellStyle name="20% - Accent1 2 3 5 2" xfId="73"/>
    <cellStyle name="20% - Accent1 2 3 6" xfId="74"/>
    <cellStyle name="20% - Accent1 2 4" xfId="75"/>
    <cellStyle name="20% - Accent1 2 4 2" xfId="76"/>
    <cellStyle name="20% - Accent1 2 4 2 2" xfId="77"/>
    <cellStyle name="20% - Accent1 2 4 2 2 2" xfId="78"/>
    <cellStyle name="20% - Accent1 2 4 2 3" xfId="79"/>
    <cellStyle name="20% - Accent1 2 4 3" xfId="80"/>
    <cellStyle name="20% - Accent1 2 4 3 2" xfId="81"/>
    <cellStyle name="20% - Accent1 2 4 4" xfId="82"/>
    <cellStyle name="20% - Accent1 2 5" xfId="83"/>
    <cellStyle name="20% - Accent1 2 5 2" xfId="84"/>
    <cellStyle name="20% - Accent1 2 5 2 2" xfId="85"/>
    <cellStyle name="20% - Accent1 2 5 3" xfId="86"/>
    <cellStyle name="20% - Accent1 2 6" xfId="87"/>
    <cellStyle name="20% - Accent1 2 6 2" xfId="88"/>
    <cellStyle name="20% - Accent1 2 6 2 2" xfId="89"/>
    <cellStyle name="20% - Accent1 2 6 3" xfId="90"/>
    <cellStyle name="20% - Accent1 2 7" xfId="91"/>
    <cellStyle name="20% - Accent1 2 7 2" xfId="92"/>
    <cellStyle name="20% - Accent1 2 8" xfId="93"/>
    <cellStyle name="20% - Accent1 2 9" xfId="94"/>
    <cellStyle name="20% - Accent1 3" xfId="95"/>
    <cellStyle name="20% - Accent1 4" xfId="96"/>
    <cellStyle name="20% - Accent1 4 2" xfId="97"/>
    <cellStyle name="20% - Accent1 4 2 2" xfId="98"/>
    <cellStyle name="20% - Accent1 4 2 2 2" xfId="99"/>
    <cellStyle name="20% - Accent1 4 2 3" xfId="100"/>
    <cellStyle name="20% - Accent1 4 3" xfId="101"/>
    <cellStyle name="20% - Accent1 4 3 2" xfId="102"/>
    <cellStyle name="20% - Accent1 4 4" xfId="103"/>
    <cellStyle name="20% - Accent1 5" xfId="104"/>
    <cellStyle name="20% - Accent1 6" xfId="105"/>
    <cellStyle name="20% - Accent1 7" xfId="106"/>
    <cellStyle name="20% - Accent2 2" xfId="107"/>
    <cellStyle name="20% - Accent2 2 2" xfId="108"/>
    <cellStyle name="20% - Accent2 2 3" xfId="109"/>
    <cellStyle name="20% - Accent2 2 3 2" xfId="110"/>
    <cellStyle name="20% - Accent2 2 3 2 2" xfId="111"/>
    <cellStyle name="20% - Accent2 2 3 2 2 2" xfId="112"/>
    <cellStyle name="20% - Accent2 2 3 2 2 2 2" xfId="113"/>
    <cellStyle name="20% - Accent2 2 3 2 2 3" xfId="114"/>
    <cellStyle name="20% - Accent2 2 3 2 3" xfId="115"/>
    <cellStyle name="20% - Accent2 2 3 2 3 2" xfId="116"/>
    <cellStyle name="20% - Accent2 2 3 2 4" xfId="117"/>
    <cellStyle name="20% - Accent2 2 3 3" xfId="118"/>
    <cellStyle name="20% - Accent2 2 3 3 2" xfId="119"/>
    <cellStyle name="20% - Accent2 2 3 3 2 2" xfId="120"/>
    <cellStyle name="20% - Accent2 2 3 3 3" xfId="121"/>
    <cellStyle name="20% - Accent2 2 3 4" xfId="122"/>
    <cellStyle name="20% - Accent2 2 3 4 2" xfId="123"/>
    <cellStyle name="20% - Accent2 2 3 4 2 2" xfId="124"/>
    <cellStyle name="20% - Accent2 2 3 4 3" xfId="125"/>
    <cellStyle name="20% - Accent2 2 3 5" xfId="126"/>
    <cellStyle name="20% - Accent2 2 3 5 2" xfId="127"/>
    <cellStyle name="20% - Accent2 2 3 6" xfId="128"/>
    <cellStyle name="20% - Accent2 2 4" xfId="129"/>
    <cellStyle name="20% - Accent2 2 4 2" xfId="130"/>
    <cellStyle name="20% - Accent2 2 4 2 2" xfId="131"/>
    <cellStyle name="20% - Accent2 2 4 2 2 2" xfId="132"/>
    <cellStyle name="20% - Accent2 2 4 2 3" xfId="133"/>
    <cellStyle name="20% - Accent2 2 4 3" xfId="134"/>
    <cellStyle name="20% - Accent2 2 4 3 2" xfId="135"/>
    <cellStyle name="20% - Accent2 2 4 4" xfId="136"/>
    <cellStyle name="20% - Accent2 2 5" xfId="137"/>
    <cellStyle name="20% - Accent2 2 5 2" xfId="138"/>
    <cellStyle name="20% - Accent2 2 5 2 2" xfId="139"/>
    <cellStyle name="20% - Accent2 2 5 3" xfId="140"/>
    <cellStyle name="20% - Accent2 2 6" xfId="141"/>
    <cellStyle name="20% - Accent2 2 6 2" xfId="142"/>
    <cellStyle name="20% - Accent2 2 6 2 2" xfId="143"/>
    <cellStyle name="20% - Accent2 2 6 3" xfId="144"/>
    <cellStyle name="20% - Accent2 2 7" xfId="145"/>
    <cellStyle name="20% - Accent2 2 7 2" xfId="146"/>
    <cellStyle name="20% - Accent2 2 8" xfId="147"/>
    <cellStyle name="20% - Accent2 2 9" xfId="148"/>
    <cellStyle name="20% - Accent2 3" xfId="149"/>
    <cellStyle name="20% - Accent2 4" xfId="150"/>
    <cellStyle name="20% - Accent2 4 2" xfId="151"/>
    <cellStyle name="20% - Accent2 4 2 2" xfId="152"/>
    <cellStyle name="20% - Accent2 4 2 2 2" xfId="153"/>
    <cellStyle name="20% - Accent2 4 2 3" xfId="154"/>
    <cellStyle name="20% - Accent2 4 3" xfId="155"/>
    <cellStyle name="20% - Accent2 4 3 2" xfId="156"/>
    <cellStyle name="20% - Accent2 4 4" xfId="157"/>
    <cellStyle name="20% - Accent2 5" xfId="158"/>
    <cellStyle name="20% - Accent2 6" xfId="159"/>
    <cellStyle name="20% - Accent2 7" xfId="160"/>
    <cellStyle name="20% - Accent3 2" xfId="161"/>
    <cellStyle name="20% - Accent3 2 2" xfId="162"/>
    <cellStyle name="20% - Accent3 2 3" xfId="163"/>
    <cellStyle name="20% - Accent3 2 3 2" xfId="164"/>
    <cellStyle name="20% - Accent3 2 3 2 2" xfId="165"/>
    <cellStyle name="20% - Accent3 2 3 2 2 2" xfId="166"/>
    <cellStyle name="20% - Accent3 2 3 2 2 2 2" xfId="167"/>
    <cellStyle name="20% - Accent3 2 3 2 2 3" xfId="168"/>
    <cellStyle name="20% - Accent3 2 3 2 3" xfId="169"/>
    <cellStyle name="20% - Accent3 2 3 2 3 2" xfId="170"/>
    <cellStyle name="20% - Accent3 2 3 2 4" xfId="171"/>
    <cellStyle name="20% - Accent3 2 3 3" xfId="172"/>
    <cellStyle name="20% - Accent3 2 3 3 2" xfId="173"/>
    <cellStyle name="20% - Accent3 2 3 3 2 2" xfId="174"/>
    <cellStyle name="20% - Accent3 2 3 3 3" xfId="175"/>
    <cellStyle name="20% - Accent3 2 3 4" xfId="176"/>
    <cellStyle name="20% - Accent3 2 3 4 2" xfId="177"/>
    <cellStyle name="20% - Accent3 2 3 4 2 2" xfId="178"/>
    <cellStyle name="20% - Accent3 2 3 4 3" xfId="179"/>
    <cellStyle name="20% - Accent3 2 3 5" xfId="180"/>
    <cellStyle name="20% - Accent3 2 3 5 2" xfId="181"/>
    <cellStyle name="20% - Accent3 2 3 6" xfId="182"/>
    <cellStyle name="20% - Accent3 2 4" xfId="183"/>
    <cellStyle name="20% - Accent3 2 4 2" xfId="184"/>
    <cellStyle name="20% - Accent3 2 4 2 2" xfId="185"/>
    <cellStyle name="20% - Accent3 2 4 2 2 2" xfId="186"/>
    <cellStyle name="20% - Accent3 2 4 2 3" xfId="187"/>
    <cellStyle name="20% - Accent3 2 4 3" xfId="188"/>
    <cellStyle name="20% - Accent3 2 4 3 2" xfId="189"/>
    <cellStyle name="20% - Accent3 2 4 4" xfId="190"/>
    <cellStyle name="20% - Accent3 2 5" xfId="191"/>
    <cellStyle name="20% - Accent3 2 5 2" xfId="192"/>
    <cellStyle name="20% - Accent3 2 5 2 2" xfId="193"/>
    <cellStyle name="20% - Accent3 2 5 3" xfId="194"/>
    <cellStyle name="20% - Accent3 2 6" xfId="195"/>
    <cellStyle name="20% - Accent3 2 6 2" xfId="196"/>
    <cellStyle name="20% - Accent3 2 6 2 2" xfId="197"/>
    <cellStyle name="20% - Accent3 2 6 3" xfId="198"/>
    <cellStyle name="20% - Accent3 2 7" xfId="199"/>
    <cellStyle name="20% - Accent3 2 7 2" xfId="200"/>
    <cellStyle name="20% - Accent3 2 8" xfId="201"/>
    <cellStyle name="20% - Accent3 2 9" xfId="202"/>
    <cellStyle name="20% - Accent3 3" xfId="203"/>
    <cellStyle name="20% - Accent3 4" xfId="204"/>
    <cellStyle name="20% - Accent3 4 2" xfId="205"/>
    <cellStyle name="20% - Accent3 4 2 2" xfId="206"/>
    <cellStyle name="20% - Accent3 4 2 2 2" xfId="207"/>
    <cellStyle name="20% - Accent3 4 2 3" xfId="208"/>
    <cellStyle name="20% - Accent3 4 3" xfId="209"/>
    <cellStyle name="20% - Accent3 4 3 2" xfId="210"/>
    <cellStyle name="20% - Accent3 4 4" xfId="211"/>
    <cellStyle name="20% - Accent3 5" xfId="212"/>
    <cellStyle name="20% - Accent3 6" xfId="213"/>
    <cellStyle name="20% - Accent3 7" xfId="214"/>
    <cellStyle name="20% - Accent4 2" xfId="215"/>
    <cellStyle name="20% - Accent4 2 2" xfId="216"/>
    <cellStyle name="20% - Accent4 2 3" xfId="217"/>
    <cellStyle name="20% - Accent4 2 3 2" xfId="218"/>
    <cellStyle name="20% - Accent4 2 3 2 2" xfId="219"/>
    <cellStyle name="20% - Accent4 2 3 2 2 2" xfId="220"/>
    <cellStyle name="20% - Accent4 2 3 2 2 2 2" xfId="221"/>
    <cellStyle name="20% - Accent4 2 3 2 2 3" xfId="222"/>
    <cellStyle name="20% - Accent4 2 3 2 3" xfId="223"/>
    <cellStyle name="20% - Accent4 2 3 2 3 2" xfId="224"/>
    <cellStyle name="20% - Accent4 2 3 2 4" xfId="225"/>
    <cellStyle name="20% - Accent4 2 3 3" xfId="226"/>
    <cellStyle name="20% - Accent4 2 3 3 2" xfId="227"/>
    <cellStyle name="20% - Accent4 2 3 3 2 2" xfId="228"/>
    <cellStyle name="20% - Accent4 2 3 3 3" xfId="229"/>
    <cellStyle name="20% - Accent4 2 3 4" xfId="230"/>
    <cellStyle name="20% - Accent4 2 3 4 2" xfId="231"/>
    <cellStyle name="20% - Accent4 2 3 4 2 2" xfId="232"/>
    <cellStyle name="20% - Accent4 2 3 4 3" xfId="233"/>
    <cellStyle name="20% - Accent4 2 3 5" xfId="234"/>
    <cellStyle name="20% - Accent4 2 3 5 2" xfId="235"/>
    <cellStyle name="20% - Accent4 2 3 6" xfId="236"/>
    <cellStyle name="20% - Accent4 2 4" xfId="237"/>
    <cellStyle name="20% - Accent4 2 4 2" xfId="238"/>
    <cellStyle name="20% - Accent4 2 4 2 2" xfId="239"/>
    <cellStyle name="20% - Accent4 2 4 2 2 2" xfId="240"/>
    <cellStyle name="20% - Accent4 2 4 2 3" xfId="241"/>
    <cellStyle name="20% - Accent4 2 4 3" xfId="242"/>
    <cellStyle name="20% - Accent4 2 4 3 2" xfId="243"/>
    <cellStyle name="20% - Accent4 2 4 4" xfId="244"/>
    <cellStyle name="20% - Accent4 2 5" xfId="245"/>
    <cellStyle name="20% - Accent4 2 5 2" xfId="246"/>
    <cellStyle name="20% - Accent4 2 5 2 2" xfId="247"/>
    <cellStyle name="20% - Accent4 2 5 3" xfId="248"/>
    <cellStyle name="20% - Accent4 2 6" xfId="249"/>
    <cellStyle name="20% - Accent4 2 6 2" xfId="250"/>
    <cellStyle name="20% - Accent4 2 6 2 2" xfId="251"/>
    <cellStyle name="20% - Accent4 2 6 3" xfId="252"/>
    <cellStyle name="20% - Accent4 2 7" xfId="253"/>
    <cellStyle name="20% - Accent4 2 7 2" xfId="254"/>
    <cellStyle name="20% - Accent4 2 8" xfId="255"/>
    <cellStyle name="20% - Accent4 2 9" xfId="256"/>
    <cellStyle name="20% - Accent4 3" xfId="257"/>
    <cellStyle name="20% - Accent4 4" xfId="258"/>
    <cellStyle name="20% - Accent4 4 2" xfId="259"/>
    <cellStyle name="20% - Accent4 4 2 2" xfId="260"/>
    <cellStyle name="20% - Accent4 4 2 2 2" xfId="261"/>
    <cellStyle name="20% - Accent4 4 2 3" xfId="262"/>
    <cellStyle name="20% - Accent4 4 3" xfId="263"/>
    <cellStyle name="20% - Accent4 4 3 2" xfId="264"/>
    <cellStyle name="20% - Accent4 4 4" xfId="265"/>
    <cellStyle name="20% - Accent4 5" xfId="266"/>
    <cellStyle name="20% - Accent4 6" xfId="267"/>
    <cellStyle name="20% - Accent4 7" xfId="268"/>
    <cellStyle name="20% - Accent5 2" xfId="269"/>
    <cellStyle name="20% - Accent5 2 2" xfId="270"/>
    <cellStyle name="20% - Accent5 2 3" xfId="271"/>
    <cellStyle name="20% - Accent5 2 3 2" xfId="272"/>
    <cellStyle name="20% - Accent5 2 3 2 2" xfId="273"/>
    <cellStyle name="20% - Accent5 2 3 2 2 2" xfId="274"/>
    <cellStyle name="20% - Accent5 2 3 2 2 2 2" xfId="275"/>
    <cellStyle name="20% - Accent5 2 3 2 2 3" xfId="276"/>
    <cellStyle name="20% - Accent5 2 3 2 3" xfId="277"/>
    <cellStyle name="20% - Accent5 2 3 2 3 2" xfId="278"/>
    <cellStyle name="20% - Accent5 2 3 2 4" xfId="279"/>
    <cellStyle name="20% - Accent5 2 3 3" xfId="280"/>
    <cellStyle name="20% - Accent5 2 3 3 2" xfId="281"/>
    <cellStyle name="20% - Accent5 2 3 3 2 2" xfId="282"/>
    <cellStyle name="20% - Accent5 2 3 3 3" xfId="283"/>
    <cellStyle name="20% - Accent5 2 3 4" xfId="284"/>
    <cellStyle name="20% - Accent5 2 3 4 2" xfId="285"/>
    <cellStyle name="20% - Accent5 2 3 4 2 2" xfId="286"/>
    <cellStyle name="20% - Accent5 2 3 4 3" xfId="287"/>
    <cellStyle name="20% - Accent5 2 3 5" xfId="288"/>
    <cellStyle name="20% - Accent5 2 3 5 2" xfId="289"/>
    <cellStyle name="20% - Accent5 2 3 6" xfId="290"/>
    <cellStyle name="20% - Accent5 2 4" xfId="291"/>
    <cellStyle name="20% - Accent5 2 4 2" xfId="292"/>
    <cellStyle name="20% - Accent5 2 4 2 2" xfId="293"/>
    <cellStyle name="20% - Accent5 2 4 2 2 2" xfId="294"/>
    <cellStyle name="20% - Accent5 2 4 2 3" xfId="295"/>
    <cellStyle name="20% - Accent5 2 4 3" xfId="296"/>
    <cellStyle name="20% - Accent5 2 4 3 2" xfId="297"/>
    <cellStyle name="20% - Accent5 2 4 4" xfId="298"/>
    <cellStyle name="20% - Accent5 2 5" xfId="299"/>
    <cellStyle name="20% - Accent5 2 5 2" xfId="300"/>
    <cellStyle name="20% - Accent5 2 5 2 2" xfId="301"/>
    <cellStyle name="20% - Accent5 2 5 3" xfId="302"/>
    <cellStyle name="20% - Accent5 2 6" xfId="303"/>
    <cellStyle name="20% - Accent5 2 6 2" xfId="304"/>
    <cellStyle name="20% - Accent5 2 6 2 2" xfId="305"/>
    <cellStyle name="20% - Accent5 2 6 3" xfId="306"/>
    <cellStyle name="20% - Accent5 2 7" xfId="307"/>
    <cellStyle name="20% - Accent5 2 7 2" xfId="308"/>
    <cellStyle name="20% - Accent5 2 8" xfId="309"/>
    <cellStyle name="20% - Accent5 2 9" xfId="310"/>
    <cellStyle name="20% - Accent5 3" xfId="311"/>
    <cellStyle name="20% - Accent5 4" xfId="312"/>
    <cellStyle name="20% - Accent5 4 2" xfId="313"/>
    <cellStyle name="20% - Accent5 4 2 2" xfId="314"/>
    <cellStyle name="20% - Accent5 4 2 2 2" xfId="315"/>
    <cellStyle name="20% - Accent5 4 2 3" xfId="316"/>
    <cellStyle name="20% - Accent5 4 3" xfId="317"/>
    <cellStyle name="20% - Accent5 4 3 2" xfId="318"/>
    <cellStyle name="20% - Accent5 4 4" xfId="319"/>
    <cellStyle name="20% - Accent5 5" xfId="320"/>
    <cellStyle name="20% - Accent5 6" xfId="321"/>
    <cellStyle name="20% - Accent5 7" xfId="322"/>
    <cellStyle name="20% - Accent6 2" xfId="323"/>
    <cellStyle name="20% - Accent6 2 2" xfId="324"/>
    <cellStyle name="20% - Accent6 2 3" xfId="325"/>
    <cellStyle name="20% - Accent6 2 3 2" xfId="326"/>
    <cellStyle name="20% - Accent6 2 3 2 2" xfId="327"/>
    <cellStyle name="20% - Accent6 2 3 2 2 2" xfId="328"/>
    <cellStyle name="20% - Accent6 2 3 2 2 2 2" xfId="329"/>
    <cellStyle name="20% - Accent6 2 3 2 2 3" xfId="330"/>
    <cellStyle name="20% - Accent6 2 3 2 3" xfId="331"/>
    <cellStyle name="20% - Accent6 2 3 2 3 2" xfId="332"/>
    <cellStyle name="20% - Accent6 2 3 2 4" xfId="333"/>
    <cellStyle name="20% - Accent6 2 3 3" xfId="334"/>
    <cellStyle name="20% - Accent6 2 3 3 2" xfId="335"/>
    <cellStyle name="20% - Accent6 2 3 3 2 2" xfId="336"/>
    <cellStyle name="20% - Accent6 2 3 3 3" xfId="337"/>
    <cellStyle name="20% - Accent6 2 3 4" xfId="338"/>
    <cellStyle name="20% - Accent6 2 3 4 2" xfId="339"/>
    <cellStyle name="20% - Accent6 2 3 4 2 2" xfId="340"/>
    <cellStyle name="20% - Accent6 2 3 4 3" xfId="341"/>
    <cellStyle name="20% - Accent6 2 3 5" xfId="342"/>
    <cellStyle name="20% - Accent6 2 3 5 2" xfId="343"/>
    <cellStyle name="20% - Accent6 2 3 6" xfId="344"/>
    <cellStyle name="20% - Accent6 2 4" xfId="345"/>
    <cellStyle name="20% - Accent6 2 4 2" xfId="346"/>
    <cellStyle name="20% - Accent6 2 4 2 2" xfId="347"/>
    <cellStyle name="20% - Accent6 2 4 2 2 2" xfId="348"/>
    <cellStyle name="20% - Accent6 2 4 2 3" xfId="349"/>
    <cellStyle name="20% - Accent6 2 4 3" xfId="350"/>
    <cellStyle name="20% - Accent6 2 4 3 2" xfId="351"/>
    <cellStyle name="20% - Accent6 2 4 4" xfId="352"/>
    <cellStyle name="20% - Accent6 2 5" xfId="353"/>
    <cellStyle name="20% - Accent6 2 5 2" xfId="354"/>
    <cellStyle name="20% - Accent6 2 5 2 2" xfId="355"/>
    <cellStyle name="20% - Accent6 2 5 3" xfId="356"/>
    <cellStyle name="20% - Accent6 2 6" xfId="357"/>
    <cellStyle name="20% - Accent6 2 6 2" xfId="358"/>
    <cellStyle name="20% - Accent6 2 6 2 2" xfId="359"/>
    <cellStyle name="20% - Accent6 2 6 3" xfId="360"/>
    <cellStyle name="20% - Accent6 2 7" xfId="361"/>
    <cellStyle name="20% - Accent6 2 7 2" xfId="362"/>
    <cellStyle name="20% - Accent6 2 8" xfId="363"/>
    <cellStyle name="20% - Accent6 2 9" xfId="364"/>
    <cellStyle name="20% - Accent6 3" xfId="365"/>
    <cellStyle name="20% - Accent6 4" xfId="366"/>
    <cellStyle name="20% - Accent6 4 2" xfId="367"/>
    <cellStyle name="20% - Accent6 4 2 2" xfId="368"/>
    <cellStyle name="20% - Accent6 4 2 2 2" xfId="369"/>
    <cellStyle name="20% - Accent6 4 2 3" xfId="370"/>
    <cellStyle name="20% - Accent6 4 3" xfId="371"/>
    <cellStyle name="20% - Accent6 4 3 2" xfId="372"/>
    <cellStyle name="20% - Accent6 4 4" xfId="373"/>
    <cellStyle name="20% - Accent6 5" xfId="374"/>
    <cellStyle name="20% - Accent6 6" xfId="375"/>
    <cellStyle name="20% - Accent6 7" xfId="376"/>
    <cellStyle name="20% - Akzent1" xfId="377"/>
    <cellStyle name="20% - Akzent2" xfId="378"/>
    <cellStyle name="20% - Akzent3" xfId="379"/>
    <cellStyle name="20% - Akzent4" xfId="380"/>
    <cellStyle name="20% - Akzent5" xfId="381"/>
    <cellStyle name="20% - Akzent6" xfId="382"/>
    <cellStyle name="40 % - Aksentti1" xfId="383"/>
    <cellStyle name="40 % - Aksentti2" xfId="384"/>
    <cellStyle name="40 % - Aksentti3" xfId="385"/>
    <cellStyle name="40 % - Aksentti4" xfId="386"/>
    <cellStyle name="40 % - Aksentti5" xfId="387"/>
    <cellStyle name="40 % - Aksentti6" xfId="388"/>
    <cellStyle name="40 % - Markeringsfarve1" xfId="389"/>
    <cellStyle name="40 % - Markeringsfarve2" xfId="390"/>
    <cellStyle name="40 % - Markeringsfarve3" xfId="391"/>
    <cellStyle name="40 % - Markeringsfarve4" xfId="392"/>
    <cellStyle name="40 % - Markeringsfarve5" xfId="393"/>
    <cellStyle name="40 % - Markeringsfarve6" xfId="394"/>
    <cellStyle name="40% - Accent1 2" xfId="395"/>
    <cellStyle name="40% - Accent1 2 2" xfId="396"/>
    <cellStyle name="40% - Accent1 2 3" xfId="397"/>
    <cellStyle name="40% - Accent1 2 3 2" xfId="398"/>
    <cellStyle name="40% - Accent1 2 3 2 2" xfId="399"/>
    <cellStyle name="40% - Accent1 2 3 2 2 2" xfId="400"/>
    <cellStyle name="40% - Accent1 2 3 2 2 2 2" xfId="401"/>
    <cellStyle name="40% - Accent1 2 3 2 2 3" xfId="402"/>
    <cellStyle name="40% - Accent1 2 3 2 3" xfId="403"/>
    <cellStyle name="40% - Accent1 2 3 2 3 2" xfId="404"/>
    <cellStyle name="40% - Accent1 2 3 2 4" xfId="405"/>
    <cellStyle name="40% - Accent1 2 3 3" xfId="406"/>
    <cellStyle name="40% - Accent1 2 3 3 2" xfId="407"/>
    <cellStyle name="40% - Accent1 2 3 3 2 2" xfId="408"/>
    <cellStyle name="40% - Accent1 2 3 3 3" xfId="409"/>
    <cellStyle name="40% - Accent1 2 3 4" xfId="410"/>
    <cellStyle name="40% - Accent1 2 3 4 2" xfId="411"/>
    <cellStyle name="40% - Accent1 2 3 4 2 2" xfId="412"/>
    <cellStyle name="40% - Accent1 2 3 4 3" xfId="413"/>
    <cellStyle name="40% - Accent1 2 3 5" xfId="414"/>
    <cellStyle name="40% - Accent1 2 3 5 2" xfId="415"/>
    <cellStyle name="40% - Accent1 2 3 6" xfId="416"/>
    <cellStyle name="40% - Accent1 2 4" xfId="417"/>
    <cellStyle name="40% - Accent1 2 4 2" xfId="418"/>
    <cellStyle name="40% - Accent1 2 4 2 2" xfId="419"/>
    <cellStyle name="40% - Accent1 2 4 2 2 2" xfId="420"/>
    <cellStyle name="40% - Accent1 2 4 2 3" xfId="421"/>
    <cellStyle name="40% - Accent1 2 4 3" xfId="422"/>
    <cellStyle name="40% - Accent1 2 4 3 2" xfId="423"/>
    <cellStyle name="40% - Accent1 2 4 4" xfId="424"/>
    <cellStyle name="40% - Accent1 2 5" xfId="425"/>
    <cellStyle name="40% - Accent1 2 5 2" xfId="426"/>
    <cellStyle name="40% - Accent1 2 5 2 2" xfId="427"/>
    <cellStyle name="40% - Accent1 2 5 3" xfId="428"/>
    <cellStyle name="40% - Accent1 2 6" xfId="429"/>
    <cellStyle name="40% - Accent1 2 6 2" xfId="430"/>
    <cellStyle name="40% - Accent1 2 6 2 2" xfId="431"/>
    <cellStyle name="40% - Accent1 2 6 3" xfId="432"/>
    <cellStyle name="40% - Accent1 2 7" xfId="433"/>
    <cellStyle name="40% - Accent1 2 7 2" xfId="434"/>
    <cellStyle name="40% - Accent1 2 8" xfId="435"/>
    <cellStyle name="40% - Accent1 2 9" xfId="436"/>
    <cellStyle name="40% - Accent1 3" xfId="437"/>
    <cellStyle name="40% - Accent1 4" xfId="438"/>
    <cellStyle name="40% - Accent1 4 2" xfId="439"/>
    <cellStyle name="40% - Accent1 4 2 2" xfId="440"/>
    <cellStyle name="40% - Accent1 4 2 2 2" xfId="441"/>
    <cellStyle name="40% - Accent1 4 2 3" xfId="442"/>
    <cellStyle name="40% - Accent1 4 3" xfId="443"/>
    <cellStyle name="40% - Accent1 4 3 2" xfId="444"/>
    <cellStyle name="40% - Accent1 4 4" xfId="445"/>
    <cellStyle name="40% - Accent1 5" xfId="446"/>
    <cellStyle name="40% - Accent1 6" xfId="447"/>
    <cellStyle name="40% - Accent1 7" xfId="448"/>
    <cellStyle name="40% - Accent2 2" xfId="449"/>
    <cellStyle name="40% - Accent2 2 2" xfId="450"/>
    <cellStyle name="40% - Accent2 2 3" xfId="451"/>
    <cellStyle name="40% - Accent2 2 3 2" xfId="452"/>
    <cellStyle name="40% - Accent2 2 3 2 2" xfId="453"/>
    <cellStyle name="40% - Accent2 2 3 2 2 2" xfId="454"/>
    <cellStyle name="40% - Accent2 2 3 2 2 2 2" xfId="455"/>
    <cellStyle name="40% - Accent2 2 3 2 2 3" xfId="456"/>
    <cellStyle name="40% - Accent2 2 3 2 3" xfId="457"/>
    <cellStyle name="40% - Accent2 2 3 2 3 2" xfId="458"/>
    <cellStyle name="40% - Accent2 2 3 2 4" xfId="459"/>
    <cellStyle name="40% - Accent2 2 3 3" xfId="460"/>
    <cellStyle name="40% - Accent2 2 3 3 2" xfId="461"/>
    <cellStyle name="40% - Accent2 2 3 3 2 2" xfId="462"/>
    <cellStyle name="40% - Accent2 2 3 3 3" xfId="463"/>
    <cellStyle name="40% - Accent2 2 3 4" xfId="464"/>
    <cellStyle name="40% - Accent2 2 3 4 2" xfId="465"/>
    <cellStyle name="40% - Accent2 2 3 4 2 2" xfId="466"/>
    <cellStyle name="40% - Accent2 2 3 4 3" xfId="467"/>
    <cellStyle name="40% - Accent2 2 3 5" xfId="468"/>
    <cellStyle name="40% - Accent2 2 3 5 2" xfId="469"/>
    <cellStyle name="40% - Accent2 2 3 6" xfId="470"/>
    <cellStyle name="40% - Accent2 2 4" xfId="471"/>
    <cellStyle name="40% - Accent2 2 4 2" xfId="472"/>
    <cellStyle name="40% - Accent2 2 4 2 2" xfId="473"/>
    <cellStyle name="40% - Accent2 2 4 2 2 2" xfId="474"/>
    <cellStyle name="40% - Accent2 2 4 2 3" xfId="475"/>
    <cellStyle name="40% - Accent2 2 4 3" xfId="476"/>
    <cellStyle name="40% - Accent2 2 4 3 2" xfId="477"/>
    <cellStyle name="40% - Accent2 2 4 4" xfId="478"/>
    <cellStyle name="40% - Accent2 2 5" xfId="479"/>
    <cellStyle name="40% - Accent2 2 5 2" xfId="480"/>
    <cellStyle name="40% - Accent2 2 5 2 2" xfId="481"/>
    <cellStyle name="40% - Accent2 2 5 3" xfId="482"/>
    <cellStyle name="40% - Accent2 2 6" xfId="483"/>
    <cellStyle name="40% - Accent2 2 6 2" xfId="484"/>
    <cellStyle name="40% - Accent2 2 6 2 2" xfId="485"/>
    <cellStyle name="40% - Accent2 2 6 3" xfId="486"/>
    <cellStyle name="40% - Accent2 2 7" xfId="487"/>
    <cellStyle name="40% - Accent2 2 7 2" xfId="488"/>
    <cellStyle name="40% - Accent2 2 8" xfId="489"/>
    <cellStyle name="40% - Accent2 2 9" xfId="490"/>
    <cellStyle name="40% - Accent2 3" xfId="491"/>
    <cellStyle name="40% - Accent2 4" xfId="492"/>
    <cellStyle name="40% - Accent2 4 2" xfId="493"/>
    <cellStyle name="40% - Accent2 4 2 2" xfId="494"/>
    <cellStyle name="40% - Accent2 4 2 2 2" xfId="495"/>
    <cellStyle name="40% - Accent2 4 2 3" xfId="496"/>
    <cellStyle name="40% - Accent2 4 3" xfId="497"/>
    <cellStyle name="40% - Accent2 4 3 2" xfId="498"/>
    <cellStyle name="40% - Accent2 4 4" xfId="499"/>
    <cellStyle name="40% - Accent2 5" xfId="500"/>
    <cellStyle name="40% - Accent2 6" xfId="501"/>
    <cellStyle name="40% - Accent2 7" xfId="502"/>
    <cellStyle name="40% - Accent3 2" xfId="503"/>
    <cellStyle name="40% - Accent3 2 2" xfId="504"/>
    <cellStyle name="40% - Accent3 2 3" xfId="505"/>
    <cellStyle name="40% - Accent3 2 3 2" xfId="506"/>
    <cellStyle name="40% - Accent3 2 3 2 2" xfId="507"/>
    <cellStyle name="40% - Accent3 2 3 2 2 2" xfId="508"/>
    <cellStyle name="40% - Accent3 2 3 2 2 2 2" xfId="509"/>
    <cellStyle name="40% - Accent3 2 3 2 2 3" xfId="510"/>
    <cellStyle name="40% - Accent3 2 3 2 3" xfId="511"/>
    <cellStyle name="40% - Accent3 2 3 2 3 2" xfId="512"/>
    <cellStyle name="40% - Accent3 2 3 2 4" xfId="513"/>
    <cellStyle name="40% - Accent3 2 3 3" xfId="514"/>
    <cellStyle name="40% - Accent3 2 3 3 2" xfId="515"/>
    <cellStyle name="40% - Accent3 2 3 3 2 2" xfId="516"/>
    <cellStyle name="40% - Accent3 2 3 3 3" xfId="517"/>
    <cellStyle name="40% - Accent3 2 3 4" xfId="518"/>
    <cellStyle name="40% - Accent3 2 3 4 2" xfId="519"/>
    <cellStyle name="40% - Accent3 2 3 4 2 2" xfId="520"/>
    <cellStyle name="40% - Accent3 2 3 4 3" xfId="521"/>
    <cellStyle name="40% - Accent3 2 3 5" xfId="522"/>
    <cellStyle name="40% - Accent3 2 3 5 2" xfId="523"/>
    <cellStyle name="40% - Accent3 2 3 6" xfId="524"/>
    <cellStyle name="40% - Accent3 2 4" xfId="525"/>
    <cellStyle name="40% - Accent3 2 4 2" xfId="526"/>
    <cellStyle name="40% - Accent3 2 4 2 2" xfId="527"/>
    <cellStyle name="40% - Accent3 2 4 2 2 2" xfId="528"/>
    <cellStyle name="40% - Accent3 2 4 2 3" xfId="529"/>
    <cellStyle name="40% - Accent3 2 4 3" xfId="530"/>
    <cellStyle name="40% - Accent3 2 4 3 2" xfId="531"/>
    <cellStyle name="40% - Accent3 2 4 4" xfId="532"/>
    <cellStyle name="40% - Accent3 2 5" xfId="533"/>
    <cellStyle name="40% - Accent3 2 5 2" xfId="534"/>
    <cellStyle name="40% - Accent3 2 5 2 2" xfId="535"/>
    <cellStyle name="40% - Accent3 2 5 3" xfId="536"/>
    <cellStyle name="40% - Accent3 2 6" xfId="537"/>
    <cellStyle name="40% - Accent3 2 6 2" xfId="538"/>
    <cellStyle name="40% - Accent3 2 6 2 2" xfId="539"/>
    <cellStyle name="40% - Accent3 2 6 3" xfId="540"/>
    <cellStyle name="40% - Accent3 2 7" xfId="541"/>
    <cellStyle name="40% - Accent3 2 7 2" xfId="542"/>
    <cellStyle name="40% - Accent3 2 8" xfId="543"/>
    <cellStyle name="40% - Accent3 2 9" xfId="544"/>
    <cellStyle name="40% - Accent3 3" xfId="545"/>
    <cellStyle name="40% - Accent3 4" xfId="546"/>
    <cellStyle name="40% - Accent3 4 2" xfId="547"/>
    <cellStyle name="40% - Accent3 4 2 2" xfId="548"/>
    <cellStyle name="40% - Accent3 4 2 2 2" xfId="549"/>
    <cellStyle name="40% - Accent3 4 2 3" xfId="550"/>
    <cellStyle name="40% - Accent3 4 3" xfId="551"/>
    <cellStyle name="40% - Accent3 4 3 2" xfId="552"/>
    <cellStyle name="40% - Accent3 4 4" xfId="553"/>
    <cellStyle name="40% - Accent3 5" xfId="554"/>
    <cellStyle name="40% - Accent3 6" xfId="555"/>
    <cellStyle name="40% - Accent3 7" xfId="556"/>
    <cellStyle name="40% - Accent4 2" xfId="557"/>
    <cellStyle name="40% - Accent4 2 2" xfId="558"/>
    <cellStyle name="40% - Accent4 2 3" xfId="559"/>
    <cellStyle name="40% - Accent4 2 3 2" xfId="560"/>
    <cellStyle name="40% - Accent4 2 3 2 2" xfId="561"/>
    <cellStyle name="40% - Accent4 2 3 2 2 2" xfId="562"/>
    <cellStyle name="40% - Accent4 2 3 2 2 2 2" xfId="563"/>
    <cellStyle name="40% - Accent4 2 3 2 2 3" xfId="564"/>
    <cellStyle name="40% - Accent4 2 3 2 3" xfId="565"/>
    <cellStyle name="40% - Accent4 2 3 2 3 2" xfId="566"/>
    <cellStyle name="40% - Accent4 2 3 2 4" xfId="567"/>
    <cellStyle name="40% - Accent4 2 3 3" xfId="568"/>
    <cellStyle name="40% - Accent4 2 3 3 2" xfId="569"/>
    <cellStyle name="40% - Accent4 2 3 3 2 2" xfId="570"/>
    <cellStyle name="40% - Accent4 2 3 3 3" xfId="571"/>
    <cellStyle name="40% - Accent4 2 3 4" xfId="572"/>
    <cellStyle name="40% - Accent4 2 3 4 2" xfId="573"/>
    <cellStyle name="40% - Accent4 2 3 4 2 2" xfId="574"/>
    <cellStyle name="40% - Accent4 2 3 4 3" xfId="575"/>
    <cellStyle name="40% - Accent4 2 3 5" xfId="576"/>
    <cellStyle name="40% - Accent4 2 3 5 2" xfId="577"/>
    <cellStyle name="40% - Accent4 2 3 6" xfId="578"/>
    <cellStyle name="40% - Accent4 2 4" xfId="579"/>
    <cellStyle name="40% - Accent4 2 4 2" xfId="580"/>
    <cellStyle name="40% - Accent4 2 4 2 2" xfId="581"/>
    <cellStyle name="40% - Accent4 2 4 2 2 2" xfId="582"/>
    <cellStyle name="40% - Accent4 2 4 2 3" xfId="583"/>
    <cellStyle name="40% - Accent4 2 4 3" xfId="584"/>
    <cellStyle name="40% - Accent4 2 4 3 2" xfId="585"/>
    <cellStyle name="40% - Accent4 2 4 4" xfId="586"/>
    <cellStyle name="40% - Accent4 2 5" xfId="587"/>
    <cellStyle name="40% - Accent4 2 5 2" xfId="588"/>
    <cellStyle name="40% - Accent4 2 5 2 2" xfId="589"/>
    <cellStyle name="40% - Accent4 2 5 3" xfId="590"/>
    <cellStyle name="40% - Accent4 2 6" xfId="591"/>
    <cellStyle name="40% - Accent4 2 6 2" xfId="592"/>
    <cellStyle name="40% - Accent4 2 6 2 2" xfId="593"/>
    <cellStyle name="40% - Accent4 2 6 3" xfId="594"/>
    <cellStyle name="40% - Accent4 2 7" xfId="595"/>
    <cellStyle name="40% - Accent4 2 7 2" xfId="596"/>
    <cellStyle name="40% - Accent4 2 8" xfId="597"/>
    <cellStyle name="40% - Accent4 2 9" xfId="598"/>
    <cellStyle name="40% - Accent4 3" xfId="599"/>
    <cellStyle name="40% - Accent4 4" xfId="600"/>
    <cellStyle name="40% - Accent4 4 2" xfId="601"/>
    <cellStyle name="40% - Accent4 4 2 2" xfId="602"/>
    <cellStyle name="40% - Accent4 4 2 2 2" xfId="603"/>
    <cellStyle name="40% - Accent4 4 2 3" xfId="604"/>
    <cellStyle name="40% - Accent4 4 3" xfId="605"/>
    <cellStyle name="40% - Accent4 4 3 2" xfId="606"/>
    <cellStyle name="40% - Accent4 4 4" xfId="607"/>
    <cellStyle name="40% - Accent4 5" xfId="608"/>
    <cellStyle name="40% - Accent4 6" xfId="609"/>
    <cellStyle name="40% - Accent4 7" xfId="610"/>
    <cellStyle name="40% - Accent5 2" xfId="611"/>
    <cellStyle name="40% - Accent5 2 2" xfId="612"/>
    <cellStyle name="40% - Accent5 2 3" xfId="613"/>
    <cellStyle name="40% - Accent5 2 3 2" xfId="614"/>
    <cellStyle name="40% - Accent5 2 3 2 2" xfId="615"/>
    <cellStyle name="40% - Accent5 2 3 2 2 2" xfId="616"/>
    <cellStyle name="40% - Accent5 2 3 2 2 2 2" xfId="617"/>
    <cellStyle name="40% - Accent5 2 3 2 2 3" xfId="618"/>
    <cellStyle name="40% - Accent5 2 3 2 3" xfId="619"/>
    <cellStyle name="40% - Accent5 2 3 2 3 2" xfId="620"/>
    <cellStyle name="40% - Accent5 2 3 2 4" xfId="621"/>
    <cellStyle name="40% - Accent5 2 3 3" xfId="622"/>
    <cellStyle name="40% - Accent5 2 3 3 2" xfId="623"/>
    <cellStyle name="40% - Accent5 2 3 3 2 2" xfId="624"/>
    <cellStyle name="40% - Accent5 2 3 3 3" xfId="625"/>
    <cellStyle name="40% - Accent5 2 3 4" xfId="626"/>
    <cellStyle name="40% - Accent5 2 3 4 2" xfId="627"/>
    <cellStyle name="40% - Accent5 2 3 4 2 2" xfId="628"/>
    <cellStyle name="40% - Accent5 2 3 4 3" xfId="629"/>
    <cellStyle name="40% - Accent5 2 3 5" xfId="630"/>
    <cellStyle name="40% - Accent5 2 3 5 2" xfId="631"/>
    <cellStyle name="40% - Accent5 2 3 6" xfId="632"/>
    <cellStyle name="40% - Accent5 2 4" xfId="633"/>
    <cellStyle name="40% - Accent5 2 4 2" xfId="634"/>
    <cellStyle name="40% - Accent5 2 4 2 2" xfId="635"/>
    <cellStyle name="40% - Accent5 2 4 2 2 2" xfId="636"/>
    <cellStyle name="40% - Accent5 2 4 2 3" xfId="637"/>
    <cellStyle name="40% - Accent5 2 4 3" xfId="638"/>
    <cellStyle name="40% - Accent5 2 4 3 2" xfId="639"/>
    <cellStyle name="40% - Accent5 2 4 4" xfId="640"/>
    <cellStyle name="40% - Accent5 2 5" xfId="641"/>
    <cellStyle name="40% - Accent5 2 5 2" xfId="642"/>
    <cellStyle name="40% - Accent5 2 5 2 2" xfId="643"/>
    <cellStyle name="40% - Accent5 2 5 3" xfId="644"/>
    <cellStyle name="40% - Accent5 2 6" xfId="645"/>
    <cellStyle name="40% - Accent5 2 6 2" xfId="646"/>
    <cellStyle name="40% - Accent5 2 6 2 2" xfId="647"/>
    <cellStyle name="40% - Accent5 2 6 3" xfId="648"/>
    <cellStyle name="40% - Accent5 2 7" xfId="649"/>
    <cellStyle name="40% - Accent5 2 7 2" xfId="650"/>
    <cellStyle name="40% - Accent5 2 8" xfId="651"/>
    <cellStyle name="40% - Accent5 2 9" xfId="652"/>
    <cellStyle name="40% - Accent5 3" xfId="653"/>
    <cellStyle name="40% - Accent5 4" xfId="654"/>
    <cellStyle name="40% - Accent5 4 2" xfId="655"/>
    <cellStyle name="40% - Accent5 4 2 2" xfId="656"/>
    <cellStyle name="40% - Accent5 4 2 2 2" xfId="657"/>
    <cellStyle name="40% - Accent5 4 2 3" xfId="658"/>
    <cellStyle name="40% - Accent5 4 3" xfId="659"/>
    <cellStyle name="40% - Accent5 4 3 2" xfId="660"/>
    <cellStyle name="40% - Accent5 4 4" xfId="661"/>
    <cellStyle name="40% - Accent5 5" xfId="662"/>
    <cellStyle name="40% - Accent5 6" xfId="663"/>
    <cellStyle name="40% - Accent5 7" xfId="664"/>
    <cellStyle name="40% - Accent6 2" xfId="665"/>
    <cellStyle name="40% - Accent6 2 2" xfId="666"/>
    <cellStyle name="40% - Accent6 2 3" xfId="667"/>
    <cellStyle name="40% - Accent6 2 3 2" xfId="668"/>
    <cellStyle name="40% - Accent6 2 3 2 2" xfId="669"/>
    <cellStyle name="40% - Accent6 2 3 2 2 2" xfId="670"/>
    <cellStyle name="40% - Accent6 2 3 2 2 2 2" xfId="671"/>
    <cellStyle name="40% - Accent6 2 3 2 2 3" xfId="672"/>
    <cellStyle name="40% - Accent6 2 3 2 3" xfId="673"/>
    <cellStyle name="40% - Accent6 2 3 2 3 2" xfId="674"/>
    <cellStyle name="40% - Accent6 2 3 2 4" xfId="675"/>
    <cellStyle name="40% - Accent6 2 3 3" xfId="676"/>
    <cellStyle name="40% - Accent6 2 3 3 2" xfId="677"/>
    <cellStyle name="40% - Accent6 2 3 3 2 2" xfId="678"/>
    <cellStyle name="40% - Accent6 2 3 3 3" xfId="679"/>
    <cellStyle name="40% - Accent6 2 3 4" xfId="680"/>
    <cellStyle name="40% - Accent6 2 3 4 2" xfId="681"/>
    <cellStyle name="40% - Accent6 2 3 4 2 2" xfId="682"/>
    <cellStyle name="40% - Accent6 2 3 4 3" xfId="683"/>
    <cellStyle name="40% - Accent6 2 3 5" xfId="684"/>
    <cellStyle name="40% - Accent6 2 3 5 2" xfId="685"/>
    <cellStyle name="40% - Accent6 2 3 6" xfId="686"/>
    <cellStyle name="40% - Accent6 2 4" xfId="687"/>
    <cellStyle name="40% - Accent6 2 4 2" xfId="688"/>
    <cellStyle name="40% - Accent6 2 4 2 2" xfId="689"/>
    <cellStyle name="40% - Accent6 2 4 2 2 2" xfId="690"/>
    <cellStyle name="40% - Accent6 2 4 2 3" xfId="691"/>
    <cellStyle name="40% - Accent6 2 4 3" xfId="692"/>
    <cellStyle name="40% - Accent6 2 4 3 2" xfId="693"/>
    <cellStyle name="40% - Accent6 2 4 4" xfId="694"/>
    <cellStyle name="40% - Accent6 2 5" xfId="695"/>
    <cellStyle name="40% - Accent6 2 5 2" xfId="696"/>
    <cellStyle name="40% - Accent6 2 5 2 2" xfId="697"/>
    <cellStyle name="40% - Accent6 2 5 3" xfId="698"/>
    <cellStyle name="40% - Accent6 2 6" xfId="699"/>
    <cellStyle name="40% - Accent6 2 6 2" xfId="700"/>
    <cellStyle name="40% - Accent6 2 6 2 2" xfId="701"/>
    <cellStyle name="40% - Accent6 2 6 3" xfId="702"/>
    <cellStyle name="40% - Accent6 2 7" xfId="703"/>
    <cellStyle name="40% - Accent6 2 7 2" xfId="704"/>
    <cellStyle name="40% - Accent6 2 8" xfId="705"/>
    <cellStyle name="40% - Accent6 2 9" xfId="706"/>
    <cellStyle name="40% - Accent6 3" xfId="707"/>
    <cellStyle name="40% - Accent6 4" xfId="708"/>
    <cellStyle name="40% - Accent6 4 2" xfId="709"/>
    <cellStyle name="40% - Accent6 4 2 2" xfId="710"/>
    <cellStyle name="40% - Accent6 4 2 2 2" xfId="711"/>
    <cellStyle name="40% - Accent6 4 2 3" xfId="712"/>
    <cellStyle name="40% - Accent6 4 3" xfId="713"/>
    <cellStyle name="40% - Accent6 4 3 2" xfId="714"/>
    <cellStyle name="40% - Accent6 4 4" xfId="715"/>
    <cellStyle name="40% - Accent6 5" xfId="716"/>
    <cellStyle name="40% - Accent6 6" xfId="717"/>
    <cellStyle name="40% - Accent6 7" xfId="718"/>
    <cellStyle name="40% - Akzent1" xfId="719"/>
    <cellStyle name="40% - Akzent2" xfId="720"/>
    <cellStyle name="40% - Akzent3" xfId="721"/>
    <cellStyle name="40% - Akzent4" xfId="722"/>
    <cellStyle name="40% - Akzent5" xfId="723"/>
    <cellStyle name="40% - Akzent6" xfId="724"/>
    <cellStyle name="60 % - Aksentti1" xfId="725"/>
    <cellStyle name="60 % - Aksentti2" xfId="726"/>
    <cellStyle name="60 % - Aksentti3" xfId="727"/>
    <cellStyle name="60 % - Aksentti4" xfId="728"/>
    <cellStyle name="60 % - Aksentti5" xfId="729"/>
    <cellStyle name="60 % - Aksentti6" xfId="730"/>
    <cellStyle name="60 % - Markeringsfarve1" xfId="731"/>
    <cellStyle name="60 % - Markeringsfarve2" xfId="732"/>
    <cellStyle name="60 % - Markeringsfarve3" xfId="733"/>
    <cellStyle name="60 % - Markeringsfarve4" xfId="734"/>
    <cellStyle name="60 % - Markeringsfarve5" xfId="735"/>
    <cellStyle name="60 % - Markeringsfarve6" xfId="736"/>
    <cellStyle name="60% - Accent1 2" xfId="737"/>
    <cellStyle name="60% - Accent1 2 2" xfId="738"/>
    <cellStyle name="60% - Accent1 2 3" xfId="739"/>
    <cellStyle name="60% - Accent1 3" xfId="740"/>
    <cellStyle name="60% - Accent1 4" xfId="741"/>
    <cellStyle name="60% - Accent1 5" xfId="742"/>
    <cellStyle name="60% - Accent1 6" xfId="743"/>
    <cellStyle name="60% - Accent2 2" xfId="744"/>
    <cellStyle name="60% - Accent2 2 2" xfId="745"/>
    <cellStyle name="60% - Accent2 2 3" xfId="746"/>
    <cellStyle name="60% - Accent2 3" xfId="747"/>
    <cellStyle name="60% - Accent2 4" xfId="748"/>
    <cellStyle name="60% - Accent2 5" xfId="749"/>
    <cellStyle name="60% - Accent2 6" xfId="750"/>
    <cellStyle name="60% - Accent3 2" xfId="751"/>
    <cellStyle name="60% - Accent3 2 2" xfId="752"/>
    <cellStyle name="60% - Accent3 2 3" xfId="753"/>
    <cellStyle name="60% - Accent3 3" xfId="754"/>
    <cellStyle name="60% - Accent3 4" xfId="755"/>
    <cellStyle name="60% - Accent3 5" xfId="756"/>
    <cellStyle name="60% - Accent3 6" xfId="757"/>
    <cellStyle name="60% - Accent4 2" xfId="758"/>
    <cellStyle name="60% - Accent4 2 2" xfId="759"/>
    <cellStyle name="60% - Accent4 2 3" xfId="760"/>
    <cellStyle name="60% - Accent4 3" xfId="761"/>
    <cellStyle name="60% - Accent4 4" xfId="762"/>
    <cellStyle name="60% - Accent4 5" xfId="763"/>
    <cellStyle name="60% - Accent4 6" xfId="764"/>
    <cellStyle name="60% - Accent5 2" xfId="765"/>
    <cellStyle name="60% - Accent5 2 2" xfId="766"/>
    <cellStyle name="60% - Accent5 2 3" xfId="767"/>
    <cellStyle name="60% - Accent5 3" xfId="768"/>
    <cellStyle name="60% - Accent5 4" xfId="769"/>
    <cellStyle name="60% - Accent5 5" xfId="770"/>
    <cellStyle name="60% - Accent5 6" xfId="771"/>
    <cellStyle name="60% - Accent6 2" xfId="772"/>
    <cellStyle name="60% - Accent6 2 2" xfId="773"/>
    <cellStyle name="60% - Accent6 2 3" xfId="774"/>
    <cellStyle name="60% - Accent6 3" xfId="775"/>
    <cellStyle name="60% - Accent6 4" xfId="776"/>
    <cellStyle name="60% - Accent6 5" xfId="777"/>
    <cellStyle name="60% - Accent6 6" xfId="778"/>
    <cellStyle name="60% - Akzent1" xfId="779"/>
    <cellStyle name="60% - Akzent2" xfId="780"/>
    <cellStyle name="60% - Akzent3" xfId="781"/>
    <cellStyle name="60% - Akzent4" xfId="782"/>
    <cellStyle name="60% - Akzent5" xfId="783"/>
    <cellStyle name="60% - Akzent6" xfId="784"/>
    <cellStyle name="Accent1 2" xfId="785"/>
    <cellStyle name="Accent1 2 2" xfId="786"/>
    <cellStyle name="Accent1 2 3" xfId="787"/>
    <cellStyle name="Accent1 3" xfId="788"/>
    <cellStyle name="Accent1 4" xfId="789"/>
    <cellStyle name="Accent1 5" xfId="790"/>
    <cellStyle name="Accent1 6" xfId="791"/>
    <cellStyle name="Accent2 2" xfId="792"/>
    <cellStyle name="Accent2 2 2" xfId="793"/>
    <cellStyle name="Accent2 2 3" xfId="794"/>
    <cellStyle name="Accent2 3" xfId="795"/>
    <cellStyle name="Accent2 4" xfId="796"/>
    <cellStyle name="Accent2 5" xfId="797"/>
    <cellStyle name="Accent2 6" xfId="798"/>
    <cellStyle name="Accent3 2" xfId="799"/>
    <cellStyle name="Accent3 2 2" xfId="800"/>
    <cellStyle name="Accent3 2 3" xfId="801"/>
    <cellStyle name="Accent3 3" xfId="802"/>
    <cellStyle name="Accent3 4" xfId="803"/>
    <cellStyle name="Accent3 5" xfId="804"/>
    <cellStyle name="Accent3 6" xfId="805"/>
    <cellStyle name="Accent4 2" xfId="806"/>
    <cellStyle name="Accent4 2 2" xfId="807"/>
    <cellStyle name="Accent4 2 3" xfId="808"/>
    <cellStyle name="Accent4 3" xfId="809"/>
    <cellStyle name="Accent4 4" xfId="810"/>
    <cellStyle name="Accent4 5" xfId="811"/>
    <cellStyle name="Accent4 6" xfId="812"/>
    <cellStyle name="Accent5 2" xfId="813"/>
    <cellStyle name="Accent5 2 2" xfId="814"/>
    <cellStyle name="Accent5 2 3" xfId="815"/>
    <cellStyle name="Accent5 3" xfId="816"/>
    <cellStyle name="Accent5 4" xfId="817"/>
    <cellStyle name="Accent5 5" xfId="818"/>
    <cellStyle name="Accent5 6" xfId="819"/>
    <cellStyle name="Accent6 2" xfId="820"/>
    <cellStyle name="Accent6 2 2" xfId="821"/>
    <cellStyle name="Accent6 2 3" xfId="822"/>
    <cellStyle name="Accent6 3" xfId="823"/>
    <cellStyle name="Accent6 4" xfId="824"/>
    <cellStyle name="Accent6 5" xfId="825"/>
    <cellStyle name="Accent6 6" xfId="826"/>
    <cellStyle name="Admin" xfId="827"/>
    <cellStyle name="Advarselstekst" xfId="828"/>
    <cellStyle name="Aksentti1" xfId="829"/>
    <cellStyle name="Aksentti2" xfId="830"/>
    <cellStyle name="Aksentti3" xfId="831"/>
    <cellStyle name="Aksentti4" xfId="832"/>
    <cellStyle name="Aksentti5" xfId="833"/>
    <cellStyle name="Aksentti6" xfId="834"/>
    <cellStyle name="Akzent1" xfId="835"/>
    <cellStyle name="Akzent2" xfId="836"/>
    <cellStyle name="Akzent3" xfId="837"/>
    <cellStyle name="Akzent4" xfId="838"/>
    <cellStyle name="Akzent5" xfId="839"/>
    <cellStyle name="Akzent6" xfId="840"/>
    <cellStyle name="Anita" xfId="841"/>
    <cellStyle name="Ausgabe" xfId="842"/>
    <cellStyle name="Avattu hyperlinkki" xfId="843"/>
    <cellStyle name="background" xfId="844"/>
    <cellStyle name="Bad 2" xfId="845"/>
    <cellStyle name="Bad 2 2" xfId="846"/>
    <cellStyle name="Bad 2 3" xfId="847"/>
    <cellStyle name="Bad 3" xfId="848"/>
    <cellStyle name="Bad 4" xfId="849"/>
    <cellStyle name="Bad 5" xfId="850"/>
    <cellStyle name="Bad 6" xfId="851"/>
    <cellStyle name="banner" xfId="852"/>
    <cellStyle name="Bemærk!" xfId="853"/>
    <cellStyle name="Bemærk! 2" xfId="854"/>
    <cellStyle name="Bemærk! 2 2" xfId="855"/>
    <cellStyle name="Bemærk! 3" xfId="856"/>
    <cellStyle name="Berechnung" xfId="857"/>
    <cellStyle name="Beregning" xfId="858"/>
    <cellStyle name="calc" xfId="859"/>
    <cellStyle name="Calc Currency (0)" xfId="860"/>
    <cellStyle name="Calc Currency (2)" xfId="861"/>
    <cellStyle name="Calc Percent (0)" xfId="862"/>
    <cellStyle name="Calc Percent (1)" xfId="863"/>
    <cellStyle name="Calc Percent (2)" xfId="864"/>
    <cellStyle name="Calc Units (0)" xfId="865"/>
    <cellStyle name="Calc Units (1)" xfId="866"/>
    <cellStyle name="Calc Units (2)" xfId="867"/>
    <cellStyle name="calculated" xfId="868"/>
    <cellStyle name="Calculation 2" xfId="869"/>
    <cellStyle name="Calculation 2 2" xfId="870"/>
    <cellStyle name="Calculation 2 3" xfId="871"/>
    <cellStyle name="Calculation 3" xfId="872"/>
    <cellStyle name="Calculation 4" xfId="873"/>
    <cellStyle name="Calculation 5" xfId="874"/>
    <cellStyle name="Calculation 6" xfId="875"/>
    <cellStyle name="Check Cell 2" xfId="876"/>
    <cellStyle name="Check Cell 2 2" xfId="877"/>
    <cellStyle name="Check Cell 2 3" xfId="878"/>
    <cellStyle name="Check Cell 3" xfId="879"/>
    <cellStyle name="Check Cell 4" xfId="880"/>
    <cellStyle name="Check Cell 5" xfId="881"/>
    <cellStyle name="Check Cell 6" xfId="882"/>
    <cellStyle name="checkExposure" xfId="883"/>
    <cellStyle name="Comma" xfId="8892" builtinId="3"/>
    <cellStyle name="Comma [00]" xfId="884"/>
    <cellStyle name="Comma 10" xfId="885"/>
    <cellStyle name="Comma 10 2" xfId="886"/>
    <cellStyle name="Comma 10 2 2" xfId="887"/>
    <cellStyle name="Comma 10 2 3" xfId="888"/>
    <cellStyle name="Comma 10 3" xfId="889"/>
    <cellStyle name="Comma 10 3 2" xfId="890"/>
    <cellStyle name="Comma 10 3 2 2" xfId="891"/>
    <cellStyle name="Comma 10 3 2 2 2" xfId="892"/>
    <cellStyle name="Comma 10 3 2 3" xfId="893"/>
    <cellStyle name="Comma 10 3 3" xfId="894"/>
    <cellStyle name="Comma 10 3 3 2" xfId="895"/>
    <cellStyle name="Comma 10 3 4" xfId="896"/>
    <cellStyle name="Comma 10 4" xfId="897"/>
    <cellStyle name="Comma 10 4 2" xfId="898"/>
    <cellStyle name="Comma 10 4 2 2" xfId="899"/>
    <cellStyle name="Comma 10 4 3" xfId="900"/>
    <cellStyle name="Comma 10 5" xfId="901"/>
    <cellStyle name="Comma 10 5 2" xfId="902"/>
    <cellStyle name="Comma 10 5 2 2" xfId="903"/>
    <cellStyle name="Comma 10 5 3" xfId="904"/>
    <cellStyle name="Comma 10 6" xfId="905"/>
    <cellStyle name="Comma 10 6 2" xfId="906"/>
    <cellStyle name="Comma 10 7" xfId="907"/>
    <cellStyle name="Comma 100" xfId="908"/>
    <cellStyle name="Comma 101" xfId="909"/>
    <cellStyle name="Comma 102" xfId="910"/>
    <cellStyle name="Comma 103" xfId="911"/>
    <cellStyle name="Comma 104" xfId="912"/>
    <cellStyle name="Comma 105" xfId="913"/>
    <cellStyle name="Comma 106" xfId="914"/>
    <cellStyle name="Comma 107" xfId="915"/>
    <cellStyle name="Comma 108" xfId="916"/>
    <cellStyle name="Comma 109" xfId="917"/>
    <cellStyle name="Comma 11" xfId="918"/>
    <cellStyle name="Comma 11 2" xfId="919"/>
    <cellStyle name="Comma 11 2 2" xfId="920"/>
    <cellStyle name="Comma 11 2 3" xfId="921"/>
    <cellStyle name="Comma 11 3" xfId="922"/>
    <cellStyle name="Comma 11 3 2" xfId="923"/>
    <cellStyle name="Comma 11 3 2 2" xfId="924"/>
    <cellStyle name="Comma 11 3 2 2 2" xfId="925"/>
    <cellStyle name="Comma 11 3 2 3" xfId="926"/>
    <cellStyle name="Comma 11 3 3" xfId="927"/>
    <cellStyle name="Comma 11 3 3 2" xfId="928"/>
    <cellStyle name="Comma 11 3 4" xfId="929"/>
    <cellStyle name="Comma 11 4" xfId="930"/>
    <cellStyle name="Comma 11 4 2" xfId="931"/>
    <cellStyle name="Comma 11 4 2 2" xfId="932"/>
    <cellStyle name="Comma 11 4 3" xfId="933"/>
    <cellStyle name="Comma 11 5" xfId="934"/>
    <cellStyle name="Comma 11 5 2" xfId="935"/>
    <cellStyle name="Comma 11 5 2 2" xfId="936"/>
    <cellStyle name="Comma 11 5 3" xfId="937"/>
    <cellStyle name="Comma 11 6" xfId="938"/>
    <cellStyle name="Comma 11 6 2" xfId="939"/>
    <cellStyle name="Comma 11 7" xfId="940"/>
    <cellStyle name="Comma 110" xfId="941"/>
    <cellStyle name="Comma 111" xfId="942"/>
    <cellStyle name="Comma 112" xfId="943"/>
    <cellStyle name="Comma 113" xfId="944"/>
    <cellStyle name="Comma 114" xfId="945"/>
    <cellStyle name="Comma 115" xfId="946"/>
    <cellStyle name="Comma 116" xfId="947"/>
    <cellStyle name="Comma 117" xfId="948"/>
    <cellStyle name="Comma 118" xfId="949"/>
    <cellStyle name="Comma 119" xfId="950"/>
    <cellStyle name="Comma 12" xfId="951"/>
    <cellStyle name="Comma 12 2" xfId="952"/>
    <cellStyle name="Comma 12 2 2" xfId="953"/>
    <cellStyle name="Comma 12 2 3" xfId="954"/>
    <cellStyle name="Comma 12 3" xfId="955"/>
    <cellStyle name="Comma 12 3 2" xfId="956"/>
    <cellStyle name="Comma 12 3 2 2" xfId="957"/>
    <cellStyle name="Comma 12 3 2 2 2" xfId="958"/>
    <cellStyle name="Comma 12 3 2 3" xfId="959"/>
    <cellStyle name="Comma 12 3 3" xfId="960"/>
    <cellStyle name="Comma 12 3 3 2" xfId="961"/>
    <cellStyle name="Comma 12 3 4" xfId="962"/>
    <cellStyle name="Comma 12 4" xfId="963"/>
    <cellStyle name="Comma 12 4 2" xfId="964"/>
    <cellStyle name="Comma 12 4 2 2" xfId="965"/>
    <cellStyle name="Comma 12 4 3" xfId="966"/>
    <cellStyle name="Comma 12 5" xfId="967"/>
    <cellStyle name="Comma 12 5 2" xfId="968"/>
    <cellStyle name="Comma 12 5 2 2" xfId="969"/>
    <cellStyle name="Comma 12 5 3" xfId="970"/>
    <cellStyle name="Comma 12 6" xfId="971"/>
    <cellStyle name="Comma 12 6 2" xfId="972"/>
    <cellStyle name="Comma 120" xfId="973"/>
    <cellStyle name="Comma 121" xfId="974"/>
    <cellStyle name="Comma 122" xfId="975"/>
    <cellStyle name="Comma 123" xfId="976"/>
    <cellStyle name="Comma 124" xfId="977"/>
    <cellStyle name="Comma 125" xfId="978"/>
    <cellStyle name="Comma 126" xfId="979"/>
    <cellStyle name="Comma 127" xfId="980"/>
    <cellStyle name="Comma 128" xfId="981"/>
    <cellStyle name="Comma 129" xfId="982"/>
    <cellStyle name="Comma 13" xfId="983"/>
    <cellStyle name="Comma 13 2" xfId="984"/>
    <cellStyle name="Comma 13 2 2" xfId="985"/>
    <cellStyle name="Comma 13 2 3" xfId="986"/>
    <cellStyle name="Comma 13 3" xfId="987"/>
    <cellStyle name="Comma 13 3 2" xfId="988"/>
    <cellStyle name="Comma 13 3 2 2" xfId="989"/>
    <cellStyle name="Comma 13 3 2 2 2" xfId="990"/>
    <cellStyle name="Comma 13 3 2 3" xfId="991"/>
    <cellStyle name="Comma 13 3 3" xfId="992"/>
    <cellStyle name="Comma 13 3 3 2" xfId="993"/>
    <cellStyle name="Comma 13 3 4" xfId="994"/>
    <cellStyle name="Comma 13 4" xfId="995"/>
    <cellStyle name="Comma 13 4 2" xfId="996"/>
    <cellStyle name="Comma 13 4 2 2" xfId="997"/>
    <cellStyle name="Comma 13 4 3" xfId="998"/>
    <cellStyle name="Comma 13 5" xfId="999"/>
    <cellStyle name="Comma 13 5 2" xfId="1000"/>
    <cellStyle name="Comma 13 5 2 2" xfId="1001"/>
    <cellStyle name="Comma 13 5 3" xfId="1002"/>
    <cellStyle name="Comma 13 6" xfId="1003"/>
    <cellStyle name="Comma 13 6 2" xfId="1004"/>
    <cellStyle name="Comma 130" xfId="1005"/>
    <cellStyle name="Comma 131" xfId="1006"/>
    <cellStyle name="Comma 132" xfId="1007"/>
    <cellStyle name="Comma 133" xfId="1008"/>
    <cellStyle name="Comma 134" xfId="1009"/>
    <cellStyle name="Comma 135" xfId="1010"/>
    <cellStyle name="Comma 136" xfId="1011"/>
    <cellStyle name="Comma 137" xfId="1012"/>
    <cellStyle name="Comma 138" xfId="1013"/>
    <cellStyle name="Comma 139" xfId="1014"/>
    <cellStyle name="Comma 14" xfId="1015"/>
    <cellStyle name="Comma 14 2" xfId="1016"/>
    <cellStyle name="Comma 14 2 2" xfId="1017"/>
    <cellStyle name="Comma 14 2 3" xfId="1018"/>
    <cellStyle name="Comma 14 3" xfId="1019"/>
    <cellStyle name="Comma 14 3 2" xfId="1020"/>
    <cellStyle name="Comma 14 3 2 2" xfId="1021"/>
    <cellStyle name="Comma 14 3 2 2 2" xfId="1022"/>
    <cellStyle name="Comma 14 3 2 3" xfId="1023"/>
    <cellStyle name="Comma 14 3 3" xfId="1024"/>
    <cellStyle name="Comma 14 3 3 2" xfId="1025"/>
    <cellStyle name="Comma 14 3 4" xfId="1026"/>
    <cellStyle name="Comma 14 4" xfId="1027"/>
    <cellStyle name="Comma 14 4 2" xfId="1028"/>
    <cellStyle name="Comma 14 4 2 2" xfId="1029"/>
    <cellStyle name="Comma 14 4 3" xfId="1030"/>
    <cellStyle name="Comma 14 5" xfId="1031"/>
    <cellStyle name="Comma 14 5 2" xfId="1032"/>
    <cellStyle name="Comma 14 5 2 2" xfId="1033"/>
    <cellStyle name="Comma 14 5 3" xfId="1034"/>
    <cellStyle name="Comma 14 6" xfId="1035"/>
    <cellStyle name="Comma 14 6 2" xfId="1036"/>
    <cellStyle name="Comma 140" xfId="1037"/>
    <cellStyle name="Comma 141" xfId="1038"/>
    <cellStyle name="Comma 142" xfId="1039"/>
    <cellStyle name="Comma 143" xfId="1040"/>
    <cellStyle name="Comma 144" xfId="1041"/>
    <cellStyle name="Comma 145" xfId="1042"/>
    <cellStyle name="Comma 146" xfId="1043"/>
    <cellStyle name="Comma 147" xfId="1044"/>
    <cellStyle name="Comma 148" xfId="1045"/>
    <cellStyle name="Comma 149" xfId="1046"/>
    <cellStyle name="Comma 15" xfId="1047"/>
    <cellStyle name="Comma 15 2" xfId="1048"/>
    <cellStyle name="Comma 15 2 2" xfId="1049"/>
    <cellStyle name="Comma 15 2 3" xfId="1050"/>
    <cellStyle name="Comma 15 3" xfId="1051"/>
    <cellStyle name="Comma 15 3 2" xfId="1052"/>
    <cellStyle name="Comma 15 3 2 2" xfId="1053"/>
    <cellStyle name="Comma 15 3 2 2 2" xfId="1054"/>
    <cellStyle name="Comma 15 3 2 3" xfId="1055"/>
    <cellStyle name="Comma 15 3 3" xfId="1056"/>
    <cellStyle name="Comma 15 3 3 2" xfId="1057"/>
    <cellStyle name="Comma 15 3 4" xfId="1058"/>
    <cellStyle name="Comma 15 4" xfId="1059"/>
    <cellStyle name="Comma 15 4 2" xfId="1060"/>
    <cellStyle name="Comma 15 4 2 2" xfId="1061"/>
    <cellStyle name="Comma 15 4 3" xfId="1062"/>
    <cellStyle name="Comma 15 5" xfId="1063"/>
    <cellStyle name="Comma 15 5 2" xfId="1064"/>
    <cellStyle name="Comma 15 5 2 2" xfId="1065"/>
    <cellStyle name="Comma 15 5 3" xfId="1066"/>
    <cellStyle name="Comma 15 6" xfId="1067"/>
    <cellStyle name="Comma 15 6 2" xfId="1068"/>
    <cellStyle name="Comma 150" xfId="1069"/>
    <cellStyle name="Comma 151" xfId="1070"/>
    <cellStyle name="Comma 152" xfId="1071"/>
    <cellStyle name="Comma 153" xfId="1072"/>
    <cellStyle name="Comma 154" xfId="1073"/>
    <cellStyle name="Comma 155" xfId="1074"/>
    <cellStyle name="Comma 156" xfId="1075"/>
    <cellStyle name="Comma 157" xfId="1076"/>
    <cellStyle name="Comma 158" xfId="1077"/>
    <cellStyle name="Comma 159" xfId="1078"/>
    <cellStyle name="Comma 16" xfId="1079"/>
    <cellStyle name="Comma 16 2" xfId="1080"/>
    <cellStyle name="Comma 16 2 2" xfId="1081"/>
    <cellStyle name="Comma 16 2 3" xfId="1082"/>
    <cellStyle name="Comma 16 3" xfId="1083"/>
    <cellStyle name="Comma 16 3 2" xfId="1084"/>
    <cellStyle name="Comma 16 3 2 2" xfId="1085"/>
    <cellStyle name="Comma 16 3 2 2 2" xfId="1086"/>
    <cellStyle name="Comma 16 3 2 3" xfId="1087"/>
    <cellStyle name="Comma 16 3 3" xfId="1088"/>
    <cellStyle name="Comma 16 3 3 2" xfId="1089"/>
    <cellStyle name="Comma 16 3 4" xfId="1090"/>
    <cellStyle name="Comma 16 4" xfId="1091"/>
    <cellStyle name="Comma 16 4 2" xfId="1092"/>
    <cellStyle name="Comma 16 4 2 2" xfId="1093"/>
    <cellStyle name="Comma 16 4 3" xfId="1094"/>
    <cellStyle name="Comma 16 5" xfId="1095"/>
    <cellStyle name="Comma 16 5 2" xfId="1096"/>
    <cellStyle name="Comma 16 5 2 2" xfId="1097"/>
    <cellStyle name="Comma 16 5 3" xfId="1098"/>
    <cellStyle name="Comma 16 6" xfId="1099"/>
    <cellStyle name="Comma 16 6 2" xfId="1100"/>
    <cellStyle name="Comma 16 7" xfId="1101"/>
    <cellStyle name="Comma 160" xfId="1102"/>
    <cellStyle name="Comma 161" xfId="1103"/>
    <cellStyle name="Comma 162" xfId="1104"/>
    <cellStyle name="Comma 163" xfId="1105"/>
    <cellStyle name="Comma 164" xfId="1106"/>
    <cellStyle name="Comma 165" xfId="1107"/>
    <cellStyle name="Comma 166" xfId="1108"/>
    <cellStyle name="Comma 167" xfId="1109"/>
    <cellStyle name="Comma 168" xfId="1110"/>
    <cellStyle name="Comma 169" xfId="1111"/>
    <cellStyle name="Comma 17" xfId="1112"/>
    <cellStyle name="Comma 17 2" xfId="1113"/>
    <cellStyle name="Comma 17 2 2" xfId="1114"/>
    <cellStyle name="Comma 17 2 3" xfId="1115"/>
    <cellStyle name="Comma 17 3" xfId="1116"/>
    <cellStyle name="Comma 17 3 2" xfId="1117"/>
    <cellStyle name="Comma 17 3 2 2" xfId="1118"/>
    <cellStyle name="Comma 17 3 2 2 2" xfId="1119"/>
    <cellStyle name="Comma 17 3 2 3" xfId="1120"/>
    <cellStyle name="Comma 17 3 3" xfId="1121"/>
    <cellStyle name="Comma 17 3 3 2" xfId="1122"/>
    <cellStyle name="Comma 17 3 4" xfId="1123"/>
    <cellStyle name="Comma 17 4" xfId="1124"/>
    <cellStyle name="Comma 17 4 2" xfId="1125"/>
    <cellStyle name="Comma 17 4 2 2" xfId="1126"/>
    <cellStyle name="Comma 17 4 3" xfId="1127"/>
    <cellStyle name="Comma 17 5" xfId="1128"/>
    <cellStyle name="Comma 17 5 2" xfId="1129"/>
    <cellStyle name="Comma 17 5 2 2" xfId="1130"/>
    <cellStyle name="Comma 17 5 3" xfId="1131"/>
    <cellStyle name="Comma 17 6" xfId="1132"/>
    <cellStyle name="Comma 17 6 2" xfId="1133"/>
    <cellStyle name="Comma 17 7" xfId="1134"/>
    <cellStyle name="Comma 170" xfId="1135"/>
    <cellStyle name="Comma 171" xfId="1136"/>
    <cellStyle name="Comma 172" xfId="1137"/>
    <cellStyle name="Comma 173" xfId="1138"/>
    <cellStyle name="Comma 174" xfId="1139"/>
    <cellStyle name="Comma 175" xfId="1140"/>
    <cellStyle name="Comma 176" xfId="1141"/>
    <cellStyle name="Comma 177" xfId="1142"/>
    <cellStyle name="Comma 178" xfId="1143"/>
    <cellStyle name="Comma 179" xfId="1144"/>
    <cellStyle name="Comma 18" xfId="1145"/>
    <cellStyle name="Comma 18 2" xfId="1146"/>
    <cellStyle name="Comma 18 2 2" xfId="1147"/>
    <cellStyle name="Comma 18 2 3" xfId="1148"/>
    <cellStyle name="Comma 18 3" xfId="1149"/>
    <cellStyle name="Comma 18 3 2" xfId="1150"/>
    <cellStyle name="Comma 18 3 2 2" xfId="1151"/>
    <cellStyle name="Comma 18 3 2 2 2" xfId="1152"/>
    <cellStyle name="Comma 18 3 2 3" xfId="1153"/>
    <cellStyle name="Comma 18 3 3" xfId="1154"/>
    <cellStyle name="Comma 18 3 3 2" xfId="1155"/>
    <cellStyle name="Comma 18 3 4" xfId="1156"/>
    <cellStyle name="Comma 18 4" xfId="1157"/>
    <cellStyle name="Comma 18 4 2" xfId="1158"/>
    <cellStyle name="Comma 18 4 2 2" xfId="1159"/>
    <cellStyle name="Comma 18 4 3" xfId="1160"/>
    <cellStyle name="Comma 18 5" xfId="1161"/>
    <cellStyle name="Comma 18 5 2" xfId="1162"/>
    <cellStyle name="Comma 18 5 2 2" xfId="1163"/>
    <cellStyle name="Comma 18 5 3" xfId="1164"/>
    <cellStyle name="Comma 18 6" xfId="1165"/>
    <cellStyle name="Comma 18 6 2" xfId="1166"/>
    <cellStyle name="Comma 18 7" xfId="1167"/>
    <cellStyle name="Comma 180" xfId="1168"/>
    <cellStyle name="Comma 181" xfId="1169"/>
    <cellStyle name="Comma 182" xfId="1170"/>
    <cellStyle name="Comma 183" xfId="1171"/>
    <cellStyle name="Comma 184" xfId="1172"/>
    <cellStyle name="Comma 185" xfId="1173"/>
    <cellStyle name="Comma 186" xfId="1174"/>
    <cellStyle name="Comma 187" xfId="1175"/>
    <cellStyle name="Comma 188" xfId="1176"/>
    <cellStyle name="Comma 189" xfId="1177"/>
    <cellStyle name="Comma 19" xfId="1178"/>
    <cellStyle name="Comma 19 2" xfId="1179"/>
    <cellStyle name="Comma 19 2 2" xfId="1180"/>
    <cellStyle name="Comma 19 2 3" xfId="1181"/>
    <cellStyle name="Comma 19 3" xfId="1182"/>
    <cellStyle name="Comma 19 3 2" xfId="1183"/>
    <cellStyle name="Comma 19 3 2 2" xfId="1184"/>
    <cellStyle name="Comma 19 3 2 2 2" xfId="1185"/>
    <cellStyle name="Comma 19 3 2 3" xfId="1186"/>
    <cellStyle name="Comma 19 3 3" xfId="1187"/>
    <cellStyle name="Comma 19 3 3 2" xfId="1188"/>
    <cellStyle name="Comma 19 3 4" xfId="1189"/>
    <cellStyle name="Comma 19 4" xfId="1190"/>
    <cellStyle name="Comma 19 4 2" xfId="1191"/>
    <cellStyle name="Comma 19 4 2 2" xfId="1192"/>
    <cellStyle name="Comma 19 4 3" xfId="1193"/>
    <cellStyle name="Comma 19 5" xfId="1194"/>
    <cellStyle name="Comma 19 5 2" xfId="1195"/>
    <cellStyle name="Comma 19 5 2 2" xfId="1196"/>
    <cellStyle name="Comma 19 5 3" xfId="1197"/>
    <cellStyle name="Comma 19 6" xfId="1198"/>
    <cellStyle name="Comma 19 6 2" xfId="1199"/>
    <cellStyle name="Comma 19 7" xfId="1200"/>
    <cellStyle name="Comma 190" xfId="1201"/>
    <cellStyle name="Comma 191" xfId="1202"/>
    <cellStyle name="Comma 192" xfId="1203"/>
    <cellStyle name="Comma 193" xfId="1204"/>
    <cellStyle name="Comma 194" xfId="1205"/>
    <cellStyle name="Comma 195" xfId="1206"/>
    <cellStyle name="Comma 196" xfId="1207"/>
    <cellStyle name="Comma 197" xfId="1208"/>
    <cellStyle name="Comma 198" xfId="1209"/>
    <cellStyle name="Comma 199" xfId="1210"/>
    <cellStyle name="Comma 2" xfId="1211"/>
    <cellStyle name="Comma 2 10" xfId="1212"/>
    <cellStyle name="Comma 2 10 2" xfId="1213"/>
    <cellStyle name="Comma 2 11" xfId="1214"/>
    <cellStyle name="Comma 2 12" xfId="1215"/>
    <cellStyle name="Comma 2 2" xfId="1216"/>
    <cellStyle name="Comma 2 2 2" xfId="1217"/>
    <cellStyle name="Comma 2 2 2 2" xfId="1218"/>
    <cellStyle name="Comma 2 2 3" xfId="1219"/>
    <cellStyle name="Comma 2 2 3 2" xfId="1220"/>
    <cellStyle name="Comma 2 3" xfId="1221"/>
    <cellStyle name="Comma 2 3 2" xfId="1222"/>
    <cellStyle name="Comma 2 3 3" xfId="1223"/>
    <cellStyle name="Comma 2 4" xfId="1224"/>
    <cellStyle name="Comma 2 4 2" xfId="1225"/>
    <cellStyle name="Comma 2 5" xfId="1226"/>
    <cellStyle name="Comma 2 5 2" xfId="1227"/>
    <cellStyle name="Comma 2 6" xfId="1228"/>
    <cellStyle name="Comma 2 6 2" xfId="1229"/>
    <cellStyle name="Comma 2 6 2 2" xfId="1230"/>
    <cellStyle name="Comma 2 6 2 2 2" xfId="1231"/>
    <cellStyle name="Comma 2 6 2 2 2 2" xfId="1232"/>
    <cellStyle name="Comma 2 6 2 2 3" xfId="1233"/>
    <cellStyle name="Comma 2 6 2 3" xfId="1234"/>
    <cellStyle name="Comma 2 6 2 3 2" xfId="1235"/>
    <cellStyle name="Comma 2 6 2 4" xfId="1236"/>
    <cellStyle name="Comma 2 6 3" xfId="1237"/>
    <cellStyle name="Comma 2 6 3 2" xfId="1238"/>
    <cellStyle name="Comma 2 6 3 2 2" xfId="1239"/>
    <cellStyle name="Comma 2 6 3 3" xfId="1240"/>
    <cellStyle name="Comma 2 6 4" xfId="1241"/>
    <cellStyle name="Comma 2 6 4 2" xfId="1242"/>
    <cellStyle name="Comma 2 6 4 2 2" xfId="1243"/>
    <cellStyle name="Comma 2 6 4 3" xfId="1244"/>
    <cellStyle name="Comma 2 6 5" xfId="1245"/>
    <cellStyle name="Comma 2 6 5 2" xfId="1246"/>
    <cellStyle name="Comma 2 6 6" xfId="1247"/>
    <cellStyle name="Comma 2 7" xfId="1248"/>
    <cellStyle name="Comma 2 7 2" xfId="1249"/>
    <cellStyle name="Comma 2 7 2 2" xfId="1250"/>
    <cellStyle name="Comma 2 7 2 2 2" xfId="1251"/>
    <cellStyle name="Comma 2 7 2 3" xfId="1252"/>
    <cellStyle name="Comma 2 7 3" xfId="1253"/>
    <cellStyle name="Comma 2 7 3 2" xfId="1254"/>
    <cellStyle name="Comma 2 7 4" xfId="1255"/>
    <cellStyle name="Comma 2 8" xfId="1256"/>
    <cellStyle name="Comma 2 8 2" xfId="1257"/>
    <cellStyle name="Comma 2 8 2 2" xfId="1258"/>
    <cellStyle name="Comma 2 8 3" xfId="1259"/>
    <cellStyle name="Comma 2 9" xfId="1260"/>
    <cellStyle name="Comma 2 9 2" xfId="1261"/>
    <cellStyle name="Comma 2 9 2 2" xfId="1262"/>
    <cellStyle name="Comma 2 9 3" xfId="1263"/>
    <cellStyle name="Comma 20" xfId="1264"/>
    <cellStyle name="Comma 20 2" xfId="1265"/>
    <cellStyle name="Comma 20 2 2" xfId="1266"/>
    <cellStyle name="Comma 20 2 3" xfId="1267"/>
    <cellStyle name="Comma 20 2 4" xfId="1268"/>
    <cellStyle name="Comma 20 3" xfId="1269"/>
    <cellStyle name="Comma 20 3 2" xfId="1270"/>
    <cellStyle name="Comma 20 3 2 2" xfId="1271"/>
    <cellStyle name="Comma 20 3 2 2 2" xfId="1272"/>
    <cellStyle name="Comma 20 3 2 3" xfId="1273"/>
    <cellStyle name="Comma 20 3 3" xfId="1274"/>
    <cellStyle name="Comma 20 3 3 2" xfId="1275"/>
    <cellStyle name="Comma 20 3 4" xfId="1276"/>
    <cellStyle name="Comma 20 4" xfId="1277"/>
    <cellStyle name="Comma 20 4 2" xfId="1278"/>
    <cellStyle name="Comma 20 4 2 2" xfId="1279"/>
    <cellStyle name="Comma 20 4 3" xfId="1280"/>
    <cellStyle name="Comma 20 5" xfId="1281"/>
    <cellStyle name="Comma 20 5 2" xfId="1282"/>
    <cellStyle name="Comma 20 5 2 2" xfId="1283"/>
    <cellStyle name="Comma 20 5 3" xfId="1284"/>
    <cellStyle name="Comma 20 6" xfId="1285"/>
    <cellStyle name="Comma 20 6 2" xfId="1286"/>
    <cellStyle name="Comma 200" xfId="1287"/>
    <cellStyle name="Comma 201" xfId="1288"/>
    <cellStyle name="Comma 202" xfId="1289"/>
    <cellStyle name="Comma 203" xfId="1290"/>
    <cellStyle name="Comma 204" xfId="1291"/>
    <cellStyle name="Comma 205" xfId="1292"/>
    <cellStyle name="Comma 206" xfId="1293"/>
    <cellStyle name="Comma 207" xfId="1294"/>
    <cellStyle name="Comma 208" xfId="1295"/>
    <cellStyle name="Comma 209" xfId="1296"/>
    <cellStyle name="Comma 21" xfId="1297"/>
    <cellStyle name="Comma 21 2" xfId="1298"/>
    <cellStyle name="Comma 21 2 2" xfId="1299"/>
    <cellStyle name="Comma 21 2 3" xfId="1300"/>
    <cellStyle name="Comma 21 2 4" xfId="1301"/>
    <cellStyle name="Comma 21 3" xfId="1302"/>
    <cellStyle name="Comma 21 3 2" xfId="1303"/>
    <cellStyle name="Comma 21 3 2 2" xfId="1304"/>
    <cellStyle name="Comma 21 3 2 2 2" xfId="1305"/>
    <cellStyle name="Comma 21 3 2 3" xfId="1306"/>
    <cellStyle name="Comma 21 3 3" xfId="1307"/>
    <cellStyle name="Comma 21 3 3 2" xfId="1308"/>
    <cellStyle name="Comma 21 3 4" xfId="1309"/>
    <cellStyle name="Comma 21 4" xfId="1310"/>
    <cellStyle name="Comma 21 4 2" xfId="1311"/>
    <cellStyle name="Comma 21 4 2 2" xfId="1312"/>
    <cellStyle name="Comma 21 4 3" xfId="1313"/>
    <cellStyle name="Comma 21 5" xfId="1314"/>
    <cellStyle name="Comma 21 5 2" xfId="1315"/>
    <cellStyle name="Comma 21 5 2 2" xfId="1316"/>
    <cellStyle name="Comma 21 5 3" xfId="1317"/>
    <cellStyle name="Comma 21 6" xfId="1318"/>
    <cellStyle name="Comma 21 6 2" xfId="1319"/>
    <cellStyle name="Comma 210" xfId="1320"/>
    <cellStyle name="Comma 211" xfId="1321"/>
    <cellStyle name="Comma 212" xfId="1322"/>
    <cellStyle name="Comma 213" xfId="1323"/>
    <cellStyle name="Comma 214" xfId="1324"/>
    <cellStyle name="Comma 215" xfId="1325"/>
    <cellStyle name="Comma 216" xfId="1326"/>
    <cellStyle name="Comma 217" xfId="1327"/>
    <cellStyle name="Comma 218" xfId="1328"/>
    <cellStyle name="Comma 219" xfId="1329"/>
    <cellStyle name="Comma 22" xfId="1330"/>
    <cellStyle name="Comma 22 2" xfId="1331"/>
    <cellStyle name="Comma 22 2 2" xfId="1332"/>
    <cellStyle name="Comma 22 2 2 2" xfId="1333"/>
    <cellStyle name="Comma 22 2 2 2 2" xfId="1334"/>
    <cellStyle name="Comma 22 2 2 3" xfId="1335"/>
    <cellStyle name="Comma 22 2 3" xfId="1336"/>
    <cellStyle name="Comma 22 2 3 2" xfId="1337"/>
    <cellStyle name="Comma 22 2 4" xfId="1338"/>
    <cellStyle name="Comma 22 3" xfId="1339"/>
    <cellStyle name="Comma 22 3 2" xfId="1340"/>
    <cellStyle name="Comma 22 3 2 2" xfId="1341"/>
    <cellStyle name="Comma 22 3 3" xfId="1342"/>
    <cellStyle name="Comma 22 4" xfId="1343"/>
    <cellStyle name="Comma 22 5" xfId="1344"/>
    <cellStyle name="Comma 22 5 2" xfId="1345"/>
    <cellStyle name="Comma 22 5 2 2" xfId="1346"/>
    <cellStyle name="Comma 22 5 3" xfId="1347"/>
    <cellStyle name="Comma 22 6" xfId="1348"/>
    <cellStyle name="Comma 22 6 2" xfId="1349"/>
    <cellStyle name="Comma 220" xfId="1350"/>
    <cellStyle name="Comma 221" xfId="1351"/>
    <cellStyle name="Comma 222" xfId="1352"/>
    <cellStyle name="Comma 223" xfId="1353"/>
    <cellStyle name="Comma 224" xfId="1354"/>
    <cellStyle name="Comma 225" xfId="1355"/>
    <cellStyle name="Comma 226" xfId="1356"/>
    <cellStyle name="Comma 227" xfId="1357"/>
    <cellStyle name="Comma 228" xfId="1358"/>
    <cellStyle name="Comma 229" xfId="1359"/>
    <cellStyle name="Comma 23" xfId="1360"/>
    <cellStyle name="Comma 23 2" xfId="1361"/>
    <cellStyle name="Comma 23 2 2" xfId="1362"/>
    <cellStyle name="Comma 23 2 2 2" xfId="1363"/>
    <cellStyle name="Comma 23 2 2 2 2" xfId="1364"/>
    <cellStyle name="Comma 23 2 2 3" xfId="1365"/>
    <cellStyle name="Comma 23 2 3" xfId="1366"/>
    <cellStyle name="Comma 23 2 3 2" xfId="1367"/>
    <cellStyle name="Comma 23 2 4" xfId="1368"/>
    <cellStyle name="Comma 23 3" xfId="1369"/>
    <cellStyle name="Comma 23 3 2" xfId="1370"/>
    <cellStyle name="Comma 23 3 2 2" xfId="1371"/>
    <cellStyle name="Comma 23 3 3" xfId="1372"/>
    <cellStyle name="Comma 23 4" xfId="1373"/>
    <cellStyle name="Comma 23 5" xfId="1374"/>
    <cellStyle name="Comma 23 5 2" xfId="1375"/>
    <cellStyle name="Comma 23 5 2 2" xfId="1376"/>
    <cellStyle name="Comma 23 5 3" xfId="1377"/>
    <cellStyle name="Comma 23 6" xfId="1378"/>
    <cellStyle name="Comma 23 6 2" xfId="1379"/>
    <cellStyle name="Comma 230" xfId="1380"/>
    <cellStyle name="Comma 231" xfId="1381"/>
    <cellStyle name="Comma 232" xfId="1382"/>
    <cellStyle name="Comma 233" xfId="1383"/>
    <cellStyle name="Comma 234" xfId="1384"/>
    <cellStyle name="Comma 235" xfId="1385"/>
    <cellStyle name="Comma 236" xfId="1386"/>
    <cellStyle name="Comma 237" xfId="1387"/>
    <cellStyle name="Comma 238" xfId="1388"/>
    <cellStyle name="Comma 239" xfId="1389"/>
    <cellStyle name="Comma 24" xfId="1390"/>
    <cellStyle name="Comma 24 2" xfId="1391"/>
    <cellStyle name="Comma 24 2 2" xfId="1392"/>
    <cellStyle name="Comma 24 2 2 2" xfId="1393"/>
    <cellStyle name="Comma 24 2 2 2 2" xfId="1394"/>
    <cellStyle name="Comma 24 2 2 3" xfId="1395"/>
    <cellStyle name="Comma 24 2 3" xfId="1396"/>
    <cellStyle name="Comma 24 2 3 2" xfId="1397"/>
    <cellStyle name="Comma 24 2 4" xfId="1398"/>
    <cellStyle name="Comma 24 3" xfId="1399"/>
    <cellStyle name="Comma 24 3 2" xfId="1400"/>
    <cellStyle name="Comma 24 3 2 2" xfId="1401"/>
    <cellStyle name="Comma 24 3 3" xfId="1402"/>
    <cellStyle name="Comma 24 4" xfId="1403"/>
    <cellStyle name="Comma 24 5" xfId="1404"/>
    <cellStyle name="Comma 24 5 2" xfId="1405"/>
    <cellStyle name="Comma 24 5 2 2" xfId="1406"/>
    <cellStyle name="Comma 24 5 3" xfId="1407"/>
    <cellStyle name="Comma 24 6" xfId="1408"/>
    <cellStyle name="Comma 24 6 2" xfId="1409"/>
    <cellStyle name="Comma 240" xfId="1410"/>
    <cellStyle name="Comma 241" xfId="1411"/>
    <cellStyle name="Comma 242" xfId="1412"/>
    <cellStyle name="Comma 243" xfId="1413"/>
    <cellStyle name="Comma 244" xfId="1414"/>
    <cellStyle name="Comma 245" xfId="1415"/>
    <cellStyle name="Comma 246" xfId="1416"/>
    <cellStyle name="Comma 247" xfId="1417"/>
    <cellStyle name="Comma 248" xfId="1418"/>
    <cellStyle name="Comma 249" xfId="1419"/>
    <cellStyle name="Comma 25" xfId="1420"/>
    <cellStyle name="Comma 25 2" xfId="1421"/>
    <cellStyle name="Comma 25 3" xfId="1422"/>
    <cellStyle name="Comma 250" xfId="1423"/>
    <cellStyle name="Comma 251" xfId="1424"/>
    <cellStyle name="Comma 252" xfId="1425"/>
    <cellStyle name="Comma 253" xfId="1426"/>
    <cellStyle name="Comma 254" xfId="1427"/>
    <cellStyle name="Comma 255" xfId="1428"/>
    <cellStyle name="Comma 256" xfId="1429"/>
    <cellStyle name="Comma 257" xfId="1430"/>
    <cellStyle name="Comma 258" xfId="1431"/>
    <cellStyle name="Comma 259" xfId="1432"/>
    <cellStyle name="Comma 26" xfId="1433"/>
    <cellStyle name="Comma 26 2" xfId="1434"/>
    <cellStyle name="Comma 26 2 2" xfId="1435"/>
    <cellStyle name="Comma 26 2 2 2" xfId="1436"/>
    <cellStyle name="Comma 26 2 2 2 2" xfId="1437"/>
    <cellStyle name="Comma 26 2 2 3" xfId="1438"/>
    <cellStyle name="Comma 26 2 3" xfId="1439"/>
    <cellStyle name="Comma 26 2 3 2" xfId="1440"/>
    <cellStyle name="Comma 26 2 4" xfId="1441"/>
    <cellStyle name="Comma 26 3" xfId="1442"/>
    <cellStyle name="Comma 26 3 2" xfId="1443"/>
    <cellStyle name="Comma 26 3 2 2" xfId="1444"/>
    <cellStyle name="Comma 26 3 3" xfId="1445"/>
    <cellStyle name="Comma 26 4" xfId="1446"/>
    <cellStyle name="Comma 26 5" xfId="1447"/>
    <cellStyle name="Comma 26 5 2" xfId="1448"/>
    <cellStyle name="Comma 26 5 2 2" xfId="1449"/>
    <cellStyle name="Comma 26 5 3" xfId="1450"/>
    <cellStyle name="Comma 26 6" xfId="1451"/>
    <cellStyle name="Comma 26 6 2" xfId="1452"/>
    <cellStyle name="Comma 260" xfId="1453"/>
    <cellStyle name="Comma 261" xfId="1454"/>
    <cellStyle name="Comma 262" xfId="1455"/>
    <cellStyle name="Comma 263" xfId="1456"/>
    <cellStyle name="Comma 264" xfId="1457"/>
    <cellStyle name="Comma 265" xfId="1458"/>
    <cellStyle name="Comma 266" xfId="1459"/>
    <cellStyle name="Comma 267" xfId="1460"/>
    <cellStyle name="Comma 268" xfId="1461"/>
    <cellStyle name="Comma 269" xfId="1462"/>
    <cellStyle name="Comma 27" xfId="1463"/>
    <cellStyle name="Comma 27 2" xfId="1464"/>
    <cellStyle name="Comma 27 2 2" xfId="1465"/>
    <cellStyle name="Comma 27 2 2 2" xfId="1466"/>
    <cellStyle name="Comma 27 2 2 2 2" xfId="1467"/>
    <cellStyle name="Comma 27 2 2 3" xfId="1468"/>
    <cellStyle name="Comma 27 2 3" xfId="1469"/>
    <cellStyle name="Comma 27 2 3 2" xfId="1470"/>
    <cellStyle name="Comma 27 2 4" xfId="1471"/>
    <cellStyle name="Comma 27 3" xfId="1472"/>
    <cellStyle name="Comma 27 3 2" xfId="1473"/>
    <cellStyle name="Comma 27 3 2 2" xfId="1474"/>
    <cellStyle name="Comma 27 3 3" xfId="1475"/>
    <cellStyle name="Comma 27 4" xfId="1476"/>
    <cellStyle name="Comma 27 5" xfId="1477"/>
    <cellStyle name="Comma 27 5 2" xfId="1478"/>
    <cellStyle name="Comma 27 5 2 2" xfId="1479"/>
    <cellStyle name="Comma 27 5 3" xfId="1480"/>
    <cellStyle name="Comma 27 6" xfId="1481"/>
    <cellStyle name="Comma 27 6 2" xfId="1482"/>
    <cellStyle name="Comma 27 7" xfId="1483"/>
    <cellStyle name="Comma 270" xfId="1484"/>
    <cellStyle name="Comma 271" xfId="1485"/>
    <cellStyle name="Comma 272" xfId="1486"/>
    <cellStyle name="Comma 273" xfId="1487"/>
    <cellStyle name="Comma 274" xfId="1488"/>
    <cellStyle name="Comma 275" xfId="1489"/>
    <cellStyle name="Comma 276" xfId="1490"/>
    <cellStyle name="Comma 277" xfId="1491"/>
    <cellStyle name="Comma 278" xfId="1492"/>
    <cellStyle name="Comma 279" xfId="1493"/>
    <cellStyle name="Comma 28" xfId="1494"/>
    <cellStyle name="Comma 28 2" xfId="1495"/>
    <cellStyle name="Comma 28 2 2" xfId="1496"/>
    <cellStyle name="Comma 28 2 2 2" xfId="1497"/>
    <cellStyle name="Comma 28 2 3" xfId="1498"/>
    <cellStyle name="Comma 28 3" xfId="1499"/>
    <cellStyle name="Comma 28 3 2" xfId="1500"/>
    <cellStyle name="Comma 28 3 3" xfId="1501"/>
    <cellStyle name="Comma 28 4" xfId="1502"/>
    <cellStyle name="Comma 28 4 2" xfId="1503"/>
    <cellStyle name="Comma 28 5" xfId="1504"/>
    <cellStyle name="Comma 28 6" xfId="1505"/>
    <cellStyle name="Comma 280" xfId="1506"/>
    <cellStyle name="Comma 281" xfId="1507"/>
    <cellStyle name="Comma 282" xfId="1508"/>
    <cellStyle name="Comma 283" xfId="1509"/>
    <cellStyle name="Comma 284" xfId="1510"/>
    <cellStyle name="Comma 285" xfId="1511"/>
    <cellStyle name="Comma 286" xfId="1512"/>
    <cellStyle name="Comma 287" xfId="1513"/>
    <cellStyle name="Comma 288" xfId="1514"/>
    <cellStyle name="Comma 289" xfId="1515"/>
    <cellStyle name="Comma 29" xfId="1516"/>
    <cellStyle name="Comma 29 2" xfId="1517"/>
    <cellStyle name="Comma 29 2 2" xfId="1518"/>
    <cellStyle name="Comma 29 2 2 2" xfId="1519"/>
    <cellStyle name="Comma 29 2 3" xfId="1520"/>
    <cellStyle name="Comma 29 3" xfId="1521"/>
    <cellStyle name="Comma 29 3 2" xfId="1522"/>
    <cellStyle name="Comma 29 3 3" xfId="1523"/>
    <cellStyle name="Comma 29 4" xfId="1524"/>
    <cellStyle name="Comma 29 4 2" xfId="1525"/>
    <cellStyle name="Comma 29 5" xfId="1526"/>
    <cellStyle name="Comma 29 6" xfId="1527"/>
    <cellStyle name="Comma 290" xfId="1528"/>
    <cellStyle name="Comma 291" xfId="1529"/>
    <cellStyle name="Comma 292" xfId="1530"/>
    <cellStyle name="Comma 293" xfId="1531"/>
    <cellStyle name="Comma 294" xfId="1532"/>
    <cellStyle name="Comma 295" xfId="1533"/>
    <cellStyle name="Comma 296" xfId="1534"/>
    <cellStyle name="Comma 297" xfId="1535"/>
    <cellStyle name="Comma 298" xfId="1536"/>
    <cellStyle name="Comma 299" xfId="1537"/>
    <cellStyle name="Comma 3" xfId="1538"/>
    <cellStyle name="Comma 3 10" xfId="1539"/>
    <cellStyle name="Comma 3 10 2" xfId="1540"/>
    <cellStyle name="Comma 3 11" xfId="1541"/>
    <cellStyle name="Comma 3 2" xfId="1542"/>
    <cellStyle name="Comma 3 2 2" xfId="1543"/>
    <cellStyle name="Comma 3 2 2 2" xfId="1544"/>
    <cellStyle name="Comma 3 2 2 2 2" xfId="1545"/>
    <cellStyle name="Comma 3 2 2 2 2 2" xfId="1546"/>
    <cellStyle name="Comma 3 2 2 2 2 2 2" xfId="1547"/>
    <cellStyle name="Comma 3 2 2 2 2 3" xfId="1548"/>
    <cellStyle name="Comma 3 2 2 2 3" xfId="1549"/>
    <cellStyle name="Comma 3 2 2 2 3 2" xfId="1550"/>
    <cellStyle name="Comma 3 2 2 2 4" xfId="1551"/>
    <cellStyle name="Comma 3 2 2 3" xfId="1552"/>
    <cellStyle name="Comma 3 2 2 3 2" xfId="1553"/>
    <cellStyle name="Comma 3 2 2 3 2 2" xfId="1554"/>
    <cellStyle name="Comma 3 2 2 3 3" xfId="1555"/>
    <cellStyle name="Comma 3 2 2 4" xfId="1556"/>
    <cellStyle name="Comma 3 2 2 4 2" xfId="1557"/>
    <cellStyle name="Comma 3 2 2 4 2 2" xfId="1558"/>
    <cellStyle name="Comma 3 2 2 4 3" xfId="1559"/>
    <cellStyle name="Comma 3 2 2 5" xfId="1560"/>
    <cellStyle name="Comma 3 2 2 5 2" xfId="1561"/>
    <cellStyle name="Comma 3 2 2 6" xfId="1562"/>
    <cellStyle name="Comma 3 2 3" xfId="1563"/>
    <cellStyle name="Comma 3 2 3 2" xfId="1564"/>
    <cellStyle name="Comma 3 2 3 2 2" xfId="1565"/>
    <cellStyle name="Comma 3 2 3 2 2 2" xfId="1566"/>
    <cellStyle name="Comma 3 2 3 2 3" xfId="1567"/>
    <cellStyle name="Comma 3 2 3 3" xfId="1568"/>
    <cellStyle name="Comma 3 2 3 3 2" xfId="1569"/>
    <cellStyle name="Comma 3 2 3 4" xfId="1570"/>
    <cellStyle name="Comma 3 2 4" xfId="1571"/>
    <cellStyle name="Comma 3 2 4 2" xfId="1572"/>
    <cellStyle name="Comma 3 2 4 2 2" xfId="1573"/>
    <cellStyle name="Comma 3 2 4 3" xfId="1574"/>
    <cellStyle name="Comma 3 2 5" xfId="1575"/>
    <cellStyle name="Comma 3 2 5 2" xfId="1576"/>
    <cellStyle name="Comma 3 2 5 2 2" xfId="1577"/>
    <cellStyle name="Comma 3 2 5 3" xfId="1578"/>
    <cellStyle name="Comma 3 2 6" xfId="1579"/>
    <cellStyle name="Comma 3 2 6 2" xfId="1580"/>
    <cellStyle name="Comma 3 2 7" xfId="1581"/>
    <cellStyle name="Comma 3 3" xfId="1582"/>
    <cellStyle name="Comma 3 3 2" xfId="1583"/>
    <cellStyle name="Comma 3 3 2 2" xfId="1584"/>
    <cellStyle name="Comma 3 3 2 2 2" xfId="1585"/>
    <cellStyle name="Comma 3 3 2 2 2 2" xfId="1586"/>
    <cellStyle name="Comma 3 3 2 2 2 2 2" xfId="1587"/>
    <cellStyle name="Comma 3 3 2 2 2 3" xfId="1588"/>
    <cellStyle name="Comma 3 3 2 2 3" xfId="1589"/>
    <cellStyle name="Comma 3 3 2 2 3 2" xfId="1590"/>
    <cellStyle name="Comma 3 3 2 2 4" xfId="1591"/>
    <cellStyle name="Comma 3 3 2 3" xfId="1592"/>
    <cellStyle name="Comma 3 3 2 3 2" xfId="1593"/>
    <cellStyle name="Comma 3 3 2 3 2 2" xfId="1594"/>
    <cellStyle name="Comma 3 3 2 3 3" xfId="1595"/>
    <cellStyle name="Comma 3 3 2 4" xfId="1596"/>
    <cellStyle name="Comma 3 3 2 4 2" xfId="1597"/>
    <cellStyle name="Comma 3 3 2 4 2 2" xfId="1598"/>
    <cellStyle name="Comma 3 3 2 4 3" xfId="1599"/>
    <cellStyle name="Comma 3 3 2 5" xfId="1600"/>
    <cellStyle name="Comma 3 3 2 5 2" xfId="1601"/>
    <cellStyle name="Comma 3 3 2 6" xfId="1602"/>
    <cellStyle name="Comma 3 3 3" xfId="1603"/>
    <cellStyle name="Comma 3 3 3 2" xfId="1604"/>
    <cellStyle name="Comma 3 3 3 2 2" xfId="1605"/>
    <cellStyle name="Comma 3 3 3 2 2 2" xfId="1606"/>
    <cellStyle name="Comma 3 3 3 2 3" xfId="1607"/>
    <cellStyle name="Comma 3 3 3 3" xfId="1608"/>
    <cellStyle name="Comma 3 3 3 3 2" xfId="1609"/>
    <cellStyle name="Comma 3 3 3 4" xfId="1610"/>
    <cellStyle name="Comma 3 3 4" xfId="1611"/>
    <cellStyle name="Comma 3 3 4 2" xfId="1612"/>
    <cellStyle name="Comma 3 3 4 2 2" xfId="1613"/>
    <cellStyle name="Comma 3 3 4 3" xfId="1614"/>
    <cellStyle name="Comma 3 3 5" xfId="1615"/>
    <cellStyle name="Comma 3 3 5 2" xfId="1616"/>
    <cellStyle name="Comma 3 3 5 2 2" xfId="1617"/>
    <cellStyle name="Comma 3 3 5 3" xfId="1618"/>
    <cellStyle name="Comma 3 3 6" xfId="1619"/>
    <cellStyle name="Comma 3 3 6 2" xfId="1620"/>
    <cellStyle name="Comma 3 3 7" xfId="1621"/>
    <cellStyle name="Comma 3 4" xfId="1622"/>
    <cellStyle name="Comma 3 4 2" xfId="1623"/>
    <cellStyle name="Comma 3 4 2 2" xfId="1624"/>
    <cellStyle name="Comma 3 4 2 2 2" xfId="1625"/>
    <cellStyle name="Comma 3 4 2 2 2 2" xfId="1626"/>
    <cellStyle name="Comma 3 4 2 2 2 2 2" xfId="1627"/>
    <cellStyle name="Comma 3 4 2 2 2 3" xfId="1628"/>
    <cellStyle name="Comma 3 4 2 2 3" xfId="1629"/>
    <cellStyle name="Comma 3 4 2 2 3 2" xfId="1630"/>
    <cellStyle name="Comma 3 4 2 2 4" xfId="1631"/>
    <cellStyle name="Comma 3 4 2 3" xfId="1632"/>
    <cellStyle name="Comma 3 4 2 3 2" xfId="1633"/>
    <cellStyle name="Comma 3 4 2 3 2 2" xfId="1634"/>
    <cellStyle name="Comma 3 4 2 3 3" xfId="1635"/>
    <cellStyle name="Comma 3 4 2 4" xfId="1636"/>
    <cellStyle name="Comma 3 4 2 4 2" xfId="1637"/>
    <cellStyle name="Comma 3 4 2 4 2 2" xfId="1638"/>
    <cellStyle name="Comma 3 4 2 4 3" xfId="1639"/>
    <cellStyle name="Comma 3 4 2 5" xfId="1640"/>
    <cellStyle name="Comma 3 4 2 5 2" xfId="1641"/>
    <cellStyle name="Comma 3 4 2 6" xfId="1642"/>
    <cellStyle name="Comma 3 4 3" xfId="1643"/>
    <cellStyle name="Comma 3 4 3 2" xfId="1644"/>
    <cellStyle name="Comma 3 4 3 2 2" xfId="1645"/>
    <cellStyle name="Comma 3 4 3 2 2 2" xfId="1646"/>
    <cellStyle name="Comma 3 4 3 2 3" xfId="1647"/>
    <cellStyle name="Comma 3 4 3 3" xfId="1648"/>
    <cellStyle name="Comma 3 4 3 3 2" xfId="1649"/>
    <cellStyle name="Comma 3 4 3 4" xfId="1650"/>
    <cellStyle name="Comma 3 4 4" xfId="1651"/>
    <cellStyle name="Comma 3 4 4 2" xfId="1652"/>
    <cellStyle name="Comma 3 4 4 2 2" xfId="1653"/>
    <cellStyle name="Comma 3 4 4 3" xfId="1654"/>
    <cellStyle name="Comma 3 4 5" xfId="1655"/>
    <cellStyle name="Comma 3 4 5 2" xfId="1656"/>
    <cellStyle name="Comma 3 4 5 2 2" xfId="1657"/>
    <cellStyle name="Comma 3 4 5 3" xfId="1658"/>
    <cellStyle name="Comma 3 4 6" xfId="1659"/>
    <cellStyle name="Comma 3 4 6 2" xfId="1660"/>
    <cellStyle name="Comma 3 4 7" xfId="1661"/>
    <cellStyle name="Comma 3 5" xfId="1662"/>
    <cellStyle name="Comma 3 5 2" xfId="1663"/>
    <cellStyle name="Comma 3 6" xfId="1664"/>
    <cellStyle name="Comma 3 6 2" xfId="1665"/>
    <cellStyle name="Comma 3 6 2 2" xfId="1666"/>
    <cellStyle name="Comma 3 6 2 2 2" xfId="1667"/>
    <cellStyle name="Comma 3 6 2 2 2 2" xfId="1668"/>
    <cellStyle name="Comma 3 6 2 2 3" xfId="1669"/>
    <cellStyle name="Comma 3 6 2 3" xfId="1670"/>
    <cellStyle name="Comma 3 6 2 3 2" xfId="1671"/>
    <cellStyle name="Comma 3 6 2 4" xfId="1672"/>
    <cellStyle name="Comma 3 6 3" xfId="1673"/>
    <cellStyle name="Comma 3 6 3 2" xfId="1674"/>
    <cellStyle name="Comma 3 6 3 2 2" xfId="1675"/>
    <cellStyle name="Comma 3 6 3 3" xfId="1676"/>
    <cellStyle name="Comma 3 6 4" xfId="1677"/>
    <cellStyle name="Comma 3 6 4 2" xfId="1678"/>
    <cellStyle name="Comma 3 6 4 2 2" xfId="1679"/>
    <cellStyle name="Comma 3 6 4 3" xfId="1680"/>
    <cellStyle name="Comma 3 6 5" xfId="1681"/>
    <cellStyle name="Comma 3 6 5 2" xfId="1682"/>
    <cellStyle name="Comma 3 6 6" xfId="1683"/>
    <cellStyle name="Comma 3 7" xfId="1684"/>
    <cellStyle name="Comma 3 7 2" xfId="1685"/>
    <cellStyle name="Comma 3 7 2 2" xfId="1686"/>
    <cellStyle name="Comma 3 7 2 2 2" xfId="1687"/>
    <cellStyle name="Comma 3 7 2 3" xfId="1688"/>
    <cellStyle name="Comma 3 7 3" xfId="1689"/>
    <cellStyle name="Comma 3 7 3 2" xfId="1690"/>
    <cellStyle name="Comma 3 7 4" xfId="1691"/>
    <cellStyle name="Comma 3 8" xfId="1692"/>
    <cellStyle name="Comma 3 8 2" xfId="1693"/>
    <cellStyle name="Comma 3 8 2 2" xfId="1694"/>
    <cellStyle name="Comma 3 8 3" xfId="1695"/>
    <cellStyle name="Comma 3 9" xfId="1696"/>
    <cellStyle name="Comma 3 9 2" xfId="1697"/>
    <cellStyle name="Comma 3 9 2 2" xfId="1698"/>
    <cellStyle name="Comma 3 9 3" xfId="1699"/>
    <cellStyle name="Comma 30" xfId="1700"/>
    <cellStyle name="Comma 30 2" xfId="1701"/>
    <cellStyle name="Comma 30 2 2" xfId="1702"/>
    <cellStyle name="Comma 30 2 2 2" xfId="1703"/>
    <cellStyle name="Comma 30 2 3" xfId="1704"/>
    <cellStyle name="Comma 30 3" xfId="1705"/>
    <cellStyle name="Comma 30 3 2" xfId="1706"/>
    <cellStyle name="Comma 30 4" xfId="1707"/>
    <cellStyle name="Comma 30 5" xfId="1708"/>
    <cellStyle name="Comma 300" xfId="1709"/>
    <cellStyle name="Comma 301" xfId="1710"/>
    <cellStyle name="Comma 302" xfId="1711"/>
    <cellStyle name="Comma 303" xfId="1712"/>
    <cellStyle name="Comma 304" xfId="1713"/>
    <cellStyle name="Comma 305" xfId="1714"/>
    <cellStyle name="Comma 306" xfId="1715"/>
    <cellStyle name="Comma 307" xfId="1716"/>
    <cellStyle name="Comma 308" xfId="1717"/>
    <cellStyle name="Comma 309" xfId="1718"/>
    <cellStyle name="Comma 31" xfId="1719"/>
    <cellStyle name="Comma 310" xfId="1720"/>
    <cellStyle name="Comma 311" xfId="1721"/>
    <cellStyle name="Comma 312" xfId="1722"/>
    <cellStyle name="Comma 313" xfId="1723"/>
    <cellStyle name="Comma 314" xfId="1724"/>
    <cellStyle name="Comma 315" xfId="1725"/>
    <cellStyle name="Comma 316" xfId="1726"/>
    <cellStyle name="Comma 317" xfId="1727"/>
    <cellStyle name="Comma 318" xfId="1728"/>
    <cellStyle name="Comma 319" xfId="1729"/>
    <cellStyle name="Comma 32" xfId="1730"/>
    <cellStyle name="Comma 32 2" xfId="1731"/>
    <cellStyle name="Comma 32 2 2" xfId="1732"/>
    <cellStyle name="Comma 32 3" xfId="1733"/>
    <cellStyle name="Comma 32 4" xfId="1734"/>
    <cellStyle name="Comma 320" xfId="1735"/>
    <cellStyle name="Comma 321" xfId="1736"/>
    <cellStyle name="Comma 322" xfId="1737"/>
    <cellStyle name="Comma 323" xfId="1738"/>
    <cellStyle name="Comma 324" xfId="1739"/>
    <cellStyle name="Comma 325" xfId="1740"/>
    <cellStyle name="Comma 326" xfId="1741"/>
    <cellStyle name="Comma 327" xfId="1742"/>
    <cellStyle name="Comma 328" xfId="1743"/>
    <cellStyle name="Comma 329" xfId="1744"/>
    <cellStyle name="Comma 33" xfId="1745"/>
    <cellStyle name="Comma 33 2" xfId="1746"/>
    <cellStyle name="Comma 33 2 2" xfId="1747"/>
    <cellStyle name="Comma 33 3" xfId="1748"/>
    <cellStyle name="Comma 33 4" xfId="1749"/>
    <cellStyle name="Comma 330" xfId="1750"/>
    <cellStyle name="Comma 331" xfId="1751"/>
    <cellStyle name="Comma 332" xfId="1752"/>
    <cellStyle name="Comma 333" xfId="1753"/>
    <cellStyle name="Comma 334" xfId="1754"/>
    <cellStyle name="Comma 335" xfId="1755"/>
    <cellStyle name="Comma 336" xfId="1756"/>
    <cellStyle name="Comma 337" xfId="1757"/>
    <cellStyle name="Comma 338" xfId="1758"/>
    <cellStyle name="Comma 339" xfId="1759"/>
    <cellStyle name="Comma 34" xfId="1760"/>
    <cellStyle name="Comma 340" xfId="1761"/>
    <cellStyle name="Comma 341" xfId="1762"/>
    <cellStyle name="Comma 342" xfId="1763"/>
    <cellStyle name="Comma 343" xfId="1764"/>
    <cellStyle name="Comma 344" xfId="1765"/>
    <cellStyle name="Comma 345" xfId="1766"/>
    <cellStyle name="Comma 346" xfId="1767"/>
    <cellStyle name="Comma 347" xfId="1768"/>
    <cellStyle name="Comma 348" xfId="1769"/>
    <cellStyle name="Comma 349" xfId="1770"/>
    <cellStyle name="Comma 35" xfId="1771"/>
    <cellStyle name="Comma 35 2" xfId="1772"/>
    <cellStyle name="Comma 35 2 2" xfId="1773"/>
    <cellStyle name="Comma 35 3" xfId="1774"/>
    <cellStyle name="Comma 35 4" xfId="1775"/>
    <cellStyle name="Comma 350" xfId="1776"/>
    <cellStyle name="Comma 351" xfId="1777"/>
    <cellStyle name="Comma 352" xfId="1778"/>
    <cellStyle name="Comma 353" xfId="1779"/>
    <cellStyle name="Comma 354" xfId="1780"/>
    <cellStyle name="Comma 355" xfId="1781"/>
    <cellStyle name="Comma 356" xfId="1782"/>
    <cellStyle name="Comma 357" xfId="1783"/>
    <cellStyle name="Comma 358" xfId="1784"/>
    <cellStyle name="Comma 359" xfId="1785"/>
    <cellStyle name="Comma 36" xfId="1786"/>
    <cellStyle name="Comma 36 2" xfId="1787"/>
    <cellStyle name="Comma 36 2 2" xfId="1788"/>
    <cellStyle name="Comma 36 3" xfId="1789"/>
    <cellStyle name="Comma 36 4" xfId="1790"/>
    <cellStyle name="Comma 360" xfId="1791"/>
    <cellStyle name="Comma 361" xfId="1792"/>
    <cellStyle name="Comma 362" xfId="1793"/>
    <cellStyle name="Comma 363" xfId="1794"/>
    <cellStyle name="Comma 364" xfId="1795"/>
    <cellStyle name="Comma 365" xfId="1796"/>
    <cellStyle name="Comma 366" xfId="1797"/>
    <cellStyle name="Comma 367" xfId="1798"/>
    <cellStyle name="Comma 368" xfId="1799"/>
    <cellStyle name="Comma 369" xfId="1800"/>
    <cellStyle name="Comma 37" xfId="1801"/>
    <cellStyle name="Comma 37 2" xfId="1802"/>
    <cellStyle name="Comma 37 2 2" xfId="1803"/>
    <cellStyle name="Comma 37 3" xfId="1804"/>
    <cellStyle name="Comma 37 4" xfId="1805"/>
    <cellStyle name="Comma 370" xfId="1806"/>
    <cellStyle name="Comma 371" xfId="1807"/>
    <cellStyle name="Comma 372" xfId="1808"/>
    <cellStyle name="Comma 373" xfId="1809"/>
    <cellStyle name="Comma 374" xfId="1810"/>
    <cellStyle name="Comma 375" xfId="1811"/>
    <cellStyle name="Comma 376" xfId="1812"/>
    <cellStyle name="Comma 377" xfId="1813"/>
    <cellStyle name="Comma 378" xfId="1814"/>
    <cellStyle name="Comma 379" xfId="1815"/>
    <cellStyle name="Comma 38" xfId="1816"/>
    <cellStyle name="Comma 38 2" xfId="1817"/>
    <cellStyle name="Comma 38 2 2" xfId="1818"/>
    <cellStyle name="Comma 38 3" xfId="1819"/>
    <cellStyle name="Comma 38 4" xfId="1820"/>
    <cellStyle name="Comma 38 5" xfId="1821"/>
    <cellStyle name="Comma 380" xfId="1822"/>
    <cellStyle name="Comma 381" xfId="1823"/>
    <cellStyle name="Comma 382" xfId="1824"/>
    <cellStyle name="Comma 39" xfId="1825"/>
    <cellStyle name="Comma 39 2" xfId="1826"/>
    <cellStyle name="Comma 39 2 2" xfId="1827"/>
    <cellStyle name="Comma 39 3" xfId="1828"/>
    <cellStyle name="Comma 39 4" xfId="1829"/>
    <cellStyle name="Comma 39 5" xfId="1830"/>
    <cellStyle name="Comma 4" xfId="1831"/>
    <cellStyle name="Comma 4 2" xfId="1832"/>
    <cellStyle name="Comma 4 2 2" xfId="1833"/>
    <cellStyle name="Comma 40" xfId="1834"/>
    <cellStyle name="Comma 40 2" xfId="1835"/>
    <cellStyle name="Comma 40 2 2" xfId="1836"/>
    <cellStyle name="Comma 40 3" xfId="1837"/>
    <cellStyle name="Comma 40 4" xfId="1838"/>
    <cellStyle name="Comma 40 5" xfId="1839"/>
    <cellStyle name="Comma 41" xfId="1840"/>
    <cellStyle name="Comma 41 2" xfId="1841"/>
    <cellStyle name="Comma 41 2 2" xfId="1842"/>
    <cellStyle name="Comma 41 3" xfId="1843"/>
    <cellStyle name="Comma 41 4" xfId="1844"/>
    <cellStyle name="Comma 41 5" xfId="1845"/>
    <cellStyle name="Comma 42" xfId="1846"/>
    <cellStyle name="Comma 42 2" xfId="1847"/>
    <cellStyle name="Comma 42 2 2" xfId="1848"/>
    <cellStyle name="Comma 42 3" xfId="1849"/>
    <cellStyle name="Comma 42 4" xfId="1850"/>
    <cellStyle name="Comma 42 5" xfId="1851"/>
    <cellStyle name="Comma 43" xfId="1852"/>
    <cellStyle name="Comma 44" xfId="1853"/>
    <cellStyle name="Comma 45" xfId="1854"/>
    <cellStyle name="Comma 46" xfId="1855"/>
    <cellStyle name="Comma 47" xfId="1856"/>
    <cellStyle name="Comma 48" xfId="1857"/>
    <cellStyle name="Comma 49" xfId="1858"/>
    <cellStyle name="Comma 5" xfId="1859"/>
    <cellStyle name="Comma 5 2" xfId="1860"/>
    <cellStyle name="Comma 5 3" xfId="1861"/>
    <cellStyle name="Comma 50" xfId="1862"/>
    <cellStyle name="Comma 51" xfId="1863"/>
    <cellStyle name="Comma 52" xfId="1864"/>
    <cellStyle name="Comma 53" xfId="1865"/>
    <cellStyle name="Comma 54" xfId="1866"/>
    <cellStyle name="Comma 55" xfId="1867"/>
    <cellStyle name="Comma 56" xfId="1868"/>
    <cellStyle name="Comma 57" xfId="1869"/>
    <cellStyle name="Comma 58" xfId="1870"/>
    <cellStyle name="Comma 59" xfId="1871"/>
    <cellStyle name="Comma 6" xfId="1872"/>
    <cellStyle name="Comma 6 2" xfId="1873"/>
    <cellStyle name="Comma 60" xfId="1874"/>
    <cellStyle name="Comma 61" xfId="1875"/>
    <cellStyle name="Comma 62" xfId="1876"/>
    <cellStyle name="Comma 63" xfId="1877"/>
    <cellStyle name="Comma 64" xfId="1878"/>
    <cellStyle name="Comma 65" xfId="1879"/>
    <cellStyle name="Comma 66" xfId="1880"/>
    <cellStyle name="Comma 67" xfId="1881"/>
    <cellStyle name="Comma 68" xfId="1882"/>
    <cellStyle name="Comma 69" xfId="1883"/>
    <cellStyle name="Comma 7" xfId="1884"/>
    <cellStyle name="Comma 7 2" xfId="1885"/>
    <cellStyle name="Comma 7 3" xfId="1886"/>
    <cellStyle name="Comma 7 3 2" xfId="1887"/>
    <cellStyle name="Comma 7 3 2 2" xfId="1888"/>
    <cellStyle name="Comma 7 3 2 2 2" xfId="1889"/>
    <cellStyle name="Comma 7 3 2 2 2 2" xfId="1890"/>
    <cellStyle name="Comma 7 3 2 2 3" xfId="1891"/>
    <cellStyle name="Comma 7 3 2 3" xfId="1892"/>
    <cellStyle name="Comma 7 3 2 3 2" xfId="1893"/>
    <cellStyle name="Comma 7 3 2 4" xfId="1894"/>
    <cellStyle name="Comma 7 3 3" xfId="1895"/>
    <cellStyle name="Comma 7 3 3 2" xfId="1896"/>
    <cellStyle name="Comma 7 3 3 2 2" xfId="1897"/>
    <cellStyle name="Comma 7 3 3 3" xfId="1898"/>
    <cellStyle name="Comma 7 3 4" xfId="1899"/>
    <cellStyle name="Comma 7 3 4 2" xfId="1900"/>
    <cellStyle name="Comma 7 3 4 2 2" xfId="1901"/>
    <cellStyle name="Comma 7 3 4 3" xfId="1902"/>
    <cellStyle name="Comma 7 3 5" xfId="1903"/>
    <cellStyle name="Comma 7 3 5 2" xfId="1904"/>
    <cellStyle name="Comma 7 3 6" xfId="1905"/>
    <cellStyle name="Comma 7 4" xfId="1906"/>
    <cellStyle name="Comma 7 4 2" xfId="1907"/>
    <cellStyle name="Comma 7 4 2 2" xfId="1908"/>
    <cellStyle name="Comma 7 4 2 2 2" xfId="1909"/>
    <cellStyle name="Comma 7 4 2 3" xfId="1910"/>
    <cellStyle name="Comma 7 4 3" xfId="1911"/>
    <cellStyle name="Comma 7 4 3 2" xfId="1912"/>
    <cellStyle name="Comma 7 4 4" xfId="1913"/>
    <cellStyle name="Comma 7 5" xfId="1914"/>
    <cellStyle name="Comma 7 5 2" xfId="1915"/>
    <cellStyle name="Comma 7 5 2 2" xfId="1916"/>
    <cellStyle name="Comma 7 5 3" xfId="1917"/>
    <cellStyle name="Comma 7 6" xfId="1918"/>
    <cellStyle name="Comma 7 6 2" xfId="1919"/>
    <cellStyle name="Comma 7 6 2 2" xfId="1920"/>
    <cellStyle name="Comma 7 6 3" xfId="1921"/>
    <cellStyle name="Comma 7 7" xfId="1922"/>
    <cellStyle name="Comma 7 7 2" xfId="1923"/>
    <cellStyle name="Comma 7 8" xfId="1924"/>
    <cellStyle name="Comma 70" xfId="1925"/>
    <cellStyle name="Comma 71" xfId="1926"/>
    <cellStyle name="Comma 72" xfId="1927"/>
    <cellStyle name="Comma 73" xfId="1928"/>
    <cellStyle name="Comma 74" xfId="1929"/>
    <cellStyle name="Comma 75" xfId="1930"/>
    <cellStyle name="Comma 76" xfId="1931"/>
    <cellStyle name="Comma 77" xfId="1932"/>
    <cellStyle name="Comma 78" xfId="1933"/>
    <cellStyle name="Comma 79" xfId="1934"/>
    <cellStyle name="Comma 8" xfId="1935"/>
    <cellStyle name="Comma 8 2" xfId="1936"/>
    <cellStyle name="Comma 8 3" xfId="1937"/>
    <cellStyle name="Comma 8 3 2" xfId="1938"/>
    <cellStyle name="Comma 8 3 2 2" xfId="1939"/>
    <cellStyle name="Comma 8 3 2 2 2" xfId="1940"/>
    <cellStyle name="Comma 8 3 2 2 2 2" xfId="1941"/>
    <cellStyle name="Comma 8 3 2 2 3" xfId="1942"/>
    <cellStyle name="Comma 8 3 2 3" xfId="1943"/>
    <cellStyle name="Comma 8 3 2 3 2" xfId="1944"/>
    <cellStyle name="Comma 8 3 2 4" xfId="1945"/>
    <cellStyle name="Comma 8 3 3" xfId="1946"/>
    <cellStyle name="Comma 8 3 3 2" xfId="1947"/>
    <cellStyle name="Comma 8 3 3 2 2" xfId="1948"/>
    <cellStyle name="Comma 8 3 3 3" xfId="1949"/>
    <cellStyle name="Comma 8 3 4" xfId="1950"/>
    <cellStyle name="Comma 8 3 4 2" xfId="1951"/>
    <cellStyle name="Comma 8 3 4 2 2" xfId="1952"/>
    <cellStyle name="Comma 8 3 4 3" xfId="1953"/>
    <cellStyle name="Comma 8 3 5" xfId="1954"/>
    <cellStyle name="Comma 8 3 5 2" xfId="1955"/>
    <cellStyle name="Comma 8 3 6" xfId="1956"/>
    <cellStyle name="Comma 8 4" xfId="1957"/>
    <cellStyle name="Comma 8 4 2" xfId="1958"/>
    <cellStyle name="Comma 8 4 2 2" xfId="1959"/>
    <cellStyle name="Comma 8 4 2 2 2" xfId="1960"/>
    <cellStyle name="Comma 8 4 2 3" xfId="1961"/>
    <cellStyle name="Comma 8 4 3" xfId="1962"/>
    <cellStyle name="Comma 8 4 3 2" xfId="1963"/>
    <cellStyle name="Comma 8 4 4" xfId="1964"/>
    <cellStyle name="Comma 8 5" xfId="1965"/>
    <cellStyle name="Comma 8 5 2" xfId="1966"/>
    <cellStyle name="Comma 8 5 2 2" xfId="1967"/>
    <cellStyle name="Comma 8 5 3" xfId="1968"/>
    <cellStyle name="Comma 8 6" xfId="1969"/>
    <cellStyle name="Comma 8 6 2" xfId="1970"/>
    <cellStyle name="Comma 8 6 2 2" xfId="1971"/>
    <cellStyle name="Comma 8 6 3" xfId="1972"/>
    <cellStyle name="Comma 8 7" xfId="1973"/>
    <cellStyle name="Comma 8 7 2" xfId="1974"/>
    <cellStyle name="Comma 8 8" xfId="1975"/>
    <cellStyle name="Comma 80" xfId="1976"/>
    <cellStyle name="Comma 81" xfId="1977"/>
    <cellStyle name="Comma 82" xfId="1978"/>
    <cellStyle name="Comma 83" xfId="1979"/>
    <cellStyle name="Comma 84" xfId="1980"/>
    <cellStyle name="Comma 85" xfId="1981"/>
    <cellStyle name="Comma 86" xfId="1982"/>
    <cellStyle name="Comma 87" xfId="1983"/>
    <cellStyle name="Comma 88" xfId="1984"/>
    <cellStyle name="Comma 89" xfId="1985"/>
    <cellStyle name="Comma 9" xfId="1986"/>
    <cellStyle name="Comma 9 2" xfId="1987"/>
    <cellStyle name="Comma 9 3" xfId="1988"/>
    <cellStyle name="Comma 9 3 2" xfId="1989"/>
    <cellStyle name="Comma 9 3 2 2" xfId="1990"/>
    <cellStyle name="Comma 9 3 2 2 2" xfId="1991"/>
    <cellStyle name="Comma 9 3 2 2 2 2" xfId="1992"/>
    <cellStyle name="Comma 9 3 2 2 3" xfId="1993"/>
    <cellStyle name="Comma 9 3 2 3" xfId="1994"/>
    <cellStyle name="Comma 9 3 2 3 2" xfId="1995"/>
    <cellStyle name="Comma 9 3 2 4" xfId="1996"/>
    <cellStyle name="Comma 9 3 3" xfId="1997"/>
    <cellStyle name="Comma 9 3 3 2" xfId="1998"/>
    <cellStyle name="Comma 9 3 3 2 2" xfId="1999"/>
    <cellStyle name="Comma 9 3 3 3" xfId="2000"/>
    <cellStyle name="Comma 9 3 4" xfId="2001"/>
    <cellStyle name="Comma 9 3 4 2" xfId="2002"/>
    <cellStyle name="Comma 9 3 4 2 2" xfId="2003"/>
    <cellStyle name="Comma 9 3 4 3" xfId="2004"/>
    <cellStyle name="Comma 9 3 5" xfId="2005"/>
    <cellStyle name="Comma 9 3 5 2" xfId="2006"/>
    <cellStyle name="Comma 9 3 6" xfId="2007"/>
    <cellStyle name="Comma 9 4" xfId="2008"/>
    <cellStyle name="Comma 9 4 2" xfId="2009"/>
    <cellStyle name="Comma 9 4 2 2" xfId="2010"/>
    <cellStyle name="Comma 9 4 2 2 2" xfId="2011"/>
    <cellStyle name="Comma 9 4 2 3" xfId="2012"/>
    <cellStyle name="Comma 9 4 3" xfId="2013"/>
    <cellStyle name="Comma 9 4 3 2" xfId="2014"/>
    <cellStyle name="Comma 9 4 4" xfId="2015"/>
    <cellStyle name="Comma 9 5" xfId="2016"/>
    <cellStyle name="Comma 9 5 2" xfId="2017"/>
    <cellStyle name="Comma 9 5 2 2" xfId="2018"/>
    <cellStyle name="Comma 9 5 3" xfId="2019"/>
    <cellStyle name="Comma 9 6" xfId="2020"/>
    <cellStyle name="Comma 9 6 2" xfId="2021"/>
    <cellStyle name="Comma 9 6 2 2" xfId="2022"/>
    <cellStyle name="Comma 9 6 3" xfId="2023"/>
    <cellStyle name="Comma 9 7" xfId="2024"/>
    <cellStyle name="Comma 9 7 2" xfId="2025"/>
    <cellStyle name="Comma 9 8" xfId="2026"/>
    <cellStyle name="Comma 90" xfId="2027"/>
    <cellStyle name="Comma 91" xfId="2028"/>
    <cellStyle name="Comma 92" xfId="2029"/>
    <cellStyle name="Comma 93" xfId="2030"/>
    <cellStyle name="Comma 94" xfId="2031"/>
    <cellStyle name="Comma 95" xfId="2032"/>
    <cellStyle name="Comma 96" xfId="2033"/>
    <cellStyle name="Comma 97" xfId="2034"/>
    <cellStyle name="Comma 98" xfId="2035"/>
    <cellStyle name="Comma 99" xfId="2036"/>
    <cellStyle name="Currenc᣹_Sheet1" xfId="2037"/>
    <cellStyle name="Currency [00]" xfId="2038"/>
    <cellStyle name="data" xfId="2039"/>
    <cellStyle name="Data1" xfId="2040"/>
    <cellStyle name="Data2" xfId="2041"/>
    <cellStyle name="Data3" xfId="2042"/>
    <cellStyle name="Data4" xfId="2043"/>
    <cellStyle name="Data5" xfId="2044"/>
    <cellStyle name="date" xfId="2045"/>
    <cellStyle name="Date Short" xfId="2046"/>
    <cellStyle name="datetime" xfId="2047"/>
    <cellStyle name="DELTA" xfId="2048"/>
    <cellStyle name="Dezimal 2" xfId="2049"/>
    <cellStyle name="Dezimal 2 2" xfId="2050"/>
    <cellStyle name="Eingabe" xfId="2051"/>
    <cellStyle name="Enter Currency (0)" xfId="2052"/>
    <cellStyle name="Enter Currency (2)" xfId="2053"/>
    <cellStyle name="Enter Units (0)" xfId="2054"/>
    <cellStyle name="Enter Units (1)" xfId="2055"/>
    <cellStyle name="Enter Units (2)" xfId="2056"/>
    <cellStyle name="Ergebnis" xfId="2057"/>
    <cellStyle name="Erklärender Text" xfId="2058"/>
    <cellStyle name="Erotin_Budget 2002-NB" xfId="2059"/>
    <cellStyle name="Euro" xfId="2060"/>
    <cellStyle name="Euro 2" xfId="2061"/>
    <cellStyle name="Explanatory Text 2" xfId="2062"/>
    <cellStyle name="Explanatory Text 2 2" xfId="2063"/>
    <cellStyle name="Explanatory Text 3" xfId="2064"/>
    <cellStyle name="Explanatory Text 4" xfId="2065"/>
    <cellStyle name="Explanatory Text 5" xfId="2066"/>
    <cellStyle name="Explanatory Text 6" xfId="2067"/>
    <cellStyle name="FeltDataNormal" xfId="2068"/>
    <cellStyle name="Followed Hyperlink" xfId="8894"/>
    <cellStyle name="Forklarende tekst" xfId="2069"/>
    <cellStyle name="Format 1" xfId="2070"/>
    <cellStyle name="God" xfId="2071"/>
    <cellStyle name="Good 2" xfId="2072"/>
    <cellStyle name="Good 2 2" xfId="2073"/>
    <cellStyle name="Good 2 3" xfId="2074"/>
    <cellStyle name="Good 3" xfId="2075"/>
    <cellStyle name="Good 4" xfId="2076"/>
    <cellStyle name="Good 5" xfId="2077"/>
    <cellStyle name="Good 6" xfId="2078"/>
    <cellStyle name="GPM_Allocation" xfId="2079"/>
    <cellStyle name="Grey" xfId="2080"/>
    <cellStyle name="greyed" xfId="2081"/>
    <cellStyle name="greyed 2" xfId="2082"/>
    <cellStyle name="greyed 2 2" xfId="2083"/>
    <cellStyle name="greyed 3" xfId="2084"/>
    <cellStyle name="Gut" xfId="2085"/>
    <cellStyle name="Header" xfId="2086"/>
    <cellStyle name="Header1" xfId="2087"/>
    <cellStyle name="Header2" xfId="2088"/>
    <cellStyle name="Heading 1 2" xfId="2089"/>
    <cellStyle name="Heading 1 2 2" xfId="2090"/>
    <cellStyle name="Heading 1 2 3" xfId="2091"/>
    <cellStyle name="Heading 1 3" xfId="2092"/>
    <cellStyle name="Heading 1 4" xfId="2093"/>
    <cellStyle name="Heading 1 5" xfId="2094"/>
    <cellStyle name="Heading 1 6" xfId="2095"/>
    <cellStyle name="Heading 2 2" xfId="2096"/>
    <cellStyle name="Heading 2 2 2" xfId="2097"/>
    <cellStyle name="Heading 2 2 3" xfId="2098"/>
    <cellStyle name="Heading 2 3" xfId="2099"/>
    <cellStyle name="Heading 2 4" xfId="2100"/>
    <cellStyle name="Heading 2 5" xfId="2101"/>
    <cellStyle name="Heading 2 6" xfId="2102"/>
    <cellStyle name="Heading 3 2" xfId="2103"/>
    <cellStyle name="Heading 3 2 2" xfId="2104"/>
    <cellStyle name="Heading 3 2 3" xfId="2105"/>
    <cellStyle name="Heading 3 3" xfId="2106"/>
    <cellStyle name="Heading 3 4" xfId="2107"/>
    <cellStyle name="Heading 3 5" xfId="2108"/>
    <cellStyle name="Heading 3 6" xfId="2109"/>
    <cellStyle name="Heading 4 2" xfId="2110"/>
    <cellStyle name="Heading 4 2 2" xfId="2111"/>
    <cellStyle name="Heading 4 2 3" xfId="2112"/>
    <cellStyle name="Heading 4 3" xfId="2113"/>
    <cellStyle name="Heading 4 4" xfId="2114"/>
    <cellStyle name="Heading 4 5" xfId="2115"/>
    <cellStyle name="Heading 4 6" xfId="2116"/>
    <cellStyle name="HeadingTable" xfId="2117"/>
    <cellStyle name="highlightExposure" xfId="2118"/>
    <cellStyle name="highlightExposure 2" xfId="2119"/>
    <cellStyle name="highlightExposure 2 2" xfId="2120"/>
    <cellStyle name="highlightExposure 3" xfId="2121"/>
    <cellStyle name="highlightPercentage" xfId="2122"/>
    <cellStyle name="highlightPercentage 2" xfId="2123"/>
    <cellStyle name="highlightPercentage 2 2" xfId="2124"/>
    <cellStyle name="highlightPercentage 3" xfId="2125"/>
    <cellStyle name="highlightText" xfId="2126"/>
    <cellStyle name="highlightText 2" xfId="2127"/>
    <cellStyle name="highlightText 2 2" xfId="2128"/>
    <cellStyle name="highlightText 3" xfId="2129"/>
    <cellStyle name="Huomautus" xfId="2130"/>
    <cellStyle name="Huono" xfId="2131"/>
    <cellStyle name="Hyperkobling_Työkirja4" xfId="2132"/>
    <cellStyle name="Hyperlink" xfId="8895"/>
    <cellStyle name="Hyperlinkki" xfId="2133"/>
    <cellStyle name="Hyvä" xfId="2134"/>
    <cellStyle name="Input [yellow]" xfId="2135"/>
    <cellStyle name="Input 10" xfId="2136"/>
    <cellStyle name="Input 100" xfId="2137"/>
    <cellStyle name="Input 101" xfId="2138"/>
    <cellStyle name="Input 102" xfId="2139"/>
    <cellStyle name="Input 103" xfId="2140"/>
    <cellStyle name="Input 104" xfId="2141"/>
    <cellStyle name="Input 105" xfId="2142"/>
    <cellStyle name="Input 106" xfId="2143"/>
    <cellStyle name="Input 107" xfId="2144"/>
    <cellStyle name="Input 108" xfId="2145"/>
    <cellStyle name="Input 109" xfId="2146"/>
    <cellStyle name="Input 11" xfId="2147"/>
    <cellStyle name="Input 110" xfId="2148"/>
    <cellStyle name="Input 111" xfId="2149"/>
    <cellStyle name="Input 112" xfId="2150"/>
    <cellStyle name="Input 113" xfId="2151"/>
    <cellStyle name="Input 114" xfId="2152"/>
    <cellStyle name="Input 115" xfId="2153"/>
    <cellStyle name="Input 116" xfId="2154"/>
    <cellStyle name="Input 117" xfId="2155"/>
    <cellStyle name="Input 118" xfId="2156"/>
    <cellStyle name="Input 119" xfId="2157"/>
    <cellStyle name="Input 12" xfId="2158"/>
    <cellStyle name="Input 120" xfId="2159"/>
    <cellStyle name="Input 121" xfId="2160"/>
    <cellStyle name="Input 122" xfId="2161"/>
    <cellStyle name="Input 123" xfId="2162"/>
    <cellStyle name="Input 124" xfId="2163"/>
    <cellStyle name="Input 125" xfId="2164"/>
    <cellStyle name="Input 126" xfId="2165"/>
    <cellStyle name="Input 127" xfId="2166"/>
    <cellStyle name="Input 128" xfId="2167"/>
    <cellStyle name="Input 129" xfId="2168"/>
    <cellStyle name="Input 13" xfId="2169"/>
    <cellStyle name="Input 130" xfId="2170"/>
    <cellStyle name="Input 131" xfId="2171"/>
    <cellStyle name="Input 132" xfId="2172"/>
    <cellStyle name="Input 133" xfId="2173"/>
    <cellStyle name="Input 134" xfId="2174"/>
    <cellStyle name="Input 135" xfId="2175"/>
    <cellStyle name="Input 136" xfId="2176"/>
    <cellStyle name="Input 137" xfId="2177"/>
    <cellStyle name="Input 138" xfId="2178"/>
    <cellStyle name="Input 139" xfId="2179"/>
    <cellStyle name="Input 14" xfId="2180"/>
    <cellStyle name="Input 140" xfId="2181"/>
    <cellStyle name="Input 141" xfId="2182"/>
    <cellStyle name="Input 142" xfId="2183"/>
    <cellStyle name="Input 143" xfId="2184"/>
    <cellStyle name="Input 144" xfId="2185"/>
    <cellStyle name="Input 145" xfId="2186"/>
    <cellStyle name="Input 146" xfId="2187"/>
    <cellStyle name="Input 147" xfId="2188"/>
    <cellStyle name="Input 148" xfId="2189"/>
    <cellStyle name="Input 149" xfId="2190"/>
    <cellStyle name="Input 15" xfId="2191"/>
    <cellStyle name="Input 150" xfId="2192"/>
    <cellStyle name="Input 151" xfId="2193"/>
    <cellStyle name="Input 152" xfId="2194"/>
    <cellStyle name="Input 153" xfId="2195"/>
    <cellStyle name="Input 154" xfId="2196"/>
    <cellStyle name="Input 155" xfId="2197"/>
    <cellStyle name="Input 156" xfId="2198"/>
    <cellStyle name="Input 157" xfId="2199"/>
    <cellStyle name="Input 158" xfId="2200"/>
    <cellStyle name="Input 159" xfId="2201"/>
    <cellStyle name="Input 16" xfId="2202"/>
    <cellStyle name="Input 160" xfId="2203"/>
    <cellStyle name="Input 161" xfId="2204"/>
    <cellStyle name="Input 162" xfId="2205"/>
    <cellStyle name="Input 163" xfId="2206"/>
    <cellStyle name="Input 164" xfId="2207"/>
    <cellStyle name="Input 165" xfId="2208"/>
    <cellStyle name="Input 166" xfId="2209"/>
    <cellStyle name="Input 167" xfId="2210"/>
    <cellStyle name="Input 168" xfId="2211"/>
    <cellStyle name="Input 169" xfId="2212"/>
    <cellStyle name="Input 17" xfId="2213"/>
    <cellStyle name="Input 170" xfId="2214"/>
    <cellStyle name="Input 171" xfId="2215"/>
    <cellStyle name="Input 172" xfId="2216"/>
    <cellStyle name="Input 173" xfId="2217"/>
    <cellStyle name="Input 174" xfId="2218"/>
    <cellStyle name="Input 175" xfId="2219"/>
    <cellStyle name="Input 176" xfId="2220"/>
    <cellStyle name="Input 177" xfId="2221"/>
    <cellStyle name="Input 178" xfId="2222"/>
    <cellStyle name="Input 179" xfId="2223"/>
    <cellStyle name="Input 18" xfId="2224"/>
    <cellStyle name="Input 180" xfId="2225"/>
    <cellStyle name="Input 181" xfId="2226"/>
    <cellStyle name="Input 182" xfId="2227"/>
    <cellStyle name="Input 183" xfId="2228"/>
    <cellStyle name="Input 184" xfId="2229"/>
    <cellStyle name="Input 185" xfId="2230"/>
    <cellStyle name="Input 186" xfId="2231"/>
    <cellStyle name="Input 187" xfId="2232"/>
    <cellStyle name="Input 188" xfId="2233"/>
    <cellStyle name="Input 189" xfId="2234"/>
    <cellStyle name="Input 19" xfId="2235"/>
    <cellStyle name="Input 19 2" xfId="2236"/>
    <cellStyle name="Input 19 2 2" xfId="2237"/>
    <cellStyle name="Input 19 2 3" xfId="2238"/>
    <cellStyle name="Input 19 3" xfId="2239"/>
    <cellStyle name="Input 190" xfId="2240"/>
    <cellStyle name="Input 191" xfId="2241"/>
    <cellStyle name="Input 192" xfId="2242"/>
    <cellStyle name="Input 193" xfId="2243"/>
    <cellStyle name="Input 194" xfId="2244"/>
    <cellStyle name="Input 195" xfId="2245"/>
    <cellStyle name="Input 196" xfId="2246"/>
    <cellStyle name="Input 197" xfId="2247"/>
    <cellStyle name="Input 198" xfId="2248"/>
    <cellStyle name="Input 199" xfId="2249"/>
    <cellStyle name="Input 2" xfId="2250"/>
    <cellStyle name="Input 2 2" xfId="2251"/>
    <cellStyle name="Input 2 3" xfId="2252"/>
    <cellStyle name="Input 2 4" xfId="2253"/>
    <cellStyle name="Input 20" xfId="2254"/>
    <cellStyle name="Input 20 2" xfId="2255"/>
    <cellStyle name="Input 20 2 2" xfId="2256"/>
    <cellStyle name="Input 20 2 3" xfId="2257"/>
    <cellStyle name="Input 20 3" xfId="2258"/>
    <cellStyle name="Input 200" xfId="2259"/>
    <cellStyle name="Input 201" xfId="2260"/>
    <cellStyle name="Input 202" xfId="2261"/>
    <cellStyle name="Input 203" xfId="2262"/>
    <cellStyle name="Input 204" xfId="2263"/>
    <cellStyle name="Input 205" xfId="2264"/>
    <cellStyle name="Input 206" xfId="2265"/>
    <cellStyle name="Input 207" xfId="2266"/>
    <cellStyle name="Input 208" xfId="2267"/>
    <cellStyle name="Input 209" xfId="2268"/>
    <cellStyle name="Input 21" xfId="2269"/>
    <cellStyle name="Input 21 2" xfId="2270"/>
    <cellStyle name="Input 21 2 2" xfId="2271"/>
    <cellStyle name="Input 21 2 3" xfId="2272"/>
    <cellStyle name="Input 21 3" xfId="2273"/>
    <cellStyle name="Input 210" xfId="2274"/>
    <cellStyle name="Input 211" xfId="2275"/>
    <cellStyle name="Input 212" xfId="2276"/>
    <cellStyle name="Input 213" xfId="2277"/>
    <cellStyle name="Input 214" xfId="2278"/>
    <cellStyle name="Input 215" xfId="2279"/>
    <cellStyle name="Input 216" xfId="2280"/>
    <cellStyle name="Input 217" xfId="2281"/>
    <cellStyle name="Input 218" xfId="2282"/>
    <cellStyle name="Input 219" xfId="2283"/>
    <cellStyle name="Input 22" xfId="2284"/>
    <cellStyle name="Input 22 2" xfId="2285"/>
    <cellStyle name="Input 22 2 2" xfId="2286"/>
    <cellStyle name="Input 22 2 3" xfId="2287"/>
    <cellStyle name="Input 22 3" xfId="2288"/>
    <cellStyle name="Input 220" xfId="2289"/>
    <cellStyle name="Input 221" xfId="2290"/>
    <cellStyle name="Input 222" xfId="2291"/>
    <cellStyle name="Input 223" xfId="2292"/>
    <cellStyle name="Input 224" xfId="2293"/>
    <cellStyle name="Input 225" xfId="2294"/>
    <cellStyle name="Input 226" xfId="2295"/>
    <cellStyle name="Input 227" xfId="2296"/>
    <cellStyle name="Input 228" xfId="2297"/>
    <cellStyle name="Input 229" xfId="2298"/>
    <cellStyle name="Input 23" xfId="2299"/>
    <cellStyle name="Input 230" xfId="2300"/>
    <cellStyle name="Input 231" xfId="2301"/>
    <cellStyle name="Input 232" xfId="2302"/>
    <cellStyle name="Input 233" xfId="2303"/>
    <cellStyle name="Input 234" xfId="2304"/>
    <cellStyle name="Input 235" xfId="2305"/>
    <cellStyle name="Input 236" xfId="2306"/>
    <cellStyle name="Input 237" xfId="2307"/>
    <cellStyle name="Input 238" xfId="2308"/>
    <cellStyle name="Input 239" xfId="2309"/>
    <cellStyle name="Input 24" xfId="2310"/>
    <cellStyle name="Input 240" xfId="2311"/>
    <cellStyle name="Input 241" xfId="2312"/>
    <cellStyle name="Input 242" xfId="2313"/>
    <cellStyle name="Input 243" xfId="2314"/>
    <cellStyle name="Input 244" xfId="2315"/>
    <cellStyle name="Input 245" xfId="2316"/>
    <cellStyle name="Input 246" xfId="2317"/>
    <cellStyle name="Input 247" xfId="2318"/>
    <cellStyle name="Input 248" xfId="2319"/>
    <cellStyle name="Input 249" xfId="2320"/>
    <cellStyle name="Input 25" xfId="2321"/>
    <cellStyle name="Input 250" xfId="2322"/>
    <cellStyle name="Input 251" xfId="2323"/>
    <cellStyle name="Input 252" xfId="2324"/>
    <cellStyle name="Input 253" xfId="2325"/>
    <cellStyle name="Input 254" xfId="2326"/>
    <cellStyle name="Input 255" xfId="2327"/>
    <cellStyle name="Input 256" xfId="2328"/>
    <cellStyle name="Input 257" xfId="2329"/>
    <cellStyle name="Input 258" xfId="2330"/>
    <cellStyle name="Input 259" xfId="2331"/>
    <cellStyle name="Input 26" xfId="2332"/>
    <cellStyle name="Input 260" xfId="2333"/>
    <cellStyle name="Input 261" xfId="2334"/>
    <cellStyle name="Input 262" xfId="2335"/>
    <cellStyle name="Input 263" xfId="2336"/>
    <cellStyle name="Input 264" xfId="2337"/>
    <cellStyle name="Input 265" xfId="2338"/>
    <cellStyle name="Input 266" xfId="2339"/>
    <cellStyle name="Input 267" xfId="2340"/>
    <cellStyle name="Input 268" xfId="2341"/>
    <cellStyle name="Input 269" xfId="2342"/>
    <cellStyle name="Input 27" xfId="2343"/>
    <cellStyle name="Input 270" xfId="2344"/>
    <cellStyle name="Input 271" xfId="2345"/>
    <cellStyle name="Input 272" xfId="2346"/>
    <cellStyle name="Input 273" xfId="2347"/>
    <cellStyle name="Input 274" xfId="2348"/>
    <cellStyle name="Input 275" xfId="2349"/>
    <cellStyle name="Input 276" xfId="2350"/>
    <cellStyle name="Input 277" xfId="2351"/>
    <cellStyle name="Input 278" xfId="2352"/>
    <cellStyle name="Input 279" xfId="2353"/>
    <cellStyle name="Input 28" xfId="2354"/>
    <cellStyle name="Input 280" xfId="2355"/>
    <cellStyle name="Input 281" xfId="2356"/>
    <cellStyle name="Input 282" xfId="2357"/>
    <cellStyle name="Input 283" xfId="2358"/>
    <cellStyle name="Input 284" xfId="2359"/>
    <cellStyle name="Input 285" xfId="2360"/>
    <cellStyle name="Input 286" xfId="2361"/>
    <cellStyle name="Input 287" xfId="2362"/>
    <cellStyle name="Input 288" xfId="2363"/>
    <cellStyle name="Input 289" xfId="2364"/>
    <cellStyle name="Input 29" xfId="2365"/>
    <cellStyle name="Input 290" xfId="2366"/>
    <cellStyle name="Input 291" xfId="2367"/>
    <cellStyle name="Input 292" xfId="2368"/>
    <cellStyle name="Input 293" xfId="2369"/>
    <cellStyle name="Input 294" xfId="2370"/>
    <cellStyle name="Input 295" xfId="2371"/>
    <cellStyle name="Input 296" xfId="2372"/>
    <cellStyle name="Input 297" xfId="2373"/>
    <cellStyle name="Input 298" xfId="2374"/>
    <cellStyle name="Input 299" xfId="2375"/>
    <cellStyle name="Input 3" xfId="2376"/>
    <cellStyle name="Input 3 2" xfId="2377"/>
    <cellStyle name="Input 30" xfId="2378"/>
    <cellStyle name="Input 300" xfId="2379"/>
    <cellStyle name="Input 301" xfId="2380"/>
    <cellStyle name="Input 302" xfId="2381"/>
    <cellStyle name="Input 303" xfId="2382"/>
    <cellStyle name="Input 304" xfId="2383"/>
    <cellStyle name="Input 305" xfId="2384"/>
    <cellStyle name="Input 306" xfId="2385"/>
    <cellStyle name="Input 307" xfId="2386"/>
    <cellStyle name="Input 308" xfId="2387"/>
    <cellStyle name="Input 309" xfId="2388"/>
    <cellStyle name="Input 31" xfId="2389"/>
    <cellStyle name="Input 310" xfId="2390"/>
    <cellStyle name="Input 311" xfId="2391"/>
    <cellStyle name="Input 312" xfId="2392"/>
    <cellStyle name="Input 313" xfId="2393"/>
    <cellStyle name="Input 314" xfId="2394"/>
    <cellStyle name="Input 315" xfId="2395"/>
    <cellStyle name="Input 316" xfId="2396"/>
    <cellStyle name="Input 317" xfId="2397"/>
    <cellStyle name="Input 318" xfId="2398"/>
    <cellStyle name="Input 319" xfId="2399"/>
    <cellStyle name="Input 32" xfId="2400"/>
    <cellStyle name="Input 320" xfId="2401"/>
    <cellStyle name="Input 321" xfId="2402"/>
    <cellStyle name="Input 322" xfId="2403"/>
    <cellStyle name="Input 323" xfId="2404"/>
    <cellStyle name="Input 324" xfId="2405"/>
    <cellStyle name="Input 325" xfId="2406"/>
    <cellStyle name="Input 326" xfId="2407"/>
    <cellStyle name="Input 327" xfId="2408"/>
    <cellStyle name="Input 328" xfId="2409"/>
    <cellStyle name="Input 329" xfId="2410"/>
    <cellStyle name="Input 33" xfId="2411"/>
    <cellStyle name="Input 330" xfId="2412"/>
    <cellStyle name="Input 331" xfId="2413"/>
    <cellStyle name="Input 332" xfId="2414"/>
    <cellStyle name="Input 333" xfId="2415"/>
    <cellStyle name="Input 334" xfId="2416"/>
    <cellStyle name="Input 335" xfId="2417"/>
    <cellStyle name="Input 336" xfId="2418"/>
    <cellStyle name="Input 337" xfId="2419"/>
    <cellStyle name="Input 338" xfId="2420"/>
    <cellStyle name="Input 339" xfId="2421"/>
    <cellStyle name="Input 34" xfId="2422"/>
    <cellStyle name="Input 340" xfId="2423"/>
    <cellStyle name="Input 341" xfId="2424"/>
    <cellStyle name="Input 342" xfId="2425"/>
    <cellStyle name="Input 343" xfId="2426"/>
    <cellStyle name="Input 344" xfId="2427"/>
    <cellStyle name="Input 35" xfId="2428"/>
    <cellStyle name="Input 36" xfId="2429"/>
    <cellStyle name="Input 37" xfId="2430"/>
    <cellStyle name="Input 38" xfId="2431"/>
    <cellStyle name="Input 39" xfId="2432"/>
    <cellStyle name="Input 4" xfId="2433"/>
    <cellStyle name="Input 40" xfId="2434"/>
    <cellStyle name="Input 41" xfId="2435"/>
    <cellStyle name="Input 42" xfId="2436"/>
    <cellStyle name="Input 43" xfId="2437"/>
    <cellStyle name="Input 44" xfId="2438"/>
    <cellStyle name="Input 45" xfId="2439"/>
    <cellStyle name="Input 46" xfId="2440"/>
    <cellStyle name="Input 47" xfId="2441"/>
    <cellStyle name="Input 48" xfId="2442"/>
    <cellStyle name="Input 49" xfId="2443"/>
    <cellStyle name="Input 5" xfId="2444"/>
    <cellStyle name="Input 50" xfId="2445"/>
    <cellStyle name="Input 51" xfId="2446"/>
    <cellStyle name="Input 52" xfId="2447"/>
    <cellStyle name="Input 53" xfId="2448"/>
    <cellStyle name="Input 54" xfId="2449"/>
    <cellStyle name="Input 55" xfId="2450"/>
    <cellStyle name="Input 56" xfId="2451"/>
    <cellStyle name="Input 57" xfId="2452"/>
    <cellStyle name="Input 58" xfId="2453"/>
    <cellStyle name="Input 59" xfId="2454"/>
    <cellStyle name="Input 6" xfId="2455"/>
    <cellStyle name="Input 60" xfId="2456"/>
    <cellStyle name="Input 61" xfId="2457"/>
    <cellStyle name="Input 62" xfId="2458"/>
    <cellStyle name="Input 63" xfId="2459"/>
    <cellStyle name="Input 64" xfId="2460"/>
    <cellStyle name="Input 65" xfId="2461"/>
    <cellStyle name="Input 66" xfId="2462"/>
    <cellStyle name="Input 67" xfId="2463"/>
    <cellStyle name="Input 68" xfId="2464"/>
    <cellStyle name="Input 69" xfId="2465"/>
    <cellStyle name="Input 7" xfId="2466"/>
    <cellStyle name="Input 70" xfId="2467"/>
    <cellStyle name="Input 71" xfId="2468"/>
    <cellStyle name="Input 72" xfId="2469"/>
    <cellStyle name="Input 73" xfId="2470"/>
    <cellStyle name="Input 74" xfId="2471"/>
    <cellStyle name="Input 75" xfId="2472"/>
    <cellStyle name="Input 76" xfId="2473"/>
    <cellStyle name="Input 77" xfId="2474"/>
    <cellStyle name="Input 78" xfId="2475"/>
    <cellStyle name="Input 79" xfId="2476"/>
    <cellStyle name="Input 8" xfId="2477"/>
    <cellStyle name="Input 80" xfId="2478"/>
    <cellStyle name="Input 81" xfId="2479"/>
    <cellStyle name="Input 82" xfId="2480"/>
    <cellStyle name="Input 83" xfId="2481"/>
    <cellStyle name="Input 84" xfId="2482"/>
    <cellStyle name="Input 85" xfId="2483"/>
    <cellStyle name="Input 86" xfId="2484"/>
    <cellStyle name="Input 87" xfId="2485"/>
    <cellStyle name="Input 88" xfId="2486"/>
    <cellStyle name="Input 89" xfId="2487"/>
    <cellStyle name="Input 9" xfId="2488"/>
    <cellStyle name="Input 90" xfId="2489"/>
    <cellStyle name="Input 91" xfId="2490"/>
    <cellStyle name="Input 92" xfId="2491"/>
    <cellStyle name="Input 93" xfId="2492"/>
    <cellStyle name="Input 94" xfId="2493"/>
    <cellStyle name="Input 95" xfId="2494"/>
    <cellStyle name="Input 96" xfId="2495"/>
    <cellStyle name="Input 97" xfId="2496"/>
    <cellStyle name="Input 98" xfId="2497"/>
    <cellStyle name="Input 99" xfId="2498"/>
    <cellStyle name="inputExposure" xfId="2499"/>
    <cellStyle name="inputExposure 2" xfId="2500"/>
    <cellStyle name="inputExposure 2 2" xfId="2501"/>
    <cellStyle name="inputExposure 3" xfId="2502"/>
    <cellStyle name="inputPD" xfId="2503"/>
    <cellStyle name="inputPD 2" xfId="2504"/>
    <cellStyle name="inputPD 2 2" xfId="2505"/>
    <cellStyle name="inputPD 3" xfId="2506"/>
    <cellStyle name="inputPercentage" xfId="2507"/>
    <cellStyle name="inputPercentage 2" xfId="2508"/>
    <cellStyle name="inputPercentage 2 2" xfId="2509"/>
    <cellStyle name="inputPercentage 3" xfId="2510"/>
    <cellStyle name="inputSelection" xfId="2511"/>
    <cellStyle name="inputSelection 2" xfId="2512"/>
    <cellStyle name="inputSelection 2 2" xfId="2513"/>
    <cellStyle name="inputSelection 3" xfId="2514"/>
    <cellStyle name="Komma (0)" xfId="2515"/>
    <cellStyle name="Komma [0]" xfId="2516"/>
    <cellStyle name="Kontroller celle" xfId="2517"/>
    <cellStyle name="label" xfId="2518"/>
    <cellStyle name="Laskenta" xfId="2519"/>
    <cellStyle name="Link Currency (0)" xfId="2520"/>
    <cellStyle name="Link Currency (2)" xfId="2521"/>
    <cellStyle name="Link Units (0)" xfId="2522"/>
    <cellStyle name="Link Units (1)" xfId="2523"/>
    <cellStyle name="Link Units (2)" xfId="2524"/>
    <cellStyle name="Linked Cell 2" xfId="2525"/>
    <cellStyle name="Linked Cell 2 2" xfId="2526"/>
    <cellStyle name="Linked Cell 2 3" xfId="2527"/>
    <cellStyle name="Linked Cell 3" xfId="2528"/>
    <cellStyle name="Linked Cell 4" xfId="2529"/>
    <cellStyle name="Linked Cell 5" xfId="2530"/>
    <cellStyle name="Linked Cell 6" xfId="2531"/>
    <cellStyle name="Linkitetty solu" xfId="2532"/>
    <cellStyle name="main_input" xfId="2533"/>
    <cellStyle name="Markeringsfarve1" xfId="2534"/>
    <cellStyle name="Markeringsfarve2" xfId="2535"/>
    <cellStyle name="Markeringsfarve3" xfId="2536"/>
    <cellStyle name="Markeringsfarve4" xfId="2537"/>
    <cellStyle name="Markeringsfarve5" xfId="2538"/>
    <cellStyle name="Markeringsfarve6" xfId="2539"/>
    <cellStyle name="Modifiable" xfId="2540"/>
    <cellStyle name="Neutraali" xfId="2541"/>
    <cellStyle name="Neutral 2" xfId="2542"/>
    <cellStyle name="Neutral 2 2" xfId="2543"/>
    <cellStyle name="Neutral 2 3" xfId="2544"/>
    <cellStyle name="Neutral 3" xfId="2545"/>
    <cellStyle name="Neutral 4" xfId="2546"/>
    <cellStyle name="Neutral 5" xfId="2547"/>
    <cellStyle name="Neutral 6" xfId="2548"/>
    <cellStyle name="new total" xfId="2549"/>
    <cellStyle name="new total 2" xfId="2550"/>
    <cellStyle name="Next holiday" xfId="2551"/>
    <cellStyle name="no dec" xfId="2552"/>
    <cellStyle name="Normaali_1996" xfId="2553"/>
    <cellStyle name="Normal" xfId="0" builtinId="0"/>
    <cellStyle name="Normal - Style1" xfId="2554"/>
    <cellStyle name="Normal - Style1 2" xfId="2555"/>
    <cellStyle name="Normal 10" xfId="2556"/>
    <cellStyle name="Normal 10 10" xfId="2557"/>
    <cellStyle name="Normal 10 10 2" xfId="2558"/>
    <cellStyle name="Normal 10 10 2 2" xfId="2559"/>
    <cellStyle name="Normal 10 10 3" xfId="2560"/>
    <cellStyle name="Normal 10 11" xfId="2561"/>
    <cellStyle name="Normal 10 11 2" xfId="2562"/>
    <cellStyle name="Normal 10 11 2 2" xfId="2563"/>
    <cellStyle name="Normal 10 11 3" xfId="2564"/>
    <cellStyle name="Normal 10 2" xfId="2565"/>
    <cellStyle name="Normal 10 2 10" xfId="2566"/>
    <cellStyle name="Normal 10 2 10 2" xfId="2567"/>
    <cellStyle name="Normal 10 2 10 2 2" xfId="2568"/>
    <cellStyle name="Normal 10 2 10 2 2 2" xfId="2569"/>
    <cellStyle name="Normal 10 2 10 2 3" xfId="2570"/>
    <cellStyle name="Normal 10 2 10 3" xfId="2571"/>
    <cellStyle name="Normal 10 2 10 3 2" xfId="2572"/>
    <cellStyle name="Normal 10 2 10 4" xfId="2573"/>
    <cellStyle name="Normal 10 2 11" xfId="2574"/>
    <cellStyle name="Normal 10 2 11 2" xfId="2575"/>
    <cellStyle name="Normal 10 2 11 2 2" xfId="2576"/>
    <cellStyle name="Normal 10 2 11 3" xfId="2577"/>
    <cellStyle name="Normal 10 2 12" xfId="2578"/>
    <cellStyle name="Normal 10 2 12 2" xfId="2579"/>
    <cellStyle name="Normal 10 2 12 2 2" xfId="2580"/>
    <cellStyle name="Normal 10 2 12 3" xfId="2581"/>
    <cellStyle name="Normal 10 2 13" xfId="2582"/>
    <cellStyle name="Normal 10 2 13 2" xfId="2583"/>
    <cellStyle name="Normal 10 2 13 2 2" xfId="2584"/>
    <cellStyle name="Normal 10 2 13 3" xfId="2585"/>
    <cellStyle name="Normal 10 2 14" xfId="2586"/>
    <cellStyle name="Normal 10 2 14 2" xfId="2587"/>
    <cellStyle name="Normal 10 2 14 2 2" xfId="2588"/>
    <cellStyle name="Normal 10 2 14 3" xfId="2589"/>
    <cellStyle name="Normal 10 2 15" xfId="2590"/>
    <cellStyle name="Normal 10 2 15 2" xfId="2591"/>
    <cellStyle name="Normal 10 2 16" xfId="2592"/>
    <cellStyle name="Normal 10 2 2" xfId="2593"/>
    <cellStyle name="Normal 10 2 2 10" xfId="2594"/>
    <cellStyle name="Normal 10 2 2 10 2" xfId="2595"/>
    <cellStyle name="Normal 10 2 2 10 2 2" xfId="2596"/>
    <cellStyle name="Normal 10 2 2 10 3" xfId="2597"/>
    <cellStyle name="Normal 10 2 2 11" xfId="2598"/>
    <cellStyle name="Normal 10 2 2 11 2" xfId="2599"/>
    <cellStyle name="Normal 10 2 2 11 2 2" xfId="2600"/>
    <cellStyle name="Normal 10 2 2 11 3" xfId="2601"/>
    <cellStyle name="Normal 10 2 2 12" xfId="2602"/>
    <cellStyle name="Normal 10 2 2 12 2" xfId="2603"/>
    <cellStyle name="Normal 10 2 2 13" xfId="2604"/>
    <cellStyle name="Normal 10 2 2 2" xfId="2605"/>
    <cellStyle name="Normal 10 2 2 2 10" xfId="2606"/>
    <cellStyle name="Normal 10 2 2 2 10 2" xfId="2607"/>
    <cellStyle name="Normal 10 2 2 2 11" xfId="2608"/>
    <cellStyle name="Normal 10 2 2 2 2" xfId="2609"/>
    <cellStyle name="Normal 10 2 2 2 2 2" xfId="2610"/>
    <cellStyle name="Normal 10 2 2 2 2 2 2" xfId="2611"/>
    <cellStyle name="Normal 10 2 2 2 2 2 2 2" xfId="2612"/>
    <cellStyle name="Normal 10 2 2 2 2 2 2 2 2" xfId="2613"/>
    <cellStyle name="Normal 10 2 2 2 2 2 2 3" xfId="2614"/>
    <cellStyle name="Normal 10 2 2 2 2 2 3" xfId="2615"/>
    <cellStyle name="Normal 10 2 2 2 2 2 3 2" xfId="2616"/>
    <cellStyle name="Normal 10 2 2 2 2 2 4" xfId="2617"/>
    <cellStyle name="Normal 10 2 2 2 2 3" xfId="2618"/>
    <cellStyle name="Normal 10 2 2 2 2 3 2" xfId="2619"/>
    <cellStyle name="Normal 10 2 2 2 2 3 2 2" xfId="2620"/>
    <cellStyle name="Normal 10 2 2 2 2 3 3" xfId="2621"/>
    <cellStyle name="Normal 10 2 2 2 2 4" xfId="2622"/>
    <cellStyle name="Normal 10 2 2 2 2 4 2" xfId="2623"/>
    <cellStyle name="Normal 10 2 2 2 2 4 2 2" xfId="2624"/>
    <cellStyle name="Normal 10 2 2 2 2 4 3" xfId="2625"/>
    <cellStyle name="Normal 10 2 2 2 2 5" xfId="2626"/>
    <cellStyle name="Normal 10 2 2 2 2 5 2" xfId="2627"/>
    <cellStyle name="Normal 10 2 2 2 2 6" xfId="2628"/>
    <cellStyle name="Normal 10 2 2 2 3" xfId="2629"/>
    <cellStyle name="Normal 10 2 2 2 3 2" xfId="2630"/>
    <cellStyle name="Normal 10 2 2 2 3 2 2" xfId="2631"/>
    <cellStyle name="Normal 10 2 2 2 3 2 2 2" xfId="2632"/>
    <cellStyle name="Normal 10 2 2 2 3 2 2 2 2" xfId="2633"/>
    <cellStyle name="Normal 10 2 2 2 3 2 2 3" xfId="2634"/>
    <cellStyle name="Normal 10 2 2 2 3 2 3" xfId="2635"/>
    <cellStyle name="Normal 10 2 2 2 3 2 3 2" xfId="2636"/>
    <cellStyle name="Normal 10 2 2 2 3 2 4" xfId="2637"/>
    <cellStyle name="Normal 10 2 2 2 3 3" xfId="2638"/>
    <cellStyle name="Normal 10 2 2 2 3 3 2" xfId="2639"/>
    <cellStyle name="Normal 10 2 2 2 3 3 2 2" xfId="2640"/>
    <cellStyle name="Normal 10 2 2 2 3 3 3" xfId="2641"/>
    <cellStyle name="Normal 10 2 2 2 3 4" xfId="2642"/>
    <cellStyle name="Normal 10 2 2 2 3 4 2" xfId="2643"/>
    <cellStyle name="Normal 10 2 2 2 3 4 2 2" xfId="2644"/>
    <cellStyle name="Normal 10 2 2 2 3 4 3" xfId="2645"/>
    <cellStyle name="Normal 10 2 2 2 3 5" xfId="2646"/>
    <cellStyle name="Normal 10 2 2 2 3 5 2" xfId="2647"/>
    <cellStyle name="Normal 10 2 2 2 3 6" xfId="2648"/>
    <cellStyle name="Normal 10 2 2 2 4" xfId="2649"/>
    <cellStyle name="Normal 10 2 2 2 4 2" xfId="2650"/>
    <cellStyle name="Normal 10 2 2 2 4 2 2" xfId="2651"/>
    <cellStyle name="Normal 10 2 2 2 4 2 2 2" xfId="2652"/>
    <cellStyle name="Normal 10 2 2 2 4 2 2 2 2" xfId="2653"/>
    <cellStyle name="Normal 10 2 2 2 4 2 2 3" xfId="2654"/>
    <cellStyle name="Normal 10 2 2 2 4 2 3" xfId="2655"/>
    <cellStyle name="Normal 10 2 2 2 4 2 3 2" xfId="2656"/>
    <cellStyle name="Normal 10 2 2 2 4 2 4" xfId="2657"/>
    <cellStyle name="Normal 10 2 2 2 4 3" xfId="2658"/>
    <cellStyle name="Normal 10 2 2 2 4 3 2" xfId="2659"/>
    <cellStyle name="Normal 10 2 2 2 4 3 2 2" xfId="2660"/>
    <cellStyle name="Normal 10 2 2 2 4 3 3" xfId="2661"/>
    <cellStyle name="Normal 10 2 2 2 4 4" xfId="2662"/>
    <cellStyle name="Normal 10 2 2 2 4 4 2" xfId="2663"/>
    <cellStyle name="Normal 10 2 2 2 4 4 2 2" xfId="2664"/>
    <cellStyle name="Normal 10 2 2 2 4 4 3" xfId="2665"/>
    <cellStyle name="Normal 10 2 2 2 4 5" xfId="2666"/>
    <cellStyle name="Normal 10 2 2 2 4 5 2" xfId="2667"/>
    <cellStyle name="Normal 10 2 2 2 4 6" xfId="2668"/>
    <cellStyle name="Normal 10 2 2 2 5" xfId="2669"/>
    <cellStyle name="Normal 10 2 2 2 5 2" xfId="2670"/>
    <cellStyle name="Normal 10 2 2 2 5 2 2" xfId="2671"/>
    <cellStyle name="Normal 10 2 2 2 5 2 2 2" xfId="2672"/>
    <cellStyle name="Normal 10 2 2 2 5 2 3" xfId="2673"/>
    <cellStyle name="Normal 10 2 2 2 5 3" xfId="2674"/>
    <cellStyle name="Normal 10 2 2 2 5 3 2" xfId="2675"/>
    <cellStyle name="Normal 10 2 2 2 5 4" xfId="2676"/>
    <cellStyle name="Normal 10 2 2 2 6" xfId="2677"/>
    <cellStyle name="Normal 10 2 2 2 6 2" xfId="2678"/>
    <cellStyle name="Normal 10 2 2 2 6 2 2" xfId="2679"/>
    <cellStyle name="Normal 10 2 2 2 6 3" xfId="2680"/>
    <cellStyle name="Normal 10 2 2 2 7" xfId="2681"/>
    <cellStyle name="Normal 10 2 2 2 7 2" xfId="2682"/>
    <cellStyle name="Normal 10 2 2 2 7 2 2" xfId="2683"/>
    <cellStyle name="Normal 10 2 2 2 7 3" xfId="2684"/>
    <cellStyle name="Normal 10 2 2 2 8" xfId="2685"/>
    <cellStyle name="Normal 10 2 2 2 8 2" xfId="2686"/>
    <cellStyle name="Normal 10 2 2 2 8 2 2" xfId="2687"/>
    <cellStyle name="Normal 10 2 2 2 8 3" xfId="2688"/>
    <cellStyle name="Normal 10 2 2 2 9" xfId="2689"/>
    <cellStyle name="Normal 10 2 2 2 9 2" xfId="2690"/>
    <cellStyle name="Normal 10 2 2 2 9 2 2" xfId="2691"/>
    <cellStyle name="Normal 10 2 2 2 9 3" xfId="2692"/>
    <cellStyle name="Normal 10 2 2 3" xfId="2693"/>
    <cellStyle name="Normal 10 2 2 3 10" xfId="2694"/>
    <cellStyle name="Normal 10 2 2 3 10 2" xfId="2695"/>
    <cellStyle name="Normal 10 2 2 3 11" xfId="2696"/>
    <cellStyle name="Normal 10 2 2 3 2" xfId="2697"/>
    <cellStyle name="Normal 10 2 2 3 2 2" xfId="2698"/>
    <cellStyle name="Normal 10 2 2 3 2 2 2" xfId="2699"/>
    <cellStyle name="Normal 10 2 2 3 2 2 2 2" xfId="2700"/>
    <cellStyle name="Normal 10 2 2 3 2 2 2 2 2" xfId="2701"/>
    <cellStyle name="Normal 10 2 2 3 2 2 2 3" xfId="2702"/>
    <cellStyle name="Normal 10 2 2 3 2 2 3" xfId="2703"/>
    <cellStyle name="Normal 10 2 2 3 2 2 3 2" xfId="2704"/>
    <cellStyle name="Normal 10 2 2 3 2 2 4" xfId="2705"/>
    <cellStyle name="Normal 10 2 2 3 2 3" xfId="2706"/>
    <cellStyle name="Normal 10 2 2 3 2 3 2" xfId="2707"/>
    <cellStyle name="Normal 10 2 2 3 2 3 2 2" xfId="2708"/>
    <cellStyle name="Normal 10 2 2 3 2 3 3" xfId="2709"/>
    <cellStyle name="Normal 10 2 2 3 2 4" xfId="2710"/>
    <cellStyle name="Normal 10 2 2 3 2 4 2" xfId="2711"/>
    <cellStyle name="Normal 10 2 2 3 2 4 2 2" xfId="2712"/>
    <cellStyle name="Normal 10 2 2 3 2 4 3" xfId="2713"/>
    <cellStyle name="Normal 10 2 2 3 2 5" xfId="2714"/>
    <cellStyle name="Normal 10 2 2 3 2 5 2" xfId="2715"/>
    <cellStyle name="Normal 10 2 2 3 2 6" xfId="2716"/>
    <cellStyle name="Normal 10 2 2 3 3" xfId="2717"/>
    <cellStyle name="Normal 10 2 2 3 3 2" xfId="2718"/>
    <cellStyle name="Normal 10 2 2 3 3 2 2" xfId="2719"/>
    <cellStyle name="Normal 10 2 2 3 3 2 2 2" xfId="2720"/>
    <cellStyle name="Normal 10 2 2 3 3 2 2 2 2" xfId="2721"/>
    <cellStyle name="Normal 10 2 2 3 3 2 2 3" xfId="2722"/>
    <cellStyle name="Normal 10 2 2 3 3 2 3" xfId="2723"/>
    <cellStyle name="Normal 10 2 2 3 3 2 3 2" xfId="2724"/>
    <cellStyle name="Normal 10 2 2 3 3 2 4" xfId="2725"/>
    <cellStyle name="Normal 10 2 2 3 3 3" xfId="2726"/>
    <cellStyle name="Normal 10 2 2 3 3 3 2" xfId="2727"/>
    <cellStyle name="Normal 10 2 2 3 3 3 2 2" xfId="2728"/>
    <cellStyle name="Normal 10 2 2 3 3 3 3" xfId="2729"/>
    <cellStyle name="Normal 10 2 2 3 3 4" xfId="2730"/>
    <cellStyle name="Normal 10 2 2 3 3 4 2" xfId="2731"/>
    <cellStyle name="Normal 10 2 2 3 3 4 2 2" xfId="2732"/>
    <cellStyle name="Normal 10 2 2 3 3 4 3" xfId="2733"/>
    <cellStyle name="Normal 10 2 2 3 3 5" xfId="2734"/>
    <cellStyle name="Normal 10 2 2 3 3 5 2" xfId="2735"/>
    <cellStyle name="Normal 10 2 2 3 3 6" xfId="2736"/>
    <cellStyle name="Normal 10 2 2 3 4" xfId="2737"/>
    <cellStyle name="Normal 10 2 2 3 4 2" xfId="2738"/>
    <cellStyle name="Normal 10 2 2 3 4 2 2" xfId="2739"/>
    <cellStyle name="Normal 10 2 2 3 4 2 2 2" xfId="2740"/>
    <cellStyle name="Normal 10 2 2 3 4 2 2 2 2" xfId="2741"/>
    <cellStyle name="Normal 10 2 2 3 4 2 2 3" xfId="2742"/>
    <cellStyle name="Normal 10 2 2 3 4 2 3" xfId="2743"/>
    <cellStyle name="Normal 10 2 2 3 4 2 3 2" xfId="2744"/>
    <cellStyle name="Normal 10 2 2 3 4 2 4" xfId="2745"/>
    <cellStyle name="Normal 10 2 2 3 4 3" xfId="2746"/>
    <cellStyle name="Normal 10 2 2 3 4 3 2" xfId="2747"/>
    <cellStyle name="Normal 10 2 2 3 4 3 2 2" xfId="2748"/>
    <cellStyle name="Normal 10 2 2 3 4 3 3" xfId="2749"/>
    <cellStyle name="Normal 10 2 2 3 4 4" xfId="2750"/>
    <cellStyle name="Normal 10 2 2 3 4 4 2" xfId="2751"/>
    <cellStyle name="Normal 10 2 2 3 4 4 2 2" xfId="2752"/>
    <cellStyle name="Normal 10 2 2 3 4 4 3" xfId="2753"/>
    <cellStyle name="Normal 10 2 2 3 4 5" xfId="2754"/>
    <cellStyle name="Normal 10 2 2 3 4 5 2" xfId="2755"/>
    <cellStyle name="Normal 10 2 2 3 4 6" xfId="2756"/>
    <cellStyle name="Normal 10 2 2 3 5" xfId="2757"/>
    <cellStyle name="Normal 10 2 2 3 5 2" xfId="2758"/>
    <cellStyle name="Normal 10 2 2 3 5 2 2" xfId="2759"/>
    <cellStyle name="Normal 10 2 2 3 5 2 2 2" xfId="2760"/>
    <cellStyle name="Normal 10 2 2 3 5 2 3" xfId="2761"/>
    <cellStyle name="Normal 10 2 2 3 5 3" xfId="2762"/>
    <cellStyle name="Normal 10 2 2 3 5 3 2" xfId="2763"/>
    <cellStyle name="Normal 10 2 2 3 5 4" xfId="2764"/>
    <cellStyle name="Normal 10 2 2 3 6" xfId="2765"/>
    <cellStyle name="Normal 10 2 2 3 6 2" xfId="2766"/>
    <cellStyle name="Normal 10 2 2 3 6 2 2" xfId="2767"/>
    <cellStyle name="Normal 10 2 2 3 6 3" xfId="2768"/>
    <cellStyle name="Normal 10 2 2 3 7" xfId="2769"/>
    <cellStyle name="Normal 10 2 2 3 7 2" xfId="2770"/>
    <cellStyle name="Normal 10 2 2 3 7 2 2" xfId="2771"/>
    <cellStyle name="Normal 10 2 2 3 7 3" xfId="2772"/>
    <cellStyle name="Normal 10 2 2 3 8" xfId="2773"/>
    <cellStyle name="Normal 10 2 2 3 8 2" xfId="2774"/>
    <cellStyle name="Normal 10 2 2 3 8 2 2" xfId="2775"/>
    <cellStyle name="Normal 10 2 2 3 8 3" xfId="2776"/>
    <cellStyle name="Normal 10 2 2 3 9" xfId="2777"/>
    <cellStyle name="Normal 10 2 2 3 9 2" xfId="2778"/>
    <cellStyle name="Normal 10 2 2 3 9 2 2" xfId="2779"/>
    <cellStyle name="Normal 10 2 2 3 9 3" xfId="2780"/>
    <cellStyle name="Normal 10 2 2 4" xfId="2781"/>
    <cellStyle name="Normal 10 2 2 4 2" xfId="2782"/>
    <cellStyle name="Normal 10 2 2 4 2 2" xfId="2783"/>
    <cellStyle name="Normal 10 2 2 4 2 2 2" xfId="2784"/>
    <cellStyle name="Normal 10 2 2 4 2 2 2 2" xfId="2785"/>
    <cellStyle name="Normal 10 2 2 4 2 2 3" xfId="2786"/>
    <cellStyle name="Normal 10 2 2 4 2 3" xfId="2787"/>
    <cellStyle name="Normal 10 2 2 4 2 3 2" xfId="2788"/>
    <cellStyle name="Normal 10 2 2 4 2 4" xfId="2789"/>
    <cellStyle name="Normal 10 2 2 4 3" xfId="2790"/>
    <cellStyle name="Normal 10 2 2 4 3 2" xfId="2791"/>
    <cellStyle name="Normal 10 2 2 4 3 2 2" xfId="2792"/>
    <cellStyle name="Normal 10 2 2 4 3 3" xfId="2793"/>
    <cellStyle name="Normal 10 2 2 4 4" xfId="2794"/>
    <cellStyle name="Normal 10 2 2 4 4 2" xfId="2795"/>
    <cellStyle name="Normal 10 2 2 4 4 2 2" xfId="2796"/>
    <cellStyle name="Normal 10 2 2 4 4 3" xfId="2797"/>
    <cellStyle name="Normal 10 2 2 4 5" xfId="2798"/>
    <cellStyle name="Normal 10 2 2 4 5 2" xfId="2799"/>
    <cellStyle name="Normal 10 2 2 4 6" xfId="2800"/>
    <cellStyle name="Normal 10 2 2 5" xfId="2801"/>
    <cellStyle name="Normal 10 2 2 5 2" xfId="2802"/>
    <cellStyle name="Normal 10 2 2 5 2 2" xfId="2803"/>
    <cellStyle name="Normal 10 2 2 5 2 2 2" xfId="2804"/>
    <cellStyle name="Normal 10 2 2 5 2 2 2 2" xfId="2805"/>
    <cellStyle name="Normal 10 2 2 5 2 2 3" xfId="2806"/>
    <cellStyle name="Normal 10 2 2 5 2 3" xfId="2807"/>
    <cellStyle name="Normal 10 2 2 5 2 3 2" xfId="2808"/>
    <cellStyle name="Normal 10 2 2 5 2 4" xfId="2809"/>
    <cellStyle name="Normal 10 2 2 5 3" xfId="2810"/>
    <cellStyle name="Normal 10 2 2 5 3 2" xfId="2811"/>
    <cellStyle name="Normal 10 2 2 5 3 2 2" xfId="2812"/>
    <cellStyle name="Normal 10 2 2 5 3 3" xfId="2813"/>
    <cellStyle name="Normal 10 2 2 5 4" xfId="2814"/>
    <cellStyle name="Normal 10 2 2 5 4 2" xfId="2815"/>
    <cellStyle name="Normal 10 2 2 5 4 2 2" xfId="2816"/>
    <cellStyle name="Normal 10 2 2 5 4 3" xfId="2817"/>
    <cellStyle name="Normal 10 2 2 5 5" xfId="2818"/>
    <cellStyle name="Normal 10 2 2 5 5 2" xfId="2819"/>
    <cellStyle name="Normal 10 2 2 5 6" xfId="2820"/>
    <cellStyle name="Normal 10 2 2 6" xfId="2821"/>
    <cellStyle name="Normal 10 2 2 6 2" xfId="2822"/>
    <cellStyle name="Normal 10 2 2 6 2 2" xfId="2823"/>
    <cellStyle name="Normal 10 2 2 6 2 2 2" xfId="2824"/>
    <cellStyle name="Normal 10 2 2 6 2 2 2 2" xfId="2825"/>
    <cellStyle name="Normal 10 2 2 6 2 2 3" xfId="2826"/>
    <cellStyle name="Normal 10 2 2 6 2 3" xfId="2827"/>
    <cellStyle name="Normal 10 2 2 6 2 3 2" xfId="2828"/>
    <cellStyle name="Normal 10 2 2 6 2 4" xfId="2829"/>
    <cellStyle name="Normal 10 2 2 6 3" xfId="2830"/>
    <cellStyle name="Normal 10 2 2 6 3 2" xfId="2831"/>
    <cellStyle name="Normal 10 2 2 6 3 2 2" xfId="2832"/>
    <cellStyle name="Normal 10 2 2 6 3 3" xfId="2833"/>
    <cellStyle name="Normal 10 2 2 6 4" xfId="2834"/>
    <cellStyle name="Normal 10 2 2 6 4 2" xfId="2835"/>
    <cellStyle name="Normal 10 2 2 6 4 2 2" xfId="2836"/>
    <cellStyle name="Normal 10 2 2 6 4 3" xfId="2837"/>
    <cellStyle name="Normal 10 2 2 6 5" xfId="2838"/>
    <cellStyle name="Normal 10 2 2 6 5 2" xfId="2839"/>
    <cellStyle name="Normal 10 2 2 6 6" xfId="2840"/>
    <cellStyle name="Normal 10 2 2 7" xfId="2841"/>
    <cellStyle name="Normal 10 2 2 7 2" xfId="2842"/>
    <cellStyle name="Normal 10 2 2 7 2 2" xfId="2843"/>
    <cellStyle name="Normal 10 2 2 7 2 2 2" xfId="2844"/>
    <cellStyle name="Normal 10 2 2 7 2 3" xfId="2845"/>
    <cellStyle name="Normal 10 2 2 7 3" xfId="2846"/>
    <cellStyle name="Normal 10 2 2 7 3 2" xfId="2847"/>
    <cellStyle name="Normal 10 2 2 7 4" xfId="2848"/>
    <cellStyle name="Normal 10 2 2 8" xfId="2849"/>
    <cellStyle name="Normal 10 2 2 8 2" xfId="2850"/>
    <cellStyle name="Normal 10 2 2 8 2 2" xfId="2851"/>
    <cellStyle name="Normal 10 2 2 8 3" xfId="2852"/>
    <cellStyle name="Normal 10 2 2 9" xfId="2853"/>
    <cellStyle name="Normal 10 2 2 9 2" xfId="2854"/>
    <cellStyle name="Normal 10 2 2 9 2 2" xfId="2855"/>
    <cellStyle name="Normal 10 2 2 9 3" xfId="2856"/>
    <cellStyle name="Normal 10 2 3" xfId="2857"/>
    <cellStyle name="Normal 10 2 3 10" xfId="2858"/>
    <cellStyle name="Normal 10 2 3 10 2" xfId="2859"/>
    <cellStyle name="Normal 10 2 3 10 2 2" xfId="2860"/>
    <cellStyle name="Normal 10 2 3 10 3" xfId="2861"/>
    <cellStyle name="Normal 10 2 3 11" xfId="2862"/>
    <cellStyle name="Normal 10 2 3 11 2" xfId="2863"/>
    <cellStyle name="Normal 10 2 3 12" xfId="2864"/>
    <cellStyle name="Normal 10 2 3 2" xfId="2865"/>
    <cellStyle name="Normal 10 2 3 2 10" xfId="2866"/>
    <cellStyle name="Normal 10 2 3 2 10 2" xfId="2867"/>
    <cellStyle name="Normal 10 2 3 2 11" xfId="2868"/>
    <cellStyle name="Normal 10 2 3 2 2" xfId="2869"/>
    <cellStyle name="Normal 10 2 3 2 2 2" xfId="2870"/>
    <cellStyle name="Normal 10 2 3 2 2 2 2" xfId="2871"/>
    <cellStyle name="Normal 10 2 3 2 2 2 2 2" xfId="2872"/>
    <cellStyle name="Normal 10 2 3 2 2 2 2 2 2" xfId="2873"/>
    <cellStyle name="Normal 10 2 3 2 2 2 2 3" xfId="2874"/>
    <cellStyle name="Normal 10 2 3 2 2 2 3" xfId="2875"/>
    <cellStyle name="Normal 10 2 3 2 2 2 3 2" xfId="2876"/>
    <cellStyle name="Normal 10 2 3 2 2 2 4" xfId="2877"/>
    <cellStyle name="Normal 10 2 3 2 2 3" xfId="2878"/>
    <cellStyle name="Normal 10 2 3 2 2 3 2" xfId="2879"/>
    <cellStyle name="Normal 10 2 3 2 2 3 2 2" xfId="2880"/>
    <cellStyle name="Normal 10 2 3 2 2 3 3" xfId="2881"/>
    <cellStyle name="Normal 10 2 3 2 2 4" xfId="2882"/>
    <cellStyle name="Normal 10 2 3 2 2 4 2" xfId="2883"/>
    <cellStyle name="Normal 10 2 3 2 2 4 2 2" xfId="2884"/>
    <cellStyle name="Normal 10 2 3 2 2 4 3" xfId="2885"/>
    <cellStyle name="Normal 10 2 3 2 2 5" xfId="2886"/>
    <cellStyle name="Normal 10 2 3 2 2 5 2" xfId="2887"/>
    <cellStyle name="Normal 10 2 3 2 2 6" xfId="2888"/>
    <cellStyle name="Normal 10 2 3 2 3" xfId="2889"/>
    <cellStyle name="Normal 10 2 3 2 3 2" xfId="2890"/>
    <cellStyle name="Normal 10 2 3 2 3 2 2" xfId="2891"/>
    <cellStyle name="Normal 10 2 3 2 3 2 2 2" xfId="2892"/>
    <cellStyle name="Normal 10 2 3 2 3 2 2 2 2" xfId="2893"/>
    <cellStyle name="Normal 10 2 3 2 3 2 2 3" xfId="2894"/>
    <cellStyle name="Normal 10 2 3 2 3 2 3" xfId="2895"/>
    <cellStyle name="Normal 10 2 3 2 3 2 3 2" xfId="2896"/>
    <cellStyle name="Normal 10 2 3 2 3 2 4" xfId="2897"/>
    <cellStyle name="Normal 10 2 3 2 3 3" xfId="2898"/>
    <cellStyle name="Normal 10 2 3 2 3 3 2" xfId="2899"/>
    <cellStyle name="Normal 10 2 3 2 3 3 2 2" xfId="2900"/>
    <cellStyle name="Normal 10 2 3 2 3 3 3" xfId="2901"/>
    <cellStyle name="Normal 10 2 3 2 3 4" xfId="2902"/>
    <cellStyle name="Normal 10 2 3 2 3 4 2" xfId="2903"/>
    <cellStyle name="Normal 10 2 3 2 3 4 2 2" xfId="2904"/>
    <cellStyle name="Normal 10 2 3 2 3 4 3" xfId="2905"/>
    <cellStyle name="Normal 10 2 3 2 3 5" xfId="2906"/>
    <cellStyle name="Normal 10 2 3 2 3 5 2" xfId="2907"/>
    <cellStyle name="Normal 10 2 3 2 3 6" xfId="2908"/>
    <cellStyle name="Normal 10 2 3 2 4" xfId="2909"/>
    <cellStyle name="Normal 10 2 3 2 4 2" xfId="2910"/>
    <cellStyle name="Normal 10 2 3 2 4 2 2" xfId="2911"/>
    <cellStyle name="Normal 10 2 3 2 4 2 2 2" xfId="2912"/>
    <cellStyle name="Normal 10 2 3 2 4 2 2 2 2" xfId="2913"/>
    <cellStyle name="Normal 10 2 3 2 4 2 2 3" xfId="2914"/>
    <cellStyle name="Normal 10 2 3 2 4 2 3" xfId="2915"/>
    <cellStyle name="Normal 10 2 3 2 4 2 3 2" xfId="2916"/>
    <cellStyle name="Normal 10 2 3 2 4 2 4" xfId="2917"/>
    <cellStyle name="Normal 10 2 3 2 4 3" xfId="2918"/>
    <cellStyle name="Normal 10 2 3 2 4 3 2" xfId="2919"/>
    <cellStyle name="Normal 10 2 3 2 4 3 2 2" xfId="2920"/>
    <cellStyle name="Normal 10 2 3 2 4 3 3" xfId="2921"/>
    <cellStyle name="Normal 10 2 3 2 4 4" xfId="2922"/>
    <cellStyle name="Normal 10 2 3 2 4 4 2" xfId="2923"/>
    <cellStyle name="Normal 10 2 3 2 4 4 2 2" xfId="2924"/>
    <cellStyle name="Normal 10 2 3 2 4 4 3" xfId="2925"/>
    <cellStyle name="Normal 10 2 3 2 4 5" xfId="2926"/>
    <cellStyle name="Normal 10 2 3 2 4 5 2" xfId="2927"/>
    <cellStyle name="Normal 10 2 3 2 4 6" xfId="2928"/>
    <cellStyle name="Normal 10 2 3 2 5" xfId="2929"/>
    <cellStyle name="Normal 10 2 3 2 5 2" xfId="2930"/>
    <cellStyle name="Normal 10 2 3 2 5 2 2" xfId="2931"/>
    <cellStyle name="Normal 10 2 3 2 5 2 2 2" xfId="2932"/>
    <cellStyle name="Normal 10 2 3 2 5 2 3" xfId="2933"/>
    <cellStyle name="Normal 10 2 3 2 5 3" xfId="2934"/>
    <cellStyle name="Normal 10 2 3 2 5 3 2" xfId="2935"/>
    <cellStyle name="Normal 10 2 3 2 5 4" xfId="2936"/>
    <cellStyle name="Normal 10 2 3 2 6" xfId="2937"/>
    <cellStyle name="Normal 10 2 3 2 6 2" xfId="2938"/>
    <cellStyle name="Normal 10 2 3 2 6 2 2" xfId="2939"/>
    <cellStyle name="Normal 10 2 3 2 6 3" xfId="2940"/>
    <cellStyle name="Normal 10 2 3 2 7" xfId="2941"/>
    <cellStyle name="Normal 10 2 3 2 7 2" xfId="2942"/>
    <cellStyle name="Normal 10 2 3 2 7 2 2" xfId="2943"/>
    <cellStyle name="Normal 10 2 3 2 7 3" xfId="2944"/>
    <cellStyle name="Normal 10 2 3 2 8" xfId="2945"/>
    <cellStyle name="Normal 10 2 3 2 8 2" xfId="2946"/>
    <cellStyle name="Normal 10 2 3 2 8 2 2" xfId="2947"/>
    <cellStyle name="Normal 10 2 3 2 8 3" xfId="2948"/>
    <cellStyle name="Normal 10 2 3 2 9" xfId="2949"/>
    <cellStyle name="Normal 10 2 3 2 9 2" xfId="2950"/>
    <cellStyle name="Normal 10 2 3 2 9 2 2" xfId="2951"/>
    <cellStyle name="Normal 10 2 3 2 9 3" xfId="2952"/>
    <cellStyle name="Normal 10 2 3 3" xfId="2953"/>
    <cellStyle name="Normal 10 2 3 3 2" xfId="2954"/>
    <cellStyle name="Normal 10 2 3 3 2 2" xfId="2955"/>
    <cellStyle name="Normal 10 2 3 3 2 2 2" xfId="2956"/>
    <cellStyle name="Normal 10 2 3 3 2 2 2 2" xfId="2957"/>
    <cellStyle name="Normal 10 2 3 3 2 2 3" xfId="2958"/>
    <cellStyle name="Normal 10 2 3 3 2 3" xfId="2959"/>
    <cellStyle name="Normal 10 2 3 3 2 3 2" xfId="2960"/>
    <cellStyle name="Normal 10 2 3 3 2 4" xfId="2961"/>
    <cellStyle name="Normal 10 2 3 3 3" xfId="2962"/>
    <cellStyle name="Normal 10 2 3 3 3 2" xfId="2963"/>
    <cellStyle name="Normal 10 2 3 3 3 2 2" xfId="2964"/>
    <cellStyle name="Normal 10 2 3 3 3 3" xfId="2965"/>
    <cellStyle name="Normal 10 2 3 3 4" xfId="2966"/>
    <cellStyle name="Normal 10 2 3 3 4 2" xfId="2967"/>
    <cellStyle name="Normal 10 2 3 3 4 2 2" xfId="2968"/>
    <cellStyle name="Normal 10 2 3 3 4 3" xfId="2969"/>
    <cellStyle name="Normal 10 2 3 3 5" xfId="2970"/>
    <cellStyle name="Normal 10 2 3 3 5 2" xfId="2971"/>
    <cellStyle name="Normal 10 2 3 3 6" xfId="2972"/>
    <cellStyle name="Normal 10 2 3 4" xfId="2973"/>
    <cellStyle name="Normal 10 2 3 4 2" xfId="2974"/>
    <cellStyle name="Normal 10 2 3 4 2 2" xfId="2975"/>
    <cellStyle name="Normal 10 2 3 4 2 2 2" xfId="2976"/>
    <cellStyle name="Normal 10 2 3 4 2 2 2 2" xfId="2977"/>
    <cellStyle name="Normal 10 2 3 4 2 2 3" xfId="2978"/>
    <cellStyle name="Normal 10 2 3 4 2 3" xfId="2979"/>
    <cellStyle name="Normal 10 2 3 4 2 3 2" xfId="2980"/>
    <cellStyle name="Normal 10 2 3 4 2 4" xfId="2981"/>
    <cellStyle name="Normal 10 2 3 4 3" xfId="2982"/>
    <cellStyle name="Normal 10 2 3 4 3 2" xfId="2983"/>
    <cellStyle name="Normal 10 2 3 4 3 2 2" xfId="2984"/>
    <cellStyle name="Normal 10 2 3 4 3 3" xfId="2985"/>
    <cellStyle name="Normal 10 2 3 4 4" xfId="2986"/>
    <cellStyle name="Normal 10 2 3 4 4 2" xfId="2987"/>
    <cellStyle name="Normal 10 2 3 4 4 2 2" xfId="2988"/>
    <cellStyle name="Normal 10 2 3 4 4 3" xfId="2989"/>
    <cellStyle name="Normal 10 2 3 4 5" xfId="2990"/>
    <cellStyle name="Normal 10 2 3 4 5 2" xfId="2991"/>
    <cellStyle name="Normal 10 2 3 4 6" xfId="2992"/>
    <cellStyle name="Normal 10 2 3 5" xfId="2993"/>
    <cellStyle name="Normal 10 2 3 5 2" xfId="2994"/>
    <cellStyle name="Normal 10 2 3 5 2 2" xfId="2995"/>
    <cellStyle name="Normal 10 2 3 5 2 2 2" xfId="2996"/>
    <cellStyle name="Normal 10 2 3 5 2 2 2 2" xfId="2997"/>
    <cellStyle name="Normal 10 2 3 5 2 2 3" xfId="2998"/>
    <cellStyle name="Normal 10 2 3 5 2 3" xfId="2999"/>
    <cellStyle name="Normal 10 2 3 5 2 3 2" xfId="3000"/>
    <cellStyle name="Normal 10 2 3 5 2 4" xfId="3001"/>
    <cellStyle name="Normal 10 2 3 5 3" xfId="3002"/>
    <cellStyle name="Normal 10 2 3 5 3 2" xfId="3003"/>
    <cellStyle name="Normal 10 2 3 5 3 2 2" xfId="3004"/>
    <cellStyle name="Normal 10 2 3 5 3 3" xfId="3005"/>
    <cellStyle name="Normal 10 2 3 5 4" xfId="3006"/>
    <cellStyle name="Normal 10 2 3 5 4 2" xfId="3007"/>
    <cellStyle name="Normal 10 2 3 5 4 2 2" xfId="3008"/>
    <cellStyle name="Normal 10 2 3 5 4 3" xfId="3009"/>
    <cellStyle name="Normal 10 2 3 5 5" xfId="3010"/>
    <cellStyle name="Normal 10 2 3 5 5 2" xfId="3011"/>
    <cellStyle name="Normal 10 2 3 5 6" xfId="3012"/>
    <cellStyle name="Normal 10 2 3 6" xfId="3013"/>
    <cellStyle name="Normal 10 2 3 6 2" xfId="3014"/>
    <cellStyle name="Normal 10 2 3 6 2 2" xfId="3015"/>
    <cellStyle name="Normal 10 2 3 6 2 2 2" xfId="3016"/>
    <cellStyle name="Normal 10 2 3 6 2 3" xfId="3017"/>
    <cellStyle name="Normal 10 2 3 6 3" xfId="3018"/>
    <cellStyle name="Normal 10 2 3 6 3 2" xfId="3019"/>
    <cellStyle name="Normal 10 2 3 6 4" xfId="3020"/>
    <cellStyle name="Normal 10 2 3 7" xfId="3021"/>
    <cellStyle name="Normal 10 2 3 7 2" xfId="3022"/>
    <cellStyle name="Normal 10 2 3 7 2 2" xfId="3023"/>
    <cellStyle name="Normal 10 2 3 7 3" xfId="3024"/>
    <cellStyle name="Normal 10 2 3 8" xfId="3025"/>
    <cellStyle name="Normal 10 2 3 8 2" xfId="3026"/>
    <cellStyle name="Normal 10 2 3 8 2 2" xfId="3027"/>
    <cellStyle name="Normal 10 2 3 8 3" xfId="3028"/>
    <cellStyle name="Normal 10 2 3 9" xfId="3029"/>
    <cellStyle name="Normal 10 2 3 9 2" xfId="3030"/>
    <cellStyle name="Normal 10 2 3 9 2 2" xfId="3031"/>
    <cellStyle name="Normal 10 2 3 9 3" xfId="3032"/>
    <cellStyle name="Normal 10 2 4" xfId="3033"/>
    <cellStyle name="Normal 10 2 4 10" xfId="3034"/>
    <cellStyle name="Normal 10 2 4 10 2" xfId="3035"/>
    <cellStyle name="Normal 10 2 4 11" xfId="3036"/>
    <cellStyle name="Normal 10 2 4 2" xfId="3037"/>
    <cellStyle name="Normal 10 2 4 2 2" xfId="3038"/>
    <cellStyle name="Normal 10 2 4 2 2 2" xfId="3039"/>
    <cellStyle name="Normal 10 2 4 2 2 2 2" xfId="3040"/>
    <cellStyle name="Normal 10 2 4 2 2 2 2 2" xfId="3041"/>
    <cellStyle name="Normal 10 2 4 2 2 2 3" xfId="3042"/>
    <cellStyle name="Normal 10 2 4 2 2 3" xfId="3043"/>
    <cellStyle name="Normal 10 2 4 2 2 3 2" xfId="3044"/>
    <cellStyle name="Normal 10 2 4 2 2 4" xfId="3045"/>
    <cellStyle name="Normal 10 2 4 2 3" xfId="3046"/>
    <cellStyle name="Normal 10 2 4 2 3 2" xfId="3047"/>
    <cellStyle name="Normal 10 2 4 2 3 2 2" xfId="3048"/>
    <cellStyle name="Normal 10 2 4 2 3 3" xfId="3049"/>
    <cellStyle name="Normal 10 2 4 2 4" xfId="3050"/>
    <cellStyle name="Normal 10 2 4 2 4 2" xfId="3051"/>
    <cellStyle name="Normal 10 2 4 2 4 2 2" xfId="3052"/>
    <cellStyle name="Normal 10 2 4 2 4 3" xfId="3053"/>
    <cellStyle name="Normal 10 2 4 2 5" xfId="3054"/>
    <cellStyle name="Normal 10 2 4 2 5 2" xfId="3055"/>
    <cellStyle name="Normal 10 2 4 2 6" xfId="3056"/>
    <cellStyle name="Normal 10 2 4 3" xfId="3057"/>
    <cellStyle name="Normal 10 2 4 3 2" xfId="3058"/>
    <cellStyle name="Normal 10 2 4 3 2 2" xfId="3059"/>
    <cellStyle name="Normal 10 2 4 3 2 2 2" xfId="3060"/>
    <cellStyle name="Normal 10 2 4 3 2 2 2 2" xfId="3061"/>
    <cellStyle name="Normal 10 2 4 3 2 2 3" xfId="3062"/>
    <cellStyle name="Normal 10 2 4 3 2 3" xfId="3063"/>
    <cellStyle name="Normal 10 2 4 3 2 3 2" xfId="3064"/>
    <cellStyle name="Normal 10 2 4 3 2 4" xfId="3065"/>
    <cellStyle name="Normal 10 2 4 3 3" xfId="3066"/>
    <cellStyle name="Normal 10 2 4 3 3 2" xfId="3067"/>
    <cellStyle name="Normal 10 2 4 3 3 2 2" xfId="3068"/>
    <cellStyle name="Normal 10 2 4 3 3 3" xfId="3069"/>
    <cellStyle name="Normal 10 2 4 3 4" xfId="3070"/>
    <cellStyle name="Normal 10 2 4 3 4 2" xfId="3071"/>
    <cellStyle name="Normal 10 2 4 3 4 2 2" xfId="3072"/>
    <cellStyle name="Normal 10 2 4 3 4 3" xfId="3073"/>
    <cellStyle name="Normal 10 2 4 3 5" xfId="3074"/>
    <cellStyle name="Normal 10 2 4 3 5 2" xfId="3075"/>
    <cellStyle name="Normal 10 2 4 3 6" xfId="3076"/>
    <cellStyle name="Normal 10 2 4 4" xfId="3077"/>
    <cellStyle name="Normal 10 2 4 4 2" xfId="3078"/>
    <cellStyle name="Normal 10 2 4 4 2 2" xfId="3079"/>
    <cellStyle name="Normal 10 2 4 4 2 2 2" xfId="3080"/>
    <cellStyle name="Normal 10 2 4 4 2 2 2 2" xfId="3081"/>
    <cellStyle name="Normal 10 2 4 4 2 2 3" xfId="3082"/>
    <cellStyle name="Normal 10 2 4 4 2 3" xfId="3083"/>
    <cellStyle name="Normal 10 2 4 4 2 3 2" xfId="3084"/>
    <cellStyle name="Normal 10 2 4 4 2 4" xfId="3085"/>
    <cellStyle name="Normal 10 2 4 4 3" xfId="3086"/>
    <cellStyle name="Normal 10 2 4 4 3 2" xfId="3087"/>
    <cellStyle name="Normal 10 2 4 4 3 2 2" xfId="3088"/>
    <cellStyle name="Normal 10 2 4 4 3 3" xfId="3089"/>
    <cellStyle name="Normal 10 2 4 4 4" xfId="3090"/>
    <cellStyle name="Normal 10 2 4 4 4 2" xfId="3091"/>
    <cellStyle name="Normal 10 2 4 4 4 2 2" xfId="3092"/>
    <cellStyle name="Normal 10 2 4 4 4 3" xfId="3093"/>
    <cellStyle name="Normal 10 2 4 4 5" xfId="3094"/>
    <cellStyle name="Normal 10 2 4 4 5 2" xfId="3095"/>
    <cellStyle name="Normal 10 2 4 4 6" xfId="3096"/>
    <cellStyle name="Normal 10 2 4 5" xfId="3097"/>
    <cellStyle name="Normal 10 2 4 5 2" xfId="3098"/>
    <cellStyle name="Normal 10 2 4 5 2 2" xfId="3099"/>
    <cellStyle name="Normal 10 2 4 5 2 2 2" xfId="3100"/>
    <cellStyle name="Normal 10 2 4 5 2 3" xfId="3101"/>
    <cellStyle name="Normal 10 2 4 5 3" xfId="3102"/>
    <cellStyle name="Normal 10 2 4 5 3 2" xfId="3103"/>
    <cellStyle name="Normal 10 2 4 5 4" xfId="3104"/>
    <cellStyle name="Normal 10 2 4 6" xfId="3105"/>
    <cellStyle name="Normal 10 2 4 6 2" xfId="3106"/>
    <cellStyle name="Normal 10 2 4 6 2 2" xfId="3107"/>
    <cellStyle name="Normal 10 2 4 6 3" xfId="3108"/>
    <cellStyle name="Normal 10 2 4 7" xfId="3109"/>
    <cellStyle name="Normal 10 2 4 7 2" xfId="3110"/>
    <cellStyle name="Normal 10 2 4 7 2 2" xfId="3111"/>
    <cellStyle name="Normal 10 2 4 7 3" xfId="3112"/>
    <cellStyle name="Normal 10 2 4 8" xfId="3113"/>
    <cellStyle name="Normal 10 2 4 8 2" xfId="3114"/>
    <cellStyle name="Normal 10 2 4 8 2 2" xfId="3115"/>
    <cellStyle name="Normal 10 2 4 8 3" xfId="3116"/>
    <cellStyle name="Normal 10 2 4 9" xfId="3117"/>
    <cellStyle name="Normal 10 2 4 9 2" xfId="3118"/>
    <cellStyle name="Normal 10 2 4 9 2 2" xfId="3119"/>
    <cellStyle name="Normal 10 2 4 9 3" xfId="3120"/>
    <cellStyle name="Normal 10 2 5" xfId="3121"/>
    <cellStyle name="Normal 10 2 5 2" xfId="3122"/>
    <cellStyle name="Normal 10 2 5 2 2" xfId="3123"/>
    <cellStyle name="Normal 10 2 5 2 2 2" xfId="3124"/>
    <cellStyle name="Normal 10 2 5 2 2 2 2" xfId="3125"/>
    <cellStyle name="Normal 10 2 5 2 2 3" xfId="3126"/>
    <cellStyle name="Normal 10 2 5 2 3" xfId="3127"/>
    <cellStyle name="Normal 10 2 5 2 3 2" xfId="3128"/>
    <cellStyle name="Normal 10 2 5 2 4" xfId="3129"/>
    <cellStyle name="Normal 10 2 5 3" xfId="3130"/>
    <cellStyle name="Normal 10 2 5 3 2" xfId="3131"/>
    <cellStyle name="Normal 10 2 5 3 2 2" xfId="3132"/>
    <cellStyle name="Normal 10 2 5 3 3" xfId="3133"/>
    <cellStyle name="Normal 10 2 5 4" xfId="3134"/>
    <cellStyle name="Normal 10 2 5 4 2" xfId="3135"/>
    <cellStyle name="Normal 10 2 5 4 2 2" xfId="3136"/>
    <cellStyle name="Normal 10 2 5 4 3" xfId="3137"/>
    <cellStyle name="Normal 10 2 5 5" xfId="3138"/>
    <cellStyle name="Normal 10 2 5 5 2" xfId="3139"/>
    <cellStyle name="Normal 10 2 5 6" xfId="3140"/>
    <cellStyle name="Normal 10 2 6" xfId="3141"/>
    <cellStyle name="Normal 10 2 6 2" xfId="3142"/>
    <cellStyle name="Normal 10 2 6 2 2" xfId="3143"/>
    <cellStyle name="Normal 10 2 6 2 2 2" xfId="3144"/>
    <cellStyle name="Normal 10 2 6 2 2 2 2" xfId="3145"/>
    <cellStyle name="Normal 10 2 6 2 2 3" xfId="3146"/>
    <cellStyle name="Normal 10 2 6 2 3" xfId="3147"/>
    <cellStyle name="Normal 10 2 6 2 3 2" xfId="3148"/>
    <cellStyle name="Normal 10 2 6 2 4" xfId="3149"/>
    <cellStyle name="Normal 10 2 6 3" xfId="3150"/>
    <cellStyle name="Normal 10 2 6 3 2" xfId="3151"/>
    <cellStyle name="Normal 10 2 6 3 2 2" xfId="3152"/>
    <cellStyle name="Normal 10 2 6 3 3" xfId="3153"/>
    <cellStyle name="Normal 10 2 6 4" xfId="3154"/>
    <cellStyle name="Normal 10 2 6 4 2" xfId="3155"/>
    <cellStyle name="Normal 10 2 6 4 2 2" xfId="3156"/>
    <cellStyle name="Normal 10 2 6 4 3" xfId="3157"/>
    <cellStyle name="Normal 10 2 6 5" xfId="3158"/>
    <cellStyle name="Normal 10 2 6 5 2" xfId="3159"/>
    <cellStyle name="Normal 10 2 6 6" xfId="3160"/>
    <cellStyle name="Normal 10 2 7" xfId="3161"/>
    <cellStyle name="Normal 10 2 7 2" xfId="3162"/>
    <cellStyle name="Normal 10 2 7 2 2" xfId="3163"/>
    <cellStyle name="Normal 10 2 7 2 2 2" xfId="3164"/>
    <cellStyle name="Normal 10 2 7 2 2 2 2" xfId="3165"/>
    <cellStyle name="Normal 10 2 7 2 2 3" xfId="3166"/>
    <cellStyle name="Normal 10 2 7 2 3" xfId="3167"/>
    <cellStyle name="Normal 10 2 7 2 3 2" xfId="3168"/>
    <cellStyle name="Normal 10 2 7 2 4" xfId="3169"/>
    <cellStyle name="Normal 10 2 7 3" xfId="3170"/>
    <cellStyle name="Normal 10 2 7 3 2" xfId="3171"/>
    <cellStyle name="Normal 10 2 7 3 2 2" xfId="3172"/>
    <cellStyle name="Normal 10 2 7 3 3" xfId="3173"/>
    <cellStyle name="Normal 10 2 7 4" xfId="3174"/>
    <cellStyle name="Normal 10 2 7 4 2" xfId="3175"/>
    <cellStyle name="Normal 10 2 7 4 2 2" xfId="3176"/>
    <cellStyle name="Normal 10 2 7 4 3" xfId="3177"/>
    <cellStyle name="Normal 10 2 7 5" xfId="3178"/>
    <cellStyle name="Normal 10 2 7 5 2" xfId="3179"/>
    <cellStyle name="Normal 10 2 7 6" xfId="3180"/>
    <cellStyle name="Normal 10 2 8" xfId="3181"/>
    <cellStyle name="Normal 10 2 8 2" xfId="3182"/>
    <cellStyle name="Normal 10 2 8 2 2" xfId="3183"/>
    <cellStyle name="Normal 10 2 8 2 2 2" xfId="3184"/>
    <cellStyle name="Normal 10 2 8 2 2 2 2" xfId="3185"/>
    <cellStyle name="Normal 10 2 8 2 2 3" xfId="3186"/>
    <cellStyle name="Normal 10 2 8 2 3" xfId="3187"/>
    <cellStyle name="Normal 10 2 8 2 3 2" xfId="3188"/>
    <cellStyle name="Normal 10 2 8 2 4" xfId="3189"/>
    <cellStyle name="Normal 10 2 8 3" xfId="3190"/>
    <cellStyle name="Normal 10 2 8 3 2" xfId="3191"/>
    <cellStyle name="Normal 10 2 8 3 2 2" xfId="3192"/>
    <cellStyle name="Normal 10 2 8 3 3" xfId="3193"/>
    <cellStyle name="Normal 10 2 8 4" xfId="3194"/>
    <cellStyle name="Normal 10 2 8 4 2" xfId="3195"/>
    <cellStyle name="Normal 10 2 8 4 2 2" xfId="3196"/>
    <cellStyle name="Normal 10 2 8 4 3" xfId="3197"/>
    <cellStyle name="Normal 10 2 8 5" xfId="3198"/>
    <cellStyle name="Normal 10 2 8 5 2" xfId="3199"/>
    <cellStyle name="Normal 10 2 8 6" xfId="3200"/>
    <cellStyle name="Normal 10 2 9" xfId="3201"/>
    <cellStyle name="Normal 10 2 9 2" xfId="3202"/>
    <cellStyle name="Normal 10 2 9 2 2" xfId="3203"/>
    <cellStyle name="Normal 10 2 9 2 2 2" xfId="3204"/>
    <cellStyle name="Normal 10 2 9 2 2 2 2" xfId="3205"/>
    <cellStyle name="Normal 10 2 9 2 2 3" xfId="3206"/>
    <cellStyle name="Normal 10 2 9 2 3" xfId="3207"/>
    <cellStyle name="Normal 10 2 9 2 3 2" xfId="3208"/>
    <cellStyle name="Normal 10 2 9 2 4" xfId="3209"/>
    <cellStyle name="Normal 10 2 9 3" xfId="3210"/>
    <cellStyle name="Normal 10 2 9 3 2" xfId="3211"/>
    <cellStyle name="Normal 10 2 9 3 2 2" xfId="3212"/>
    <cellStyle name="Normal 10 2 9 3 3" xfId="3213"/>
    <cellStyle name="Normal 10 2 9 4" xfId="3214"/>
    <cellStyle name="Normal 10 2 9 4 2" xfId="3215"/>
    <cellStyle name="Normal 10 2 9 4 2 2" xfId="3216"/>
    <cellStyle name="Normal 10 2 9 4 3" xfId="3217"/>
    <cellStyle name="Normal 10 2 9 5" xfId="3218"/>
    <cellStyle name="Normal 10 2 9 5 2" xfId="3219"/>
    <cellStyle name="Normal 10 2 9 6" xfId="3220"/>
    <cellStyle name="Normal 10 3" xfId="3221"/>
    <cellStyle name="Normal 10 3 10" xfId="3222"/>
    <cellStyle name="Normal 10 3 10 2" xfId="3223"/>
    <cellStyle name="Normal 10 3 10 2 2" xfId="3224"/>
    <cellStyle name="Normal 10 3 10 3" xfId="3225"/>
    <cellStyle name="Normal 10 3 11" xfId="3226"/>
    <cellStyle name="Normal 10 3 11 2" xfId="3227"/>
    <cellStyle name="Normal 10 3 11 2 2" xfId="3228"/>
    <cellStyle name="Normal 10 3 11 3" xfId="3229"/>
    <cellStyle name="Normal 10 3 12" xfId="3230"/>
    <cellStyle name="Normal 10 3 12 2" xfId="3231"/>
    <cellStyle name="Normal 10 3 12 2 2" xfId="3232"/>
    <cellStyle name="Normal 10 3 12 3" xfId="3233"/>
    <cellStyle name="Normal 10 3 13" xfId="3234"/>
    <cellStyle name="Normal 10 3 13 2" xfId="3235"/>
    <cellStyle name="Normal 10 3 14" xfId="3236"/>
    <cellStyle name="Normal 10 3 2" xfId="3237"/>
    <cellStyle name="Normal 10 3 2 10" xfId="3238"/>
    <cellStyle name="Normal 10 3 2 10 2" xfId="3239"/>
    <cellStyle name="Normal 10 3 2 10 2 2" xfId="3240"/>
    <cellStyle name="Normal 10 3 2 10 3" xfId="3241"/>
    <cellStyle name="Normal 10 3 2 11" xfId="3242"/>
    <cellStyle name="Normal 10 3 2 11 2" xfId="3243"/>
    <cellStyle name="Normal 10 3 2 11 2 2" xfId="3244"/>
    <cellStyle name="Normal 10 3 2 11 3" xfId="3245"/>
    <cellStyle name="Normal 10 3 2 12" xfId="3246"/>
    <cellStyle name="Normal 10 3 2 12 2" xfId="3247"/>
    <cellStyle name="Normal 10 3 2 13" xfId="3248"/>
    <cellStyle name="Normal 10 3 2 2" xfId="3249"/>
    <cellStyle name="Normal 10 3 2 2 2" xfId="3250"/>
    <cellStyle name="Normal 10 3 2 2 2 2" xfId="3251"/>
    <cellStyle name="Normal 10 3 2 2 2 2 2" xfId="3252"/>
    <cellStyle name="Normal 10 3 2 2 2 2 2 2" xfId="3253"/>
    <cellStyle name="Normal 10 3 2 2 2 2 3" xfId="3254"/>
    <cellStyle name="Normal 10 3 2 2 2 3" xfId="3255"/>
    <cellStyle name="Normal 10 3 2 2 2 3 2" xfId="3256"/>
    <cellStyle name="Normal 10 3 2 2 2 4" xfId="3257"/>
    <cellStyle name="Normal 10 3 2 2 3" xfId="3258"/>
    <cellStyle name="Normal 10 3 2 2 3 2" xfId="3259"/>
    <cellStyle name="Normal 10 3 2 2 3 2 2" xfId="3260"/>
    <cellStyle name="Normal 10 3 2 2 3 3" xfId="3261"/>
    <cellStyle name="Normal 10 3 2 2 4" xfId="3262"/>
    <cellStyle name="Normal 10 3 2 2 4 2" xfId="3263"/>
    <cellStyle name="Normal 10 3 2 2 4 2 2" xfId="3264"/>
    <cellStyle name="Normal 10 3 2 2 4 3" xfId="3265"/>
    <cellStyle name="Normal 10 3 2 2 5" xfId="3266"/>
    <cellStyle name="Normal 10 3 2 2 5 2" xfId="3267"/>
    <cellStyle name="Normal 10 3 2 2 6" xfId="3268"/>
    <cellStyle name="Normal 10 3 2 3" xfId="3269"/>
    <cellStyle name="Normal 10 3 2 3 2" xfId="3270"/>
    <cellStyle name="Normal 10 3 2 3 2 2" xfId="3271"/>
    <cellStyle name="Normal 10 3 2 3 2 2 2" xfId="3272"/>
    <cellStyle name="Normal 10 3 2 3 2 2 2 2" xfId="3273"/>
    <cellStyle name="Normal 10 3 2 3 2 2 3" xfId="3274"/>
    <cellStyle name="Normal 10 3 2 3 2 3" xfId="3275"/>
    <cellStyle name="Normal 10 3 2 3 2 3 2" xfId="3276"/>
    <cellStyle name="Normal 10 3 2 3 2 4" xfId="3277"/>
    <cellStyle name="Normal 10 3 2 3 3" xfId="3278"/>
    <cellStyle name="Normal 10 3 2 3 3 2" xfId="3279"/>
    <cellStyle name="Normal 10 3 2 3 3 2 2" xfId="3280"/>
    <cellStyle name="Normal 10 3 2 3 3 3" xfId="3281"/>
    <cellStyle name="Normal 10 3 2 3 4" xfId="3282"/>
    <cellStyle name="Normal 10 3 2 3 4 2" xfId="3283"/>
    <cellStyle name="Normal 10 3 2 3 4 2 2" xfId="3284"/>
    <cellStyle name="Normal 10 3 2 3 4 3" xfId="3285"/>
    <cellStyle name="Normal 10 3 2 3 5" xfId="3286"/>
    <cellStyle name="Normal 10 3 2 3 5 2" xfId="3287"/>
    <cellStyle name="Normal 10 3 2 3 6" xfId="3288"/>
    <cellStyle name="Normal 10 3 2 4" xfId="3289"/>
    <cellStyle name="Normal 10 3 2 4 2" xfId="3290"/>
    <cellStyle name="Normal 10 3 2 4 2 2" xfId="3291"/>
    <cellStyle name="Normal 10 3 2 4 2 2 2" xfId="3292"/>
    <cellStyle name="Normal 10 3 2 4 2 2 2 2" xfId="3293"/>
    <cellStyle name="Normal 10 3 2 4 2 2 3" xfId="3294"/>
    <cellStyle name="Normal 10 3 2 4 2 3" xfId="3295"/>
    <cellStyle name="Normal 10 3 2 4 2 3 2" xfId="3296"/>
    <cellStyle name="Normal 10 3 2 4 2 4" xfId="3297"/>
    <cellStyle name="Normal 10 3 2 4 3" xfId="3298"/>
    <cellStyle name="Normal 10 3 2 4 3 2" xfId="3299"/>
    <cellStyle name="Normal 10 3 2 4 3 2 2" xfId="3300"/>
    <cellStyle name="Normal 10 3 2 4 3 3" xfId="3301"/>
    <cellStyle name="Normal 10 3 2 4 4" xfId="3302"/>
    <cellStyle name="Normal 10 3 2 4 4 2" xfId="3303"/>
    <cellStyle name="Normal 10 3 2 4 4 2 2" xfId="3304"/>
    <cellStyle name="Normal 10 3 2 4 4 3" xfId="3305"/>
    <cellStyle name="Normal 10 3 2 4 5" xfId="3306"/>
    <cellStyle name="Normal 10 3 2 4 5 2" xfId="3307"/>
    <cellStyle name="Normal 10 3 2 4 6" xfId="3308"/>
    <cellStyle name="Normal 10 3 2 5" xfId="3309"/>
    <cellStyle name="Normal 10 3 2 5 2" xfId="3310"/>
    <cellStyle name="Normal 10 3 2 5 2 2" xfId="3311"/>
    <cellStyle name="Normal 10 3 2 5 2 2 2" xfId="3312"/>
    <cellStyle name="Normal 10 3 2 5 2 2 2 2" xfId="3313"/>
    <cellStyle name="Normal 10 3 2 5 2 2 3" xfId="3314"/>
    <cellStyle name="Normal 10 3 2 5 2 3" xfId="3315"/>
    <cellStyle name="Normal 10 3 2 5 2 3 2" xfId="3316"/>
    <cellStyle name="Normal 10 3 2 5 2 4" xfId="3317"/>
    <cellStyle name="Normal 10 3 2 5 3" xfId="3318"/>
    <cellStyle name="Normal 10 3 2 5 3 2" xfId="3319"/>
    <cellStyle name="Normal 10 3 2 5 3 2 2" xfId="3320"/>
    <cellStyle name="Normal 10 3 2 5 3 3" xfId="3321"/>
    <cellStyle name="Normal 10 3 2 5 4" xfId="3322"/>
    <cellStyle name="Normal 10 3 2 5 4 2" xfId="3323"/>
    <cellStyle name="Normal 10 3 2 5 4 2 2" xfId="3324"/>
    <cellStyle name="Normal 10 3 2 5 4 3" xfId="3325"/>
    <cellStyle name="Normal 10 3 2 5 5" xfId="3326"/>
    <cellStyle name="Normal 10 3 2 5 5 2" xfId="3327"/>
    <cellStyle name="Normal 10 3 2 5 6" xfId="3328"/>
    <cellStyle name="Normal 10 3 2 6" xfId="3329"/>
    <cellStyle name="Normal 10 3 2 6 2" xfId="3330"/>
    <cellStyle name="Normal 10 3 2 6 2 2" xfId="3331"/>
    <cellStyle name="Normal 10 3 2 6 2 2 2" xfId="3332"/>
    <cellStyle name="Normal 10 3 2 6 2 2 2 2" xfId="3333"/>
    <cellStyle name="Normal 10 3 2 6 2 2 3" xfId="3334"/>
    <cellStyle name="Normal 10 3 2 6 2 3" xfId="3335"/>
    <cellStyle name="Normal 10 3 2 6 2 3 2" xfId="3336"/>
    <cellStyle name="Normal 10 3 2 6 2 4" xfId="3337"/>
    <cellStyle name="Normal 10 3 2 6 3" xfId="3338"/>
    <cellStyle name="Normal 10 3 2 6 3 2" xfId="3339"/>
    <cellStyle name="Normal 10 3 2 6 3 2 2" xfId="3340"/>
    <cellStyle name="Normal 10 3 2 6 3 3" xfId="3341"/>
    <cellStyle name="Normal 10 3 2 6 4" xfId="3342"/>
    <cellStyle name="Normal 10 3 2 6 4 2" xfId="3343"/>
    <cellStyle name="Normal 10 3 2 6 4 2 2" xfId="3344"/>
    <cellStyle name="Normal 10 3 2 6 4 3" xfId="3345"/>
    <cellStyle name="Normal 10 3 2 6 5" xfId="3346"/>
    <cellStyle name="Normal 10 3 2 6 5 2" xfId="3347"/>
    <cellStyle name="Normal 10 3 2 6 6" xfId="3348"/>
    <cellStyle name="Normal 10 3 2 7" xfId="3349"/>
    <cellStyle name="Normal 10 3 2 7 2" xfId="3350"/>
    <cellStyle name="Normal 10 3 2 7 2 2" xfId="3351"/>
    <cellStyle name="Normal 10 3 2 7 2 2 2" xfId="3352"/>
    <cellStyle name="Normal 10 3 2 7 2 3" xfId="3353"/>
    <cellStyle name="Normal 10 3 2 7 3" xfId="3354"/>
    <cellStyle name="Normal 10 3 2 7 3 2" xfId="3355"/>
    <cellStyle name="Normal 10 3 2 7 4" xfId="3356"/>
    <cellStyle name="Normal 10 3 2 8" xfId="3357"/>
    <cellStyle name="Normal 10 3 2 8 2" xfId="3358"/>
    <cellStyle name="Normal 10 3 2 8 2 2" xfId="3359"/>
    <cellStyle name="Normal 10 3 2 8 3" xfId="3360"/>
    <cellStyle name="Normal 10 3 2 9" xfId="3361"/>
    <cellStyle name="Normal 10 3 2 9 2" xfId="3362"/>
    <cellStyle name="Normal 10 3 2 9 2 2" xfId="3363"/>
    <cellStyle name="Normal 10 3 2 9 3" xfId="3364"/>
    <cellStyle name="Normal 10 3 3" xfId="3365"/>
    <cellStyle name="Normal 10 3 3 2" xfId="3366"/>
    <cellStyle name="Normal 10 3 3 2 2" xfId="3367"/>
    <cellStyle name="Normal 10 3 3 2 2 2" xfId="3368"/>
    <cellStyle name="Normal 10 3 3 2 2 2 2" xfId="3369"/>
    <cellStyle name="Normal 10 3 3 2 2 3" xfId="3370"/>
    <cellStyle name="Normal 10 3 3 2 3" xfId="3371"/>
    <cellStyle name="Normal 10 3 3 2 3 2" xfId="3372"/>
    <cellStyle name="Normal 10 3 3 2 4" xfId="3373"/>
    <cellStyle name="Normal 10 3 3 3" xfId="3374"/>
    <cellStyle name="Normal 10 3 3 3 2" xfId="3375"/>
    <cellStyle name="Normal 10 3 3 3 2 2" xfId="3376"/>
    <cellStyle name="Normal 10 3 3 3 3" xfId="3377"/>
    <cellStyle name="Normal 10 3 3 4" xfId="3378"/>
    <cellStyle name="Normal 10 3 3 4 2" xfId="3379"/>
    <cellStyle name="Normal 10 3 3 4 2 2" xfId="3380"/>
    <cellStyle name="Normal 10 3 3 4 3" xfId="3381"/>
    <cellStyle name="Normal 10 3 3 5" xfId="3382"/>
    <cellStyle name="Normal 10 3 3 5 2" xfId="3383"/>
    <cellStyle name="Normal 10 3 3 6" xfId="3384"/>
    <cellStyle name="Normal 10 3 4" xfId="3385"/>
    <cellStyle name="Normal 10 3 4 2" xfId="3386"/>
    <cellStyle name="Normal 10 3 4 2 2" xfId="3387"/>
    <cellStyle name="Normal 10 3 4 2 2 2" xfId="3388"/>
    <cellStyle name="Normal 10 3 4 2 2 2 2" xfId="3389"/>
    <cellStyle name="Normal 10 3 4 2 2 3" xfId="3390"/>
    <cellStyle name="Normal 10 3 4 2 3" xfId="3391"/>
    <cellStyle name="Normal 10 3 4 2 3 2" xfId="3392"/>
    <cellStyle name="Normal 10 3 4 2 4" xfId="3393"/>
    <cellStyle name="Normal 10 3 4 3" xfId="3394"/>
    <cellStyle name="Normal 10 3 4 3 2" xfId="3395"/>
    <cellStyle name="Normal 10 3 4 3 2 2" xfId="3396"/>
    <cellStyle name="Normal 10 3 4 3 3" xfId="3397"/>
    <cellStyle name="Normal 10 3 4 4" xfId="3398"/>
    <cellStyle name="Normal 10 3 4 4 2" xfId="3399"/>
    <cellStyle name="Normal 10 3 4 4 2 2" xfId="3400"/>
    <cellStyle name="Normal 10 3 4 4 3" xfId="3401"/>
    <cellStyle name="Normal 10 3 4 5" xfId="3402"/>
    <cellStyle name="Normal 10 3 4 5 2" xfId="3403"/>
    <cellStyle name="Normal 10 3 4 6" xfId="3404"/>
    <cellStyle name="Normal 10 3 5" xfId="3405"/>
    <cellStyle name="Normal 10 3 5 2" xfId="3406"/>
    <cellStyle name="Normal 10 3 5 2 2" xfId="3407"/>
    <cellStyle name="Normal 10 3 5 2 2 2" xfId="3408"/>
    <cellStyle name="Normal 10 3 5 2 2 2 2" xfId="3409"/>
    <cellStyle name="Normal 10 3 5 2 2 3" xfId="3410"/>
    <cellStyle name="Normal 10 3 5 2 3" xfId="3411"/>
    <cellStyle name="Normal 10 3 5 2 3 2" xfId="3412"/>
    <cellStyle name="Normal 10 3 5 2 4" xfId="3413"/>
    <cellStyle name="Normal 10 3 5 3" xfId="3414"/>
    <cellStyle name="Normal 10 3 5 3 2" xfId="3415"/>
    <cellStyle name="Normal 10 3 5 3 2 2" xfId="3416"/>
    <cellStyle name="Normal 10 3 5 3 3" xfId="3417"/>
    <cellStyle name="Normal 10 3 5 4" xfId="3418"/>
    <cellStyle name="Normal 10 3 5 4 2" xfId="3419"/>
    <cellStyle name="Normal 10 3 5 4 2 2" xfId="3420"/>
    <cellStyle name="Normal 10 3 5 4 3" xfId="3421"/>
    <cellStyle name="Normal 10 3 5 5" xfId="3422"/>
    <cellStyle name="Normal 10 3 5 5 2" xfId="3423"/>
    <cellStyle name="Normal 10 3 5 6" xfId="3424"/>
    <cellStyle name="Normal 10 3 6" xfId="3425"/>
    <cellStyle name="Normal 10 3 6 2" xfId="3426"/>
    <cellStyle name="Normal 10 3 6 2 2" xfId="3427"/>
    <cellStyle name="Normal 10 3 6 2 2 2" xfId="3428"/>
    <cellStyle name="Normal 10 3 6 2 2 2 2" xfId="3429"/>
    <cellStyle name="Normal 10 3 6 2 2 3" xfId="3430"/>
    <cellStyle name="Normal 10 3 6 2 3" xfId="3431"/>
    <cellStyle name="Normal 10 3 6 2 3 2" xfId="3432"/>
    <cellStyle name="Normal 10 3 6 2 4" xfId="3433"/>
    <cellStyle name="Normal 10 3 6 3" xfId="3434"/>
    <cellStyle name="Normal 10 3 6 3 2" xfId="3435"/>
    <cellStyle name="Normal 10 3 6 3 2 2" xfId="3436"/>
    <cellStyle name="Normal 10 3 6 3 3" xfId="3437"/>
    <cellStyle name="Normal 10 3 6 4" xfId="3438"/>
    <cellStyle name="Normal 10 3 6 4 2" xfId="3439"/>
    <cellStyle name="Normal 10 3 6 4 2 2" xfId="3440"/>
    <cellStyle name="Normal 10 3 6 4 3" xfId="3441"/>
    <cellStyle name="Normal 10 3 6 5" xfId="3442"/>
    <cellStyle name="Normal 10 3 6 5 2" xfId="3443"/>
    <cellStyle name="Normal 10 3 6 6" xfId="3444"/>
    <cellStyle name="Normal 10 3 7" xfId="3445"/>
    <cellStyle name="Normal 10 3 7 2" xfId="3446"/>
    <cellStyle name="Normal 10 3 7 2 2" xfId="3447"/>
    <cellStyle name="Normal 10 3 7 2 2 2" xfId="3448"/>
    <cellStyle name="Normal 10 3 7 2 2 2 2" xfId="3449"/>
    <cellStyle name="Normal 10 3 7 2 2 3" xfId="3450"/>
    <cellStyle name="Normal 10 3 7 2 3" xfId="3451"/>
    <cellStyle name="Normal 10 3 7 2 3 2" xfId="3452"/>
    <cellStyle name="Normal 10 3 7 2 4" xfId="3453"/>
    <cellStyle name="Normal 10 3 7 3" xfId="3454"/>
    <cellStyle name="Normal 10 3 7 3 2" xfId="3455"/>
    <cellStyle name="Normal 10 3 7 3 2 2" xfId="3456"/>
    <cellStyle name="Normal 10 3 7 3 3" xfId="3457"/>
    <cellStyle name="Normal 10 3 7 4" xfId="3458"/>
    <cellStyle name="Normal 10 3 7 4 2" xfId="3459"/>
    <cellStyle name="Normal 10 3 7 4 2 2" xfId="3460"/>
    <cellStyle name="Normal 10 3 7 4 3" xfId="3461"/>
    <cellStyle name="Normal 10 3 7 5" xfId="3462"/>
    <cellStyle name="Normal 10 3 7 5 2" xfId="3463"/>
    <cellStyle name="Normal 10 3 7 6" xfId="3464"/>
    <cellStyle name="Normal 10 3 8" xfId="3465"/>
    <cellStyle name="Normal 10 3 8 2" xfId="3466"/>
    <cellStyle name="Normal 10 3 8 2 2" xfId="3467"/>
    <cellStyle name="Normal 10 3 8 2 2 2" xfId="3468"/>
    <cellStyle name="Normal 10 3 8 2 3" xfId="3469"/>
    <cellStyle name="Normal 10 3 8 3" xfId="3470"/>
    <cellStyle name="Normal 10 3 8 3 2" xfId="3471"/>
    <cellStyle name="Normal 10 3 8 4" xfId="3472"/>
    <cellStyle name="Normal 10 3 9" xfId="3473"/>
    <cellStyle name="Normal 10 3 9 2" xfId="3474"/>
    <cellStyle name="Normal 10 3 9 2 2" xfId="3475"/>
    <cellStyle name="Normal 10 3 9 3" xfId="3476"/>
    <cellStyle name="Normal 10 4" xfId="3477"/>
    <cellStyle name="Normal 10 4 2" xfId="3478"/>
    <cellStyle name="Normal 10 4 2 2" xfId="3479"/>
    <cellStyle name="Normal 10 4 2 2 2" xfId="3480"/>
    <cellStyle name="Normal 10 4 2 2 2 2" xfId="3481"/>
    <cellStyle name="Normal 10 4 2 2 2 2 2" xfId="3482"/>
    <cellStyle name="Normal 10 4 2 2 2 3" xfId="3483"/>
    <cellStyle name="Normal 10 4 2 2 3" xfId="3484"/>
    <cellStyle name="Normal 10 4 2 2 3 2" xfId="3485"/>
    <cellStyle name="Normal 10 4 2 2 4" xfId="3486"/>
    <cellStyle name="Normal 10 4 2 3" xfId="3487"/>
    <cellStyle name="Normal 10 4 2 3 2" xfId="3488"/>
    <cellStyle name="Normal 10 4 2 3 2 2" xfId="3489"/>
    <cellStyle name="Normal 10 4 2 3 3" xfId="3490"/>
    <cellStyle name="Normal 10 4 2 4" xfId="3491"/>
    <cellStyle name="Normal 10 4 2 4 2" xfId="3492"/>
    <cellStyle name="Normal 10 4 2 4 2 2" xfId="3493"/>
    <cellStyle name="Normal 10 4 2 4 3" xfId="3494"/>
    <cellStyle name="Normal 10 4 2 5" xfId="3495"/>
    <cellStyle name="Normal 10 4 2 5 2" xfId="3496"/>
    <cellStyle name="Normal 10 4 2 6" xfId="3497"/>
    <cellStyle name="Normal 10 4 3" xfId="3498"/>
    <cellStyle name="Normal 10 4 3 2" xfId="3499"/>
    <cellStyle name="Normal 10 4 3 2 2" xfId="3500"/>
    <cellStyle name="Normal 10 4 3 2 2 2" xfId="3501"/>
    <cellStyle name="Normal 10 4 3 2 3" xfId="3502"/>
    <cellStyle name="Normal 10 4 3 3" xfId="3503"/>
    <cellStyle name="Normal 10 4 3 3 2" xfId="3504"/>
    <cellStyle name="Normal 10 4 3 4" xfId="3505"/>
    <cellStyle name="Normal 10 4 4" xfId="3506"/>
    <cellStyle name="Normal 10 4 4 2" xfId="3507"/>
    <cellStyle name="Normal 10 4 4 2 2" xfId="3508"/>
    <cellStyle name="Normal 10 4 4 3" xfId="3509"/>
    <cellStyle name="Normal 10 4 5" xfId="3510"/>
    <cellStyle name="Normal 10 4 5 2" xfId="3511"/>
    <cellStyle name="Normal 10 4 5 2 2" xfId="3512"/>
    <cellStyle name="Normal 10 4 5 3" xfId="3513"/>
    <cellStyle name="Normal 10 4 6" xfId="3514"/>
    <cellStyle name="Normal 10 4 6 2" xfId="3515"/>
    <cellStyle name="Normal 10 4 7" xfId="3516"/>
    <cellStyle name="Normal 10 5" xfId="3517"/>
    <cellStyle name="Normal 10 5 2" xfId="3518"/>
    <cellStyle name="Normal 10 5 2 2" xfId="3519"/>
    <cellStyle name="Normal 10 5 2 2 2" xfId="3520"/>
    <cellStyle name="Normal 10 5 2 2 2 2" xfId="3521"/>
    <cellStyle name="Normal 10 5 2 2 3" xfId="3522"/>
    <cellStyle name="Normal 10 5 2 3" xfId="3523"/>
    <cellStyle name="Normal 10 5 2 3 2" xfId="3524"/>
    <cellStyle name="Normal 10 5 2 4" xfId="3525"/>
    <cellStyle name="Normal 10 5 3" xfId="3526"/>
    <cellStyle name="Normal 10 5 3 2" xfId="3527"/>
    <cellStyle name="Normal 10 5 3 2 2" xfId="3528"/>
    <cellStyle name="Normal 10 5 3 3" xfId="3529"/>
    <cellStyle name="Normal 10 5 4" xfId="3530"/>
    <cellStyle name="Normal 10 5 4 2" xfId="3531"/>
    <cellStyle name="Normal 10 5 4 2 2" xfId="3532"/>
    <cellStyle name="Normal 10 5 4 3" xfId="3533"/>
    <cellStyle name="Normal 10 5 5" xfId="3534"/>
    <cellStyle name="Normal 10 5 5 2" xfId="3535"/>
    <cellStyle name="Normal 10 5 6" xfId="3536"/>
    <cellStyle name="Normal 10 6" xfId="3537"/>
    <cellStyle name="Normal 10 6 2" xfId="3538"/>
    <cellStyle name="Normal 10 6 2 2" xfId="3539"/>
    <cellStyle name="Normal 10 6 2 2 2" xfId="3540"/>
    <cellStyle name="Normal 10 6 2 2 2 2" xfId="3541"/>
    <cellStyle name="Normal 10 6 2 2 3" xfId="3542"/>
    <cellStyle name="Normal 10 6 2 3" xfId="3543"/>
    <cellStyle name="Normal 10 6 2 3 2" xfId="3544"/>
    <cellStyle name="Normal 10 6 2 4" xfId="3545"/>
    <cellStyle name="Normal 10 6 3" xfId="3546"/>
    <cellStyle name="Normal 10 6 3 2" xfId="3547"/>
    <cellStyle name="Normal 10 6 3 2 2" xfId="3548"/>
    <cellStyle name="Normal 10 6 3 3" xfId="3549"/>
    <cellStyle name="Normal 10 6 4" xfId="3550"/>
    <cellStyle name="Normal 10 6 4 2" xfId="3551"/>
    <cellStyle name="Normal 10 6 4 2 2" xfId="3552"/>
    <cellStyle name="Normal 10 6 4 3" xfId="3553"/>
    <cellStyle name="Normal 10 6 5" xfId="3554"/>
    <cellStyle name="Normal 10 6 5 2" xfId="3555"/>
    <cellStyle name="Normal 10 6 6" xfId="3556"/>
    <cellStyle name="Normal 10 7" xfId="3557"/>
    <cellStyle name="Normal 10 7 2" xfId="3558"/>
    <cellStyle name="Normal 10 7 2 2" xfId="3559"/>
    <cellStyle name="Normal 10 7 2 2 2" xfId="3560"/>
    <cellStyle name="Normal 10 7 2 2 2 2" xfId="3561"/>
    <cellStyle name="Normal 10 7 2 2 3" xfId="3562"/>
    <cellStyle name="Normal 10 7 2 3" xfId="3563"/>
    <cellStyle name="Normal 10 7 2 3 2" xfId="3564"/>
    <cellStyle name="Normal 10 7 2 4" xfId="3565"/>
    <cellStyle name="Normal 10 7 3" xfId="3566"/>
    <cellStyle name="Normal 10 7 3 2" xfId="3567"/>
    <cellStyle name="Normal 10 7 3 2 2" xfId="3568"/>
    <cellStyle name="Normal 10 7 3 3" xfId="3569"/>
    <cellStyle name="Normal 10 7 4" xfId="3570"/>
    <cellStyle name="Normal 10 7 4 2" xfId="3571"/>
    <cellStyle name="Normal 10 7 4 2 2" xfId="3572"/>
    <cellStyle name="Normal 10 7 4 3" xfId="3573"/>
    <cellStyle name="Normal 10 7 5" xfId="3574"/>
    <cellStyle name="Normal 10 7 5 2" xfId="3575"/>
    <cellStyle name="Normal 10 7 6" xfId="3576"/>
    <cellStyle name="Normal 10 8" xfId="3577"/>
    <cellStyle name="Normal 10 8 2" xfId="3578"/>
    <cellStyle name="Normal 10 8 2 2" xfId="3579"/>
    <cellStyle name="Normal 10 8 2 2 2" xfId="3580"/>
    <cellStyle name="Normal 10 8 2 2 2 2" xfId="3581"/>
    <cellStyle name="Normal 10 8 2 2 3" xfId="3582"/>
    <cellStyle name="Normal 10 8 2 3" xfId="3583"/>
    <cellStyle name="Normal 10 8 2 3 2" xfId="3584"/>
    <cellStyle name="Normal 10 8 2 4" xfId="3585"/>
    <cellStyle name="Normal 10 8 3" xfId="3586"/>
    <cellStyle name="Normal 10 8 3 2" xfId="3587"/>
    <cellStyle name="Normal 10 8 3 2 2" xfId="3588"/>
    <cellStyle name="Normal 10 8 3 3" xfId="3589"/>
    <cellStyle name="Normal 10 8 4" xfId="3590"/>
    <cellStyle name="Normal 10 8 4 2" xfId="3591"/>
    <cellStyle name="Normal 10 8 4 2 2" xfId="3592"/>
    <cellStyle name="Normal 10 8 4 3" xfId="3593"/>
    <cellStyle name="Normal 10 8 5" xfId="3594"/>
    <cellStyle name="Normal 10 8 5 2" xfId="3595"/>
    <cellStyle name="Normal 10 8 6" xfId="3596"/>
    <cellStyle name="Normal 10 9" xfId="3597"/>
    <cellStyle name="Normal 10 9 2" xfId="3598"/>
    <cellStyle name="Normal 10 9 2 2" xfId="3599"/>
    <cellStyle name="Normal 10 9 2 2 2" xfId="3600"/>
    <cellStyle name="Normal 10 9 2 3" xfId="3601"/>
    <cellStyle name="Normal 10 9 3" xfId="3602"/>
    <cellStyle name="Normal 10 9 3 2" xfId="3603"/>
    <cellStyle name="Normal 10 9 4" xfId="3604"/>
    <cellStyle name="Normal 100" xfId="3605"/>
    <cellStyle name="Normal 100 2" xfId="3606"/>
    <cellStyle name="Normal 101" xfId="3607"/>
    <cellStyle name="Normal 101 2" xfId="3608"/>
    <cellStyle name="Normal 102" xfId="3609"/>
    <cellStyle name="Normal 102 2" xfId="3610"/>
    <cellStyle name="Normal 103" xfId="3611"/>
    <cellStyle name="Normal 103 2" xfId="3612"/>
    <cellStyle name="Normal 104" xfId="3613"/>
    <cellStyle name="Normal 104 2" xfId="3614"/>
    <cellStyle name="Normal 105" xfId="3615"/>
    <cellStyle name="Normal 105 2" xfId="3616"/>
    <cellStyle name="Normal 106" xfId="3617"/>
    <cellStyle name="Normal 106 2" xfId="3618"/>
    <cellStyle name="Normal 107" xfId="3619"/>
    <cellStyle name="Normal 107 2" xfId="3620"/>
    <cellStyle name="Normal 108" xfId="3621"/>
    <cellStyle name="Normal 109" xfId="3622"/>
    <cellStyle name="Normal 109 2" xfId="3623"/>
    <cellStyle name="Normal 11" xfId="3624"/>
    <cellStyle name="Normal 11 2" xfId="3625"/>
    <cellStyle name="Normal 11 2 2" xfId="3626"/>
    <cellStyle name="Normal 11 3" xfId="3627"/>
    <cellStyle name="Normal 11 3 2" xfId="3628"/>
    <cellStyle name="Normal 11 3 2 2" xfId="3629"/>
    <cellStyle name="Normal 11 3 2 2 2" xfId="3630"/>
    <cellStyle name="Normal 11 3 2 2 2 2" xfId="3631"/>
    <cellStyle name="Normal 11 3 2 2 3" xfId="3632"/>
    <cellStyle name="Normal 11 3 2 3" xfId="3633"/>
    <cellStyle name="Normal 11 3 2 3 2" xfId="3634"/>
    <cellStyle name="Normal 11 3 2 4" xfId="3635"/>
    <cellStyle name="Normal 11 3 3" xfId="3636"/>
    <cellStyle name="Normal 11 3 3 2" xfId="3637"/>
    <cellStyle name="Normal 11 3 3 2 2" xfId="3638"/>
    <cellStyle name="Normal 11 3 3 3" xfId="3639"/>
    <cellStyle name="Normal 11 3 4" xfId="3640"/>
    <cellStyle name="Normal 11 3 4 2" xfId="3641"/>
    <cellStyle name="Normal 11 3 4 2 2" xfId="3642"/>
    <cellStyle name="Normal 11 3 4 3" xfId="3643"/>
    <cellStyle name="Normal 11 3 5" xfId="3644"/>
    <cellStyle name="Normal 11 3 5 2" xfId="3645"/>
    <cellStyle name="Normal 11 3 6" xfId="3646"/>
    <cellStyle name="Normal 11 4" xfId="3647"/>
    <cellStyle name="Normal 11 4 2" xfId="3648"/>
    <cellStyle name="Normal 11 4 2 2" xfId="3649"/>
    <cellStyle name="Normal 11 4 2 2 2" xfId="3650"/>
    <cellStyle name="Normal 11 4 2 3" xfId="3651"/>
    <cellStyle name="Normal 11 4 3" xfId="3652"/>
    <cellStyle name="Normal 11 4 3 2" xfId="3653"/>
    <cellStyle name="Normal 11 4 4" xfId="3654"/>
    <cellStyle name="Normal 11 5" xfId="3655"/>
    <cellStyle name="Normal 11 5 2" xfId="3656"/>
    <cellStyle name="Normal 11 5 2 2" xfId="3657"/>
    <cellStyle name="Normal 11 5 3" xfId="3658"/>
    <cellStyle name="Normal 11 6" xfId="3659"/>
    <cellStyle name="Normal 11 6 2" xfId="3660"/>
    <cellStyle name="Normal 11 6 2 2" xfId="3661"/>
    <cellStyle name="Normal 11 6 3" xfId="3662"/>
    <cellStyle name="Normal 11 7" xfId="3663"/>
    <cellStyle name="Normal 11 7 2" xfId="3664"/>
    <cellStyle name="Normal 11 8" xfId="3665"/>
    <cellStyle name="Normal 110" xfId="3666"/>
    <cellStyle name="Normal 110 2" xfId="3667"/>
    <cellStyle name="Normal 111" xfId="3668"/>
    <cellStyle name="Normal 111 2" xfId="3669"/>
    <cellStyle name="Normal 112" xfId="3670"/>
    <cellStyle name="Normal 112 2" xfId="3671"/>
    <cellStyle name="Normal 113" xfId="3672"/>
    <cellStyle name="Normal 113 2" xfId="3673"/>
    <cellStyle name="Normal 114" xfId="3674"/>
    <cellStyle name="Normal 114 2" xfId="3675"/>
    <cellStyle name="Normal 115" xfId="3676"/>
    <cellStyle name="Normal 116" xfId="3677"/>
    <cellStyle name="Normal 116 2" xfId="3678"/>
    <cellStyle name="Normal 117" xfId="3679"/>
    <cellStyle name="Normal 117 2" xfId="3680"/>
    <cellStyle name="Normal 118" xfId="3681"/>
    <cellStyle name="Normal 118 2" xfId="3682"/>
    <cellStyle name="Normal 119" xfId="3683"/>
    <cellStyle name="Normal 119 2" xfId="3684"/>
    <cellStyle name="Normal 12" xfId="3685"/>
    <cellStyle name="Normal 12 10" xfId="3686"/>
    <cellStyle name="Normal 12 10 2" xfId="3687"/>
    <cellStyle name="Normal 12 10 2 2" xfId="3688"/>
    <cellStyle name="Normal 12 10 2 2 2" xfId="3689"/>
    <cellStyle name="Normal 12 10 2 2 2 2" xfId="3690"/>
    <cellStyle name="Normal 12 10 2 2 3" xfId="3691"/>
    <cellStyle name="Normal 12 10 2 3" xfId="3692"/>
    <cellStyle name="Normal 12 10 2 3 2" xfId="3693"/>
    <cellStyle name="Normal 12 10 2 4" xfId="3694"/>
    <cellStyle name="Normal 12 10 3" xfId="3695"/>
    <cellStyle name="Normal 12 10 3 2" xfId="3696"/>
    <cellStyle name="Normal 12 10 3 2 2" xfId="3697"/>
    <cellStyle name="Normal 12 10 3 3" xfId="3698"/>
    <cellStyle name="Normal 12 10 4" xfId="3699"/>
    <cellStyle name="Normal 12 10 4 2" xfId="3700"/>
    <cellStyle name="Normal 12 10 4 2 2" xfId="3701"/>
    <cellStyle name="Normal 12 10 4 3" xfId="3702"/>
    <cellStyle name="Normal 12 10 5" xfId="3703"/>
    <cellStyle name="Normal 12 10 5 2" xfId="3704"/>
    <cellStyle name="Normal 12 10 6" xfId="3705"/>
    <cellStyle name="Normal 12 11" xfId="3706"/>
    <cellStyle name="Normal 12 11 2" xfId="3707"/>
    <cellStyle name="Normal 12 11 2 2" xfId="3708"/>
    <cellStyle name="Normal 12 11 2 2 2" xfId="3709"/>
    <cellStyle name="Normal 12 11 2 2 2 2" xfId="3710"/>
    <cellStyle name="Normal 12 11 2 2 3" xfId="3711"/>
    <cellStyle name="Normal 12 11 2 3" xfId="3712"/>
    <cellStyle name="Normal 12 11 2 3 2" xfId="3713"/>
    <cellStyle name="Normal 12 11 2 4" xfId="3714"/>
    <cellStyle name="Normal 12 11 3" xfId="3715"/>
    <cellStyle name="Normal 12 11 3 2" xfId="3716"/>
    <cellStyle name="Normal 12 11 3 2 2" xfId="3717"/>
    <cellStyle name="Normal 12 11 3 3" xfId="3718"/>
    <cellStyle name="Normal 12 11 4" xfId="3719"/>
    <cellStyle name="Normal 12 11 4 2" xfId="3720"/>
    <cellStyle name="Normal 12 11 4 2 2" xfId="3721"/>
    <cellStyle name="Normal 12 11 4 3" xfId="3722"/>
    <cellStyle name="Normal 12 11 5" xfId="3723"/>
    <cellStyle name="Normal 12 11 5 2" xfId="3724"/>
    <cellStyle name="Normal 12 11 6" xfId="3725"/>
    <cellStyle name="Normal 12 12" xfId="3726"/>
    <cellStyle name="Normal 12 12 2" xfId="3727"/>
    <cellStyle name="Normal 12 12 2 2" xfId="3728"/>
    <cellStyle name="Normal 12 12 2 2 2" xfId="3729"/>
    <cellStyle name="Normal 12 12 2 3" xfId="3730"/>
    <cellStyle name="Normal 12 12 3" xfId="3731"/>
    <cellStyle name="Normal 12 12 3 2" xfId="3732"/>
    <cellStyle name="Normal 12 12 4" xfId="3733"/>
    <cellStyle name="Normal 12 13" xfId="3734"/>
    <cellStyle name="Normal 12 13 2" xfId="3735"/>
    <cellStyle name="Normal 12 13 2 2" xfId="3736"/>
    <cellStyle name="Normal 12 13 2 2 2" xfId="3737"/>
    <cellStyle name="Normal 12 13 2 3" xfId="3738"/>
    <cellStyle name="Normal 12 13 3" xfId="3739"/>
    <cellStyle name="Normal 12 13 3 2" xfId="3740"/>
    <cellStyle name="Normal 12 13 4" xfId="3741"/>
    <cellStyle name="Normal 12 14" xfId="3742"/>
    <cellStyle name="Normal 12 14 2" xfId="3743"/>
    <cellStyle name="Normal 12 14 2 2" xfId="3744"/>
    <cellStyle name="Normal 12 14 3" xfId="3745"/>
    <cellStyle name="Normal 12 15" xfId="3746"/>
    <cellStyle name="Normal 12 15 2" xfId="3747"/>
    <cellStyle name="Normal 12 15 2 2" xfId="3748"/>
    <cellStyle name="Normal 12 15 3" xfId="3749"/>
    <cellStyle name="Normal 12 16" xfId="3750"/>
    <cellStyle name="Normal 12 16 2" xfId="3751"/>
    <cellStyle name="Normal 12 16 2 2" xfId="3752"/>
    <cellStyle name="Normal 12 16 3" xfId="3753"/>
    <cellStyle name="Normal 12 17" xfId="3754"/>
    <cellStyle name="Normal 12 17 2" xfId="3755"/>
    <cellStyle name="Normal 12 17 2 2" xfId="3756"/>
    <cellStyle name="Normal 12 17 3" xfId="3757"/>
    <cellStyle name="Normal 12 18" xfId="3758"/>
    <cellStyle name="Normal 12 18 2" xfId="3759"/>
    <cellStyle name="Normal 12 18 2 2" xfId="3760"/>
    <cellStyle name="Normal 12 18 3" xfId="3761"/>
    <cellStyle name="Normal 12 19" xfId="3762"/>
    <cellStyle name="Normal 12 19 2" xfId="3763"/>
    <cellStyle name="Normal 12 19 2 2" xfId="3764"/>
    <cellStyle name="Normal 12 19 3" xfId="3765"/>
    <cellStyle name="Normal 12 2" xfId="3766"/>
    <cellStyle name="Normal 12 2 10" xfId="3767"/>
    <cellStyle name="Normal 12 2 10 2" xfId="3768"/>
    <cellStyle name="Normal 12 2 10 2 2" xfId="3769"/>
    <cellStyle name="Normal 12 2 10 3" xfId="3770"/>
    <cellStyle name="Normal 12 2 11" xfId="3771"/>
    <cellStyle name="Normal 12 2 11 2" xfId="3772"/>
    <cellStyle name="Normal 12 2 11 2 2" xfId="3773"/>
    <cellStyle name="Normal 12 2 11 3" xfId="3774"/>
    <cellStyle name="Normal 12 2 12" xfId="3775"/>
    <cellStyle name="Normal 12 2 12 2" xfId="3776"/>
    <cellStyle name="Normal 12 2 13" xfId="3777"/>
    <cellStyle name="Normal 12 2 2" xfId="3778"/>
    <cellStyle name="Normal 12 2 2 2" xfId="3779"/>
    <cellStyle name="Normal 12 2 2 2 2" xfId="3780"/>
    <cellStyle name="Normal 12 2 2 2 2 2" xfId="3781"/>
    <cellStyle name="Normal 12 2 2 2 2 2 2" xfId="3782"/>
    <cellStyle name="Normal 12 2 2 2 2 3" xfId="3783"/>
    <cellStyle name="Normal 12 2 2 2 3" xfId="3784"/>
    <cellStyle name="Normal 12 2 2 2 3 2" xfId="3785"/>
    <cellStyle name="Normal 12 2 2 2 4" xfId="3786"/>
    <cellStyle name="Normal 12 2 2 3" xfId="3787"/>
    <cellStyle name="Normal 12 2 2 3 2" xfId="3788"/>
    <cellStyle name="Normal 12 2 2 3 2 2" xfId="3789"/>
    <cellStyle name="Normal 12 2 2 3 3" xfId="3790"/>
    <cellStyle name="Normal 12 2 2 4" xfId="3791"/>
    <cellStyle name="Normal 12 2 2 4 2" xfId="3792"/>
    <cellStyle name="Normal 12 2 2 4 2 2" xfId="3793"/>
    <cellStyle name="Normal 12 2 2 4 3" xfId="3794"/>
    <cellStyle name="Normal 12 2 2 5" xfId="3795"/>
    <cellStyle name="Normal 12 2 2 5 2" xfId="3796"/>
    <cellStyle name="Normal 12 2 2 6" xfId="3797"/>
    <cellStyle name="Normal 12 2 3" xfId="3798"/>
    <cellStyle name="Normal 12 2 3 2" xfId="3799"/>
    <cellStyle name="Normal 12 2 3 2 2" xfId="3800"/>
    <cellStyle name="Normal 12 2 3 2 2 2" xfId="3801"/>
    <cellStyle name="Normal 12 2 3 2 2 2 2" xfId="3802"/>
    <cellStyle name="Normal 12 2 3 2 2 3" xfId="3803"/>
    <cellStyle name="Normal 12 2 3 2 3" xfId="3804"/>
    <cellStyle name="Normal 12 2 3 2 3 2" xfId="3805"/>
    <cellStyle name="Normal 12 2 3 2 4" xfId="3806"/>
    <cellStyle name="Normal 12 2 3 3" xfId="3807"/>
    <cellStyle name="Normal 12 2 3 3 2" xfId="3808"/>
    <cellStyle name="Normal 12 2 3 3 2 2" xfId="3809"/>
    <cellStyle name="Normal 12 2 3 3 3" xfId="3810"/>
    <cellStyle name="Normal 12 2 3 4" xfId="3811"/>
    <cellStyle name="Normal 12 2 3 4 2" xfId="3812"/>
    <cellStyle name="Normal 12 2 3 4 2 2" xfId="3813"/>
    <cellStyle name="Normal 12 2 3 4 3" xfId="3814"/>
    <cellStyle name="Normal 12 2 3 5" xfId="3815"/>
    <cellStyle name="Normal 12 2 3 5 2" xfId="3816"/>
    <cellStyle name="Normal 12 2 3 6" xfId="3817"/>
    <cellStyle name="Normal 12 2 4" xfId="3818"/>
    <cellStyle name="Normal 12 2 4 2" xfId="3819"/>
    <cellStyle name="Normal 12 2 4 2 2" xfId="3820"/>
    <cellStyle name="Normal 12 2 4 2 2 2" xfId="3821"/>
    <cellStyle name="Normal 12 2 4 2 2 2 2" xfId="3822"/>
    <cellStyle name="Normal 12 2 4 2 2 3" xfId="3823"/>
    <cellStyle name="Normal 12 2 4 2 3" xfId="3824"/>
    <cellStyle name="Normal 12 2 4 2 3 2" xfId="3825"/>
    <cellStyle name="Normal 12 2 4 2 4" xfId="3826"/>
    <cellStyle name="Normal 12 2 4 3" xfId="3827"/>
    <cellStyle name="Normal 12 2 4 3 2" xfId="3828"/>
    <cellStyle name="Normal 12 2 4 3 2 2" xfId="3829"/>
    <cellStyle name="Normal 12 2 4 3 3" xfId="3830"/>
    <cellStyle name="Normal 12 2 4 4" xfId="3831"/>
    <cellStyle name="Normal 12 2 4 4 2" xfId="3832"/>
    <cellStyle name="Normal 12 2 4 4 2 2" xfId="3833"/>
    <cellStyle name="Normal 12 2 4 4 3" xfId="3834"/>
    <cellStyle name="Normal 12 2 4 5" xfId="3835"/>
    <cellStyle name="Normal 12 2 4 5 2" xfId="3836"/>
    <cellStyle name="Normal 12 2 4 6" xfId="3837"/>
    <cellStyle name="Normal 12 2 5" xfId="3838"/>
    <cellStyle name="Normal 12 2 5 2" xfId="3839"/>
    <cellStyle name="Normal 12 2 5 2 2" xfId="3840"/>
    <cellStyle name="Normal 12 2 5 2 2 2" xfId="3841"/>
    <cellStyle name="Normal 12 2 5 2 2 2 2" xfId="3842"/>
    <cellStyle name="Normal 12 2 5 2 2 3" xfId="3843"/>
    <cellStyle name="Normal 12 2 5 2 3" xfId="3844"/>
    <cellStyle name="Normal 12 2 5 2 3 2" xfId="3845"/>
    <cellStyle name="Normal 12 2 5 2 4" xfId="3846"/>
    <cellStyle name="Normal 12 2 5 3" xfId="3847"/>
    <cellStyle name="Normal 12 2 5 3 2" xfId="3848"/>
    <cellStyle name="Normal 12 2 5 3 2 2" xfId="3849"/>
    <cellStyle name="Normal 12 2 5 3 3" xfId="3850"/>
    <cellStyle name="Normal 12 2 5 4" xfId="3851"/>
    <cellStyle name="Normal 12 2 5 4 2" xfId="3852"/>
    <cellStyle name="Normal 12 2 5 4 2 2" xfId="3853"/>
    <cellStyle name="Normal 12 2 5 4 3" xfId="3854"/>
    <cellStyle name="Normal 12 2 5 5" xfId="3855"/>
    <cellStyle name="Normal 12 2 5 5 2" xfId="3856"/>
    <cellStyle name="Normal 12 2 5 6" xfId="3857"/>
    <cellStyle name="Normal 12 2 6" xfId="3858"/>
    <cellStyle name="Normal 12 2 6 2" xfId="3859"/>
    <cellStyle name="Normal 12 2 6 2 2" xfId="3860"/>
    <cellStyle name="Normal 12 2 6 2 2 2" xfId="3861"/>
    <cellStyle name="Normal 12 2 6 2 2 2 2" xfId="3862"/>
    <cellStyle name="Normal 12 2 6 2 2 3" xfId="3863"/>
    <cellStyle name="Normal 12 2 6 2 3" xfId="3864"/>
    <cellStyle name="Normal 12 2 6 2 3 2" xfId="3865"/>
    <cellStyle name="Normal 12 2 6 2 4" xfId="3866"/>
    <cellStyle name="Normal 12 2 6 3" xfId="3867"/>
    <cellStyle name="Normal 12 2 6 3 2" xfId="3868"/>
    <cellStyle name="Normal 12 2 6 3 2 2" xfId="3869"/>
    <cellStyle name="Normal 12 2 6 3 3" xfId="3870"/>
    <cellStyle name="Normal 12 2 6 4" xfId="3871"/>
    <cellStyle name="Normal 12 2 6 4 2" xfId="3872"/>
    <cellStyle name="Normal 12 2 6 4 2 2" xfId="3873"/>
    <cellStyle name="Normal 12 2 6 4 3" xfId="3874"/>
    <cellStyle name="Normal 12 2 6 5" xfId="3875"/>
    <cellStyle name="Normal 12 2 6 5 2" xfId="3876"/>
    <cellStyle name="Normal 12 2 6 6" xfId="3877"/>
    <cellStyle name="Normal 12 2 7" xfId="3878"/>
    <cellStyle name="Normal 12 2 7 2" xfId="3879"/>
    <cellStyle name="Normal 12 2 7 2 2" xfId="3880"/>
    <cellStyle name="Normal 12 2 7 2 2 2" xfId="3881"/>
    <cellStyle name="Normal 12 2 7 2 3" xfId="3882"/>
    <cellStyle name="Normal 12 2 7 3" xfId="3883"/>
    <cellStyle name="Normal 12 2 7 3 2" xfId="3884"/>
    <cellStyle name="Normal 12 2 7 4" xfId="3885"/>
    <cellStyle name="Normal 12 2 8" xfId="3886"/>
    <cellStyle name="Normal 12 2 8 2" xfId="3887"/>
    <cellStyle name="Normal 12 2 8 2 2" xfId="3888"/>
    <cellStyle name="Normal 12 2 8 3" xfId="3889"/>
    <cellStyle name="Normal 12 2 9" xfId="3890"/>
    <cellStyle name="Normal 12 2 9 2" xfId="3891"/>
    <cellStyle name="Normal 12 2 9 2 2" xfId="3892"/>
    <cellStyle name="Normal 12 2 9 3" xfId="3893"/>
    <cellStyle name="Normal 12 20" xfId="3894"/>
    <cellStyle name="Normal 12 20 2" xfId="3895"/>
    <cellStyle name="Normal 12 20 2 2" xfId="3896"/>
    <cellStyle name="Normal 12 20 3" xfId="3897"/>
    <cellStyle name="Normal 12 21" xfId="3898"/>
    <cellStyle name="Normal 12 21 2" xfId="3899"/>
    <cellStyle name="Normal 12 21 2 2" xfId="3900"/>
    <cellStyle name="Normal 12 21 3" xfId="3901"/>
    <cellStyle name="Normal 12 22" xfId="3902"/>
    <cellStyle name="Normal 12 22 2" xfId="3903"/>
    <cellStyle name="Normal 12 22 2 2" xfId="3904"/>
    <cellStyle name="Normal 12 22 3" xfId="3905"/>
    <cellStyle name="Normal 12 23" xfId="3906"/>
    <cellStyle name="Normal 12 23 2" xfId="3907"/>
    <cellStyle name="Normal 12 24" xfId="3908"/>
    <cellStyle name="Normal 12 3" xfId="3909"/>
    <cellStyle name="Normal 12 3 2" xfId="3910"/>
    <cellStyle name="Normal 12 3 2 2" xfId="3911"/>
    <cellStyle name="Normal 12 3 2 2 2" xfId="3912"/>
    <cellStyle name="Normal 12 3 2 2 2 2" xfId="3913"/>
    <cellStyle name="Normal 12 3 2 2 2 2 2" xfId="3914"/>
    <cellStyle name="Normal 12 3 2 2 2 3" xfId="3915"/>
    <cellStyle name="Normal 12 3 2 2 3" xfId="3916"/>
    <cellStyle name="Normal 12 3 2 2 3 2" xfId="3917"/>
    <cellStyle name="Normal 12 3 2 2 4" xfId="3918"/>
    <cellStyle name="Normal 12 3 2 3" xfId="3919"/>
    <cellStyle name="Normal 12 3 2 3 2" xfId="3920"/>
    <cellStyle name="Normal 12 3 2 3 2 2" xfId="3921"/>
    <cellStyle name="Normal 12 3 2 3 3" xfId="3922"/>
    <cellStyle name="Normal 12 3 2 4" xfId="3923"/>
    <cellStyle name="Normal 12 3 2 4 2" xfId="3924"/>
    <cellStyle name="Normal 12 3 2 4 2 2" xfId="3925"/>
    <cellStyle name="Normal 12 3 2 4 3" xfId="3926"/>
    <cellStyle name="Normal 12 3 2 5" xfId="3927"/>
    <cellStyle name="Normal 12 3 2 5 2" xfId="3928"/>
    <cellStyle name="Normal 12 3 2 6" xfId="3929"/>
    <cellStyle name="Normal 12 3 3" xfId="3930"/>
    <cellStyle name="Normal 12 3 3 2" xfId="3931"/>
    <cellStyle name="Normal 12 3 3 2 2" xfId="3932"/>
    <cellStyle name="Normal 12 3 3 2 2 2" xfId="3933"/>
    <cellStyle name="Normal 12 3 3 2 3" xfId="3934"/>
    <cellStyle name="Normal 12 3 3 3" xfId="3935"/>
    <cellStyle name="Normal 12 3 3 3 2" xfId="3936"/>
    <cellStyle name="Normal 12 3 3 4" xfId="3937"/>
    <cellStyle name="Normal 12 3 4" xfId="3938"/>
    <cellStyle name="Normal 12 3 4 2" xfId="3939"/>
    <cellStyle name="Normal 12 3 4 2 2" xfId="3940"/>
    <cellStyle name="Normal 12 3 4 3" xfId="3941"/>
    <cellStyle name="Normal 12 3 5" xfId="3942"/>
    <cellStyle name="Normal 12 3 5 2" xfId="3943"/>
    <cellStyle name="Normal 12 3 5 2 2" xfId="3944"/>
    <cellStyle name="Normal 12 3 5 3" xfId="3945"/>
    <cellStyle name="Normal 12 3 6" xfId="3946"/>
    <cellStyle name="Normal 12 3 6 2" xfId="3947"/>
    <cellStyle name="Normal 12 3 7" xfId="3948"/>
    <cellStyle name="Normal 12 4" xfId="3949"/>
    <cellStyle name="Normal 12 4 2" xfId="3950"/>
    <cellStyle name="Normal 12 4 2 2" xfId="3951"/>
    <cellStyle name="Normal 12 4 2 2 2" xfId="3952"/>
    <cellStyle name="Normal 12 4 2 2 2 2" xfId="3953"/>
    <cellStyle name="Normal 12 4 2 2 3" xfId="3954"/>
    <cellStyle name="Normal 12 4 2 3" xfId="3955"/>
    <cellStyle name="Normal 12 4 2 3 2" xfId="3956"/>
    <cellStyle name="Normal 12 4 2 4" xfId="3957"/>
    <cellStyle name="Normal 12 4 3" xfId="3958"/>
    <cellStyle name="Normal 12 4 3 2" xfId="3959"/>
    <cellStyle name="Normal 12 4 3 2 2" xfId="3960"/>
    <cellStyle name="Normal 12 4 3 3" xfId="3961"/>
    <cellStyle name="Normal 12 4 4" xfId="3962"/>
    <cellStyle name="Normal 12 4 4 2" xfId="3963"/>
    <cellStyle name="Normal 12 4 4 2 2" xfId="3964"/>
    <cellStyle name="Normal 12 4 4 3" xfId="3965"/>
    <cellStyle name="Normal 12 4 5" xfId="3966"/>
    <cellStyle name="Normal 12 4 5 2" xfId="3967"/>
    <cellStyle name="Normal 12 4 6" xfId="3968"/>
    <cellStyle name="Normal 12 5" xfId="3969"/>
    <cellStyle name="Normal 12 5 2" xfId="3970"/>
    <cellStyle name="Normal 12 5 2 2" xfId="3971"/>
    <cellStyle name="Normal 12 5 2 2 2" xfId="3972"/>
    <cellStyle name="Normal 12 5 2 2 2 2" xfId="3973"/>
    <cellStyle name="Normal 12 5 2 2 3" xfId="3974"/>
    <cellStyle name="Normal 12 5 2 3" xfId="3975"/>
    <cellStyle name="Normal 12 5 2 3 2" xfId="3976"/>
    <cellStyle name="Normal 12 5 2 4" xfId="3977"/>
    <cellStyle name="Normal 12 5 3" xfId="3978"/>
    <cellStyle name="Normal 12 5 3 2" xfId="3979"/>
    <cellStyle name="Normal 12 5 3 2 2" xfId="3980"/>
    <cellStyle name="Normal 12 5 3 3" xfId="3981"/>
    <cellStyle name="Normal 12 5 4" xfId="3982"/>
    <cellStyle name="Normal 12 5 4 2" xfId="3983"/>
    <cellStyle name="Normal 12 5 4 2 2" xfId="3984"/>
    <cellStyle name="Normal 12 5 4 3" xfId="3985"/>
    <cellStyle name="Normal 12 5 5" xfId="3986"/>
    <cellStyle name="Normal 12 5 5 2" xfId="3987"/>
    <cellStyle name="Normal 12 5 6" xfId="3988"/>
    <cellStyle name="Normal 12 6" xfId="3989"/>
    <cellStyle name="Normal 12 6 2" xfId="3990"/>
    <cellStyle name="Normal 12 6 2 2" xfId="3991"/>
    <cellStyle name="Normal 12 6 2 2 2" xfId="3992"/>
    <cellStyle name="Normal 12 6 2 2 2 2" xfId="3993"/>
    <cellStyle name="Normal 12 6 2 2 3" xfId="3994"/>
    <cellStyle name="Normal 12 6 2 3" xfId="3995"/>
    <cellStyle name="Normal 12 6 2 3 2" xfId="3996"/>
    <cellStyle name="Normal 12 6 2 4" xfId="3997"/>
    <cellStyle name="Normal 12 6 3" xfId="3998"/>
    <cellStyle name="Normal 12 6 3 2" xfId="3999"/>
    <cellStyle name="Normal 12 6 3 2 2" xfId="4000"/>
    <cellStyle name="Normal 12 6 3 3" xfId="4001"/>
    <cellStyle name="Normal 12 6 4" xfId="4002"/>
    <cellStyle name="Normal 12 6 4 2" xfId="4003"/>
    <cellStyle name="Normal 12 6 4 2 2" xfId="4004"/>
    <cellStyle name="Normal 12 6 4 3" xfId="4005"/>
    <cellStyle name="Normal 12 6 5" xfId="4006"/>
    <cellStyle name="Normal 12 6 5 2" xfId="4007"/>
    <cellStyle name="Normal 12 6 6" xfId="4008"/>
    <cellStyle name="Normal 12 7" xfId="4009"/>
    <cellStyle name="Normal 12 7 2" xfId="4010"/>
    <cellStyle name="Normal 12 7 2 2" xfId="4011"/>
    <cellStyle name="Normal 12 7 2 2 2" xfId="4012"/>
    <cellStyle name="Normal 12 7 2 2 2 2" xfId="4013"/>
    <cellStyle name="Normal 12 7 2 2 3" xfId="4014"/>
    <cellStyle name="Normal 12 7 2 3" xfId="4015"/>
    <cellStyle name="Normal 12 7 2 3 2" xfId="4016"/>
    <cellStyle name="Normal 12 7 2 4" xfId="4017"/>
    <cellStyle name="Normal 12 7 3" xfId="4018"/>
    <cellStyle name="Normal 12 7 3 2" xfId="4019"/>
    <cellStyle name="Normal 12 7 3 2 2" xfId="4020"/>
    <cellStyle name="Normal 12 7 3 3" xfId="4021"/>
    <cellStyle name="Normal 12 7 4" xfId="4022"/>
    <cellStyle name="Normal 12 7 4 2" xfId="4023"/>
    <cellStyle name="Normal 12 7 4 2 2" xfId="4024"/>
    <cellStyle name="Normal 12 7 4 3" xfId="4025"/>
    <cellStyle name="Normal 12 7 5" xfId="4026"/>
    <cellStyle name="Normal 12 7 5 2" xfId="4027"/>
    <cellStyle name="Normal 12 7 6" xfId="4028"/>
    <cellStyle name="Normal 12 8" xfId="4029"/>
    <cellStyle name="Normal 12 8 2" xfId="4030"/>
    <cellStyle name="Normal 12 8 2 2" xfId="4031"/>
    <cellStyle name="Normal 12 8 2 2 2" xfId="4032"/>
    <cellStyle name="Normal 12 8 2 2 2 2" xfId="4033"/>
    <cellStyle name="Normal 12 8 2 2 3" xfId="4034"/>
    <cellStyle name="Normal 12 8 2 3" xfId="4035"/>
    <cellStyle name="Normal 12 8 2 3 2" xfId="4036"/>
    <cellStyle name="Normal 12 8 2 4" xfId="4037"/>
    <cellStyle name="Normal 12 8 3" xfId="4038"/>
    <cellStyle name="Normal 12 8 3 2" xfId="4039"/>
    <cellStyle name="Normal 12 8 3 2 2" xfId="4040"/>
    <cellStyle name="Normal 12 8 3 3" xfId="4041"/>
    <cellStyle name="Normal 12 8 4" xfId="4042"/>
    <cellStyle name="Normal 12 8 4 2" xfId="4043"/>
    <cellStyle name="Normal 12 8 4 2 2" xfId="4044"/>
    <cellStyle name="Normal 12 8 4 3" xfId="4045"/>
    <cellStyle name="Normal 12 8 5" xfId="4046"/>
    <cellStyle name="Normal 12 8 5 2" xfId="4047"/>
    <cellStyle name="Normal 12 8 6" xfId="4048"/>
    <cellStyle name="Normal 12 9" xfId="4049"/>
    <cellStyle name="Normal 12 9 2" xfId="4050"/>
    <cellStyle name="Normal 12 9 2 2" xfId="4051"/>
    <cellStyle name="Normal 12 9 2 2 2" xfId="4052"/>
    <cellStyle name="Normal 12 9 2 2 2 2" xfId="4053"/>
    <cellStyle name="Normal 12 9 2 2 3" xfId="4054"/>
    <cellStyle name="Normal 12 9 2 3" xfId="4055"/>
    <cellStyle name="Normal 12 9 2 3 2" xfId="4056"/>
    <cellStyle name="Normal 12 9 2 4" xfId="4057"/>
    <cellStyle name="Normal 12 9 3" xfId="4058"/>
    <cellStyle name="Normal 12 9 3 2" xfId="4059"/>
    <cellStyle name="Normal 12 9 3 2 2" xfId="4060"/>
    <cellStyle name="Normal 12 9 3 3" xfId="4061"/>
    <cellStyle name="Normal 12 9 4" xfId="4062"/>
    <cellStyle name="Normal 12 9 4 2" xfId="4063"/>
    <cellStyle name="Normal 12 9 4 2 2" xfId="4064"/>
    <cellStyle name="Normal 12 9 4 3" xfId="4065"/>
    <cellStyle name="Normal 12 9 5" xfId="4066"/>
    <cellStyle name="Normal 12 9 5 2" xfId="4067"/>
    <cellStyle name="Normal 12 9 6" xfId="4068"/>
    <cellStyle name="Normal 120" xfId="4069"/>
    <cellStyle name="Normal 120 2" xfId="4070"/>
    <cellStyle name="Normal 121" xfId="4071"/>
    <cellStyle name="Normal 121 2" xfId="4072"/>
    <cellStyle name="Normal 122" xfId="4073"/>
    <cellStyle name="Normal 122 2" xfId="4074"/>
    <cellStyle name="Normal 123" xfId="4075"/>
    <cellStyle name="Normal 123 2" xfId="4076"/>
    <cellStyle name="Normal 124" xfId="4077"/>
    <cellStyle name="Normal 124 2" xfId="4078"/>
    <cellStyle name="Normal 125" xfId="4079"/>
    <cellStyle name="Normal 125 2" xfId="4080"/>
    <cellStyle name="Normal 126" xfId="4081"/>
    <cellStyle name="Normal 126 2" xfId="4082"/>
    <cellStyle name="Normal 127" xfId="4083"/>
    <cellStyle name="Normal 127 2" xfId="4084"/>
    <cellStyle name="Normal 128" xfId="4085"/>
    <cellStyle name="Normal 128 2" xfId="4086"/>
    <cellStyle name="Normal 129" xfId="4087"/>
    <cellStyle name="Normal 129 2" xfId="4088"/>
    <cellStyle name="Normal 13" xfId="4089"/>
    <cellStyle name="Normal 13 10" xfId="4090"/>
    <cellStyle name="Normal 13 10 2" xfId="4091"/>
    <cellStyle name="Normal 13 10 2 2" xfId="4092"/>
    <cellStyle name="Normal 13 10 3" xfId="4093"/>
    <cellStyle name="Normal 13 11" xfId="4094"/>
    <cellStyle name="Normal 13 11 2" xfId="4095"/>
    <cellStyle name="Normal 13 11 2 2" xfId="4096"/>
    <cellStyle name="Normal 13 11 3" xfId="4097"/>
    <cellStyle name="Normal 13 12" xfId="4098"/>
    <cellStyle name="Normal 13 12 2" xfId="4099"/>
    <cellStyle name="Normal 13 12 2 2" xfId="4100"/>
    <cellStyle name="Normal 13 12 3" xfId="4101"/>
    <cellStyle name="Normal 13 13" xfId="4102"/>
    <cellStyle name="Normal 13 13 2" xfId="4103"/>
    <cellStyle name="Normal 13 13 2 2" xfId="4104"/>
    <cellStyle name="Normal 13 13 3" xfId="4105"/>
    <cellStyle name="Normal 13 14" xfId="4106"/>
    <cellStyle name="Normal 13 14 2" xfId="4107"/>
    <cellStyle name="Normal 13 15" xfId="4108"/>
    <cellStyle name="Normal 13 2" xfId="4109"/>
    <cellStyle name="Normal 13 2 10" xfId="4110"/>
    <cellStyle name="Normal 13 2 10 2" xfId="4111"/>
    <cellStyle name="Normal 13 2 10 2 2" xfId="4112"/>
    <cellStyle name="Normal 13 2 10 3" xfId="4113"/>
    <cellStyle name="Normal 13 2 11" xfId="4114"/>
    <cellStyle name="Normal 13 2 11 2" xfId="4115"/>
    <cellStyle name="Normal 13 2 11 2 2" xfId="4116"/>
    <cellStyle name="Normal 13 2 11 3" xfId="4117"/>
    <cellStyle name="Normal 13 2 12" xfId="4118"/>
    <cellStyle name="Normal 13 2 12 2" xfId="4119"/>
    <cellStyle name="Normal 13 2 13" xfId="4120"/>
    <cellStyle name="Normal 13 2 2" xfId="4121"/>
    <cellStyle name="Normal 13 2 2 2" xfId="4122"/>
    <cellStyle name="Normal 13 2 2 2 2" xfId="4123"/>
    <cellStyle name="Normal 13 2 2 2 2 2" xfId="4124"/>
    <cellStyle name="Normal 13 2 2 2 2 2 2" xfId="4125"/>
    <cellStyle name="Normal 13 2 2 2 2 3" xfId="4126"/>
    <cellStyle name="Normal 13 2 2 2 3" xfId="4127"/>
    <cellStyle name="Normal 13 2 2 2 3 2" xfId="4128"/>
    <cellStyle name="Normal 13 2 2 2 4" xfId="4129"/>
    <cellStyle name="Normal 13 2 2 3" xfId="4130"/>
    <cellStyle name="Normal 13 2 2 3 2" xfId="4131"/>
    <cellStyle name="Normal 13 2 2 3 2 2" xfId="4132"/>
    <cellStyle name="Normal 13 2 2 3 3" xfId="4133"/>
    <cellStyle name="Normal 13 2 2 4" xfId="4134"/>
    <cellStyle name="Normal 13 2 2 4 2" xfId="4135"/>
    <cellStyle name="Normal 13 2 2 4 2 2" xfId="4136"/>
    <cellStyle name="Normal 13 2 2 4 3" xfId="4137"/>
    <cellStyle name="Normal 13 2 2 5" xfId="4138"/>
    <cellStyle name="Normal 13 2 2 5 2" xfId="4139"/>
    <cellStyle name="Normal 13 2 2 6" xfId="4140"/>
    <cellStyle name="Normal 13 2 3" xfId="4141"/>
    <cellStyle name="Normal 13 2 3 2" xfId="4142"/>
    <cellStyle name="Normal 13 2 3 2 2" xfId="4143"/>
    <cellStyle name="Normal 13 2 3 2 2 2" xfId="4144"/>
    <cellStyle name="Normal 13 2 3 2 2 2 2" xfId="4145"/>
    <cellStyle name="Normal 13 2 3 2 2 3" xfId="4146"/>
    <cellStyle name="Normal 13 2 3 2 3" xfId="4147"/>
    <cellStyle name="Normal 13 2 3 2 3 2" xfId="4148"/>
    <cellStyle name="Normal 13 2 3 2 4" xfId="4149"/>
    <cellStyle name="Normal 13 2 3 3" xfId="4150"/>
    <cellStyle name="Normal 13 2 3 3 2" xfId="4151"/>
    <cellStyle name="Normal 13 2 3 3 2 2" xfId="4152"/>
    <cellStyle name="Normal 13 2 3 3 3" xfId="4153"/>
    <cellStyle name="Normal 13 2 3 4" xfId="4154"/>
    <cellStyle name="Normal 13 2 3 4 2" xfId="4155"/>
    <cellStyle name="Normal 13 2 3 4 2 2" xfId="4156"/>
    <cellStyle name="Normal 13 2 3 4 3" xfId="4157"/>
    <cellStyle name="Normal 13 2 3 5" xfId="4158"/>
    <cellStyle name="Normal 13 2 3 5 2" xfId="4159"/>
    <cellStyle name="Normal 13 2 3 6" xfId="4160"/>
    <cellStyle name="Normal 13 2 4" xfId="4161"/>
    <cellStyle name="Normal 13 2 4 2" xfId="4162"/>
    <cellStyle name="Normal 13 2 4 2 2" xfId="4163"/>
    <cellStyle name="Normal 13 2 4 2 2 2" xfId="4164"/>
    <cellStyle name="Normal 13 2 4 2 2 2 2" xfId="4165"/>
    <cellStyle name="Normal 13 2 4 2 2 3" xfId="4166"/>
    <cellStyle name="Normal 13 2 4 2 3" xfId="4167"/>
    <cellStyle name="Normal 13 2 4 2 3 2" xfId="4168"/>
    <cellStyle name="Normal 13 2 4 2 4" xfId="4169"/>
    <cellStyle name="Normal 13 2 4 3" xfId="4170"/>
    <cellStyle name="Normal 13 2 4 3 2" xfId="4171"/>
    <cellStyle name="Normal 13 2 4 3 2 2" xfId="4172"/>
    <cellStyle name="Normal 13 2 4 3 3" xfId="4173"/>
    <cellStyle name="Normal 13 2 4 4" xfId="4174"/>
    <cellStyle name="Normal 13 2 4 4 2" xfId="4175"/>
    <cellStyle name="Normal 13 2 4 4 2 2" xfId="4176"/>
    <cellStyle name="Normal 13 2 4 4 3" xfId="4177"/>
    <cellStyle name="Normal 13 2 4 5" xfId="4178"/>
    <cellStyle name="Normal 13 2 4 5 2" xfId="4179"/>
    <cellStyle name="Normal 13 2 4 6" xfId="4180"/>
    <cellStyle name="Normal 13 2 5" xfId="4181"/>
    <cellStyle name="Normal 13 2 5 2" xfId="4182"/>
    <cellStyle name="Normal 13 2 5 2 2" xfId="4183"/>
    <cellStyle name="Normal 13 2 5 2 2 2" xfId="4184"/>
    <cellStyle name="Normal 13 2 5 2 2 2 2" xfId="4185"/>
    <cellStyle name="Normal 13 2 5 2 2 3" xfId="4186"/>
    <cellStyle name="Normal 13 2 5 2 3" xfId="4187"/>
    <cellStyle name="Normal 13 2 5 2 3 2" xfId="4188"/>
    <cellStyle name="Normal 13 2 5 2 4" xfId="4189"/>
    <cellStyle name="Normal 13 2 5 3" xfId="4190"/>
    <cellStyle name="Normal 13 2 5 3 2" xfId="4191"/>
    <cellStyle name="Normal 13 2 5 3 2 2" xfId="4192"/>
    <cellStyle name="Normal 13 2 5 3 3" xfId="4193"/>
    <cellStyle name="Normal 13 2 5 4" xfId="4194"/>
    <cellStyle name="Normal 13 2 5 4 2" xfId="4195"/>
    <cellStyle name="Normal 13 2 5 4 2 2" xfId="4196"/>
    <cellStyle name="Normal 13 2 5 4 3" xfId="4197"/>
    <cellStyle name="Normal 13 2 5 5" xfId="4198"/>
    <cellStyle name="Normal 13 2 5 5 2" xfId="4199"/>
    <cellStyle name="Normal 13 2 5 6" xfId="4200"/>
    <cellStyle name="Normal 13 2 6" xfId="4201"/>
    <cellStyle name="Normal 13 2 6 2" xfId="4202"/>
    <cellStyle name="Normal 13 2 6 2 2" xfId="4203"/>
    <cellStyle name="Normal 13 2 6 2 2 2" xfId="4204"/>
    <cellStyle name="Normal 13 2 6 2 2 2 2" xfId="4205"/>
    <cellStyle name="Normal 13 2 6 2 2 3" xfId="4206"/>
    <cellStyle name="Normal 13 2 6 2 3" xfId="4207"/>
    <cellStyle name="Normal 13 2 6 2 3 2" xfId="4208"/>
    <cellStyle name="Normal 13 2 6 2 4" xfId="4209"/>
    <cellStyle name="Normal 13 2 6 3" xfId="4210"/>
    <cellStyle name="Normal 13 2 6 3 2" xfId="4211"/>
    <cellStyle name="Normal 13 2 6 3 2 2" xfId="4212"/>
    <cellStyle name="Normal 13 2 6 3 3" xfId="4213"/>
    <cellStyle name="Normal 13 2 6 4" xfId="4214"/>
    <cellStyle name="Normal 13 2 6 4 2" xfId="4215"/>
    <cellStyle name="Normal 13 2 6 4 2 2" xfId="4216"/>
    <cellStyle name="Normal 13 2 6 4 3" xfId="4217"/>
    <cellStyle name="Normal 13 2 6 5" xfId="4218"/>
    <cellStyle name="Normal 13 2 6 5 2" xfId="4219"/>
    <cellStyle name="Normal 13 2 6 6" xfId="4220"/>
    <cellStyle name="Normal 13 2 7" xfId="4221"/>
    <cellStyle name="Normal 13 2 7 2" xfId="4222"/>
    <cellStyle name="Normal 13 2 7 2 2" xfId="4223"/>
    <cellStyle name="Normal 13 2 7 2 2 2" xfId="4224"/>
    <cellStyle name="Normal 13 2 7 2 3" xfId="4225"/>
    <cellStyle name="Normal 13 2 7 3" xfId="4226"/>
    <cellStyle name="Normal 13 2 7 3 2" xfId="4227"/>
    <cellStyle name="Normal 13 2 7 4" xfId="4228"/>
    <cellStyle name="Normal 13 2 8" xfId="4229"/>
    <cellStyle name="Normal 13 2 8 2" xfId="4230"/>
    <cellStyle name="Normal 13 2 8 2 2" xfId="4231"/>
    <cellStyle name="Normal 13 2 8 3" xfId="4232"/>
    <cellStyle name="Normal 13 2 9" xfId="4233"/>
    <cellStyle name="Normal 13 2 9 2" xfId="4234"/>
    <cellStyle name="Normal 13 2 9 2 2" xfId="4235"/>
    <cellStyle name="Normal 13 2 9 3" xfId="4236"/>
    <cellStyle name="Normal 13 3" xfId="4237"/>
    <cellStyle name="Normal 13 3 2" xfId="4238"/>
    <cellStyle name="Normal 13 3 2 2" xfId="4239"/>
    <cellStyle name="Normal 13 3 2 2 2" xfId="4240"/>
    <cellStyle name="Normal 13 3 2 2 2 2" xfId="4241"/>
    <cellStyle name="Normal 13 3 2 2 2 2 2" xfId="4242"/>
    <cellStyle name="Normal 13 3 2 2 2 3" xfId="4243"/>
    <cellStyle name="Normal 13 3 2 2 3" xfId="4244"/>
    <cellStyle name="Normal 13 3 2 2 3 2" xfId="4245"/>
    <cellStyle name="Normal 13 3 2 2 4" xfId="4246"/>
    <cellStyle name="Normal 13 3 2 3" xfId="4247"/>
    <cellStyle name="Normal 13 3 2 3 2" xfId="4248"/>
    <cellStyle name="Normal 13 3 2 3 2 2" xfId="4249"/>
    <cellStyle name="Normal 13 3 2 3 3" xfId="4250"/>
    <cellStyle name="Normal 13 3 2 4" xfId="4251"/>
    <cellStyle name="Normal 13 3 2 4 2" xfId="4252"/>
    <cellStyle name="Normal 13 3 2 4 2 2" xfId="4253"/>
    <cellStyle name="Normal 13 3 2 4 3" xfId="4254"/>
    <cellStyle name="Normal 13 3 2 5" xfId="4255"/>
    <cellStyle name="Normal 13 3 2 5 2" xfId="4256"/>
    <cellStyle name="Normal 13 3 2 6" xfId="4257"/>
    <cellStyle name="Normal 13 3 3" xfId="4258"/>
    <cellStyle name="Normal 13 3 3 2" xfId="4259"/>
    <cellStyle name="Normal 13 3 3 2 2" xfId="4260"/>
    <cellStyle name="Normal 13 3 3 2 2 2" xfId="4261"/>
    <cellStyle name="Normal 13 3 3 2 3" xfId="4262"/>
    <cellStyle name="Normal 13 3 3 3" xfId="4263"/>
    <cellStyle name="Normal 13 3 3 3 2" xfId="4264"/>
    <cellStyle name="Normal 13 3 3 4" xfId="4265"/>
    <cellStyle name="Normal 13 3 4" xfId="4266"/>
    <cellStyle name="Normal 13 3 4 2" xfId="4267"/>
    <cellStyle name="Normal 13 3 4 2 2" xfId="4268"/>
    <cellStyle name="Normal 13 3 4 3" xfId="4269"/>
    <cellStyle name="Normal 13 3 5" xfId="4270"/>
    <cellStyle name="Normal 13 3 5 2" xfId="4271"/>
    <cellStyle name="Normal 13 3 5 2 2" xfId="4272"/>
    <cellStyle name="Normal 13 3 5 3" xfId="4273"/>
    <cellStyle name="Normal 13 3 6" xfId="4274"/>
    <cellStyle name="Normal 13 3 6 2" xfId="4275"/>
    <cellStyle name="Normal 13 3 7" xfId="4276"/>
    <cellStyle name="Normal 13 4" xfId="4277"/>
    <cellStyle name="Normal 13 4 2" xfId="4278"/>
    <cellStyle name="Normal 13 4 2 2" xfId="4279"/>
    <cellStyle name="Normal 13 4 2 2 2" xfId="4280"/>
    <cellStyle name="Normal 13 4 2 2 2 2" xfId="4281"/>
    <cellStyle name="Normal 13 4 2 2 3" xfId="4282"/>
    <cellStyle name="Normal 13 4 2 3" xfId="4283"/>
    <cellStyle name="Normal 13 4 2 3 2" xfId="4284"/>
    <cellStyle name="Normal 13 4 2 4" xfId="4285"/>
    <cellStyle name="Normal 13 4 3" xfId="4286"/>
    <cellStyle name="Normal 13 4 3 2" xfId="4287"/>
    <cellStyle name="Normal 13 4 3 2 2" xfId="4288"/>
    <cellStyle name="Normal 13 4 3 3" xfId="4289"/>
    <cellStyle name="Normal 13 4 4" xfId="4290"/>
    <cellStyle name="Normal 13 4 4 2" xfId="4291"/>
    <cellStyle name="Normal 13 4 4 2 2" xfId="4292"/>
    <cellStyle name="Normal 13 4 4 3" xfId="4293"/>
    <cellStyle name="Normal 13 4 5" xfId="4294"/>
    <cellStyle name="Normal 13 4 5 2" xfId="4295"/>
    <cellStyle name="Normal 13 4 6" xfId="4296"/>
    <cellStyle name="Normal 13 5" xfId="4297"/>
    <cellStyle name="Normal 13 5 2" xfId="4298"/>
    <cellStyle name="Normal 13 5 2 2" xfId="4299"/>
    <cellStyle name="Normal 13 5 2 2 2" xfId="4300"/>
    <cellStyle name="Normal 13 5 2 2 2 2" xfId="4301"/>
    <cellStyle name="Normal 13 5 2 2 3" xfId="4302"/>
    <cellStyle name="Normal 13 5 2 3" xfId="4303"/>
    <cellStyle name="Normal 13 5 2 3 2" xfId="4304"/>
    <cellStyle name="Normal 13 5 2 4" xfId="4305"/>
    <cellStyle name="Normal 13 5 3" xfId="4306"/>
    <cellStyle name="Normal 13 5 3 2" xfId="4307"/>
    <cellStyle name="Normal 13 5 3 2 2" xfId="4308"/>
    <cellStyle name="Normal 13 5 3 3" xfId="4309"/>
    <cellStyle name="Normal 13 5 4" xfId="4310"/>
    <cellStyle name="Normal 13 5 4 2" xfId="4311"/>
    <cellStyle name="Normal 13 5 4 2 2" xfId="4312"/>
    <cellStyle name="Normal 13 5 4 3" xfId="4313"/>
    <cellStyle name="Normal 13 5 5" xfId="4314"/>
    <cellStyle name="Normal 13 5 5 2" xfId="4315"/>
    <cellStyle name="Normal 13 5 6" xfId="4316"/>
    <cellStyle name="Normal 13 6" xfId="4317"/>
    <cellStyle name="Normal 13 6 2" xfId="4318"/>
    <cellStyle name="Normal 13 6 2 2" xfId="4319"/>
    <cellStyle name="Normal 13 6 2 2 2" xfId="4320"/>
    <cellStyle name="Normal 13 6 2 2 2 2" xfId="4321"/>
    <cellStyle name="Normal 13 6 2 2 3" xfId="4322"/>
    <cellStyle name="Normal 13 6 2 3" xfId="4323"/>
    <cellStyle name="Normal 13 6 2 3 2" xfId="4324"/>
    <cellStyle name="Normal 13 6 2 4" xfId="4325"/>
    <cellStyle name="Normal 13 6 3" xfId="4326"/>
    <cellStyle name="Normal 13 6 3 2" xfId="4327"/>
    <cellStyle name="Normal 13 6 3 2 2" xfId="4328"/>
    <cellStyle name="Normal 13 6 3 3" xfId="4329"/>
    <cellStyle name="Normal 13 6 4" xfId="4330"/>
    <cellStyle name="Normal 13 6 4 2" xfId="4331"/>
    <cellStyle name="Normal 13 6 4 2 2" xfId="4332"/>
    <cellStyle name="Normal 13 6 4 3" xfId="4333"/>
    <cellStyle name="Normal 13 6 5" xfId="4334"/>
    <cellStyle name="Normal 13 6 5 2" xfId="4335"/>
    <cellStyle name="Normal 13 6 6" xfId="4336"/>
    <cellStyle name="Normal 13 7" xfId="4337"/>
    <cellStyle name="Normal 13 7 2" xfId="4338"/>
    <cellStyle name="Normal 13 7 2 2" xfId="4339"/>
    <cellStyle name="Normal 13 7 2 2 2" xfId="4340"/>
    <cellStyle name="Normal 13 7 2 2 2 2" xfId="4341"/>
    <cellStyle name="Normal 13 7 2 2 3" xfId="4342"/>
    <cellStyle name="Normal 13 7 2 3" xfId="4343"/>
    <cellStyle name="Normal 13 7 2 3 2" xfId="4344"/>
    <cellStyle name="Normal 13 7 2 4" xfId="4345"/>
    <cellStyle name="Normal 13 7 3" xfId="4346"/>
    <cellStyle name="Normal 13 7 3 2" xfId="4347"/>
    <cellStyle name="Normal 13 7 3 2 2" xfId="4348"/>
    <cellStyle name="Normal 13 7 3 3" xfId="4349"/>
    <cellStyle name="Normal 13 7 4" xfId="4350"/>
    <cellStyle name="Normal 13 7 4 2" xfId="4351"/>
    <cellStyle name="Normal 13 7 4 2 2" xfId="4352"/>
    <cellStyle name="Normal 13 7 4 3" xfId="4353"/>
    <cellStyle name="Normal 13 7 5" xfId="4354"/>
    <cellStyle name="Normal 13 7 5 2" xfId="4355"/>
    <cellStyle name="Normal 13 7 6" xfId="4356"/>
    <cellStyle name="Normal 13 8" xfId="4357"/>
    <cellStyle name="Normal 13 8 2" xfId="4358"/>
    <cellStyle name="Normal 13 8 2 2" xfId="4359"/>
    <cellStyle name="Normal 13 8 2 2 2" xfId="4360"/>
    <cellStyle name="Normal 13 8 2 2 2 2" xfId="4361"/>
    <cellStyle name="Normal 13 8 2 2 3" xfId="4362"/>
    <cellStyle name="Normal 13 8 2 3" xfId="4363"/>
    <cellStyle name="Normal 13 8 2 3 2" xfId="4364"/>
    <cellStyle name="Normal 13 8 2 4" xfId="4365"/>
    <cellStyle name="Normal 13 8 3" xfId="4366"/>
    <cellStyle name="Normal 13 8 3 2" xfId="4367"/>
    <cellStyle name="Normal 13 8 3 2 2" xfId="4368"/>
    <cellStyle name="Normal 13 8 3 3" xfId="4369"/>
    <cellStyle name="Normal 13 8 4" xfId="4370"/>
    <cellStyle name="Normal 13 8 4 2" xfId="4371"/>
    <cellStyle name="Normal 13 8 4 2 2" xfId="4372"/>
    <cellStyle name="Normal 13 8 4 3" xfId="4373"/>
    <cellStyle name="Normal 13 8 5" xfId="4374"/>
    <cellStyle name="Normal 13 8 5 2" xfId="4375"/>
    <cellStyle name="Normal 13 8 6" xfId="4376"/>
    <cellStyle name="Normal 13 9" xfId="4377"/>
    <cellStyle name="Normal 13 9 2" xfId="4378"/>
    <cellStyle name="Normal 13 9 2 2" xfId="4379"/>
    <cellStyle name="Normal 13 9 2 2 2" xfId="4380"/>
    <cellStyle name="Normal 13 9 2 3" xfId="4381"/>
    <cellStyle name="Normal 13 9 3" xfId="4382"/>
    <cellStyle name="Normal 13 9 3 2" xfId="4383"/>
    <cellStyle name="Normal 13 9 4" xfId="4384"/>
    <cellStyle name="Normal 130" xfId="4385"/>
    <cellStyle name="Normal 130 2" xfId="4386"/>
    <cellStyle name="Normal 131" xfId="4387"/>
    <cellStyle name="Normal 131 2" xfId="4388"/>
    <cellStyle name="Normal 132" xfId="4389"/>
    <cellStyle name="Normal 132 2" xfId="4390"/>
    <cellStyle name="Normal 133" xfId="4391"/>
    <cellStyle name="Normal 133 2" xfId="4392"/>
    <cellStyle name="Normal 134" xfId="4393"/>
    <cellStyle name="Normal 134 2" xfId="4394"/>
    <cellStyle name="Normal 135" xfId="4395"/>
    <cellStyle name="Normal 135 2" xfId="4396"/>
    <cellStyle name="Normal 136" xfId="4397"/>
    <cellStyle name="Normal 136 2" xfId="4398"/>
    <cellStyle name="Normal 137" xfId="4399"/>
    <cellStyle name="Normal 137 2" xfId="4400"/>
    <cellStyle name="Normal 138" xfId="4401"/>
    <cellStyle name="Normal 138 2" xfId="4402"/>
    <cellStyle name="Normal 139" xfId="4403"/>
    <cellStyle name="Normal 139 2" xfId="4404"/>
    <cellStyle name="Normal 14" xfId="4405"/>
    <cellStyle name="Normal 14 2" xfId="4406"/>
    <cellStyle name="Normal 14 2 2" xfId="4407"/>
    <cellStyle name="Normal 14 3" xfId="4408"/>
    <cellStyle name="Normal 14 3 2" xfId="4409"/>
    <cellStyle name="Normal 14 3 2 2" xfId="4410"/>
    <cellStyle name="Normal 14 3 2 2 2" xfId="4411"/>
    <cellStyle name="Normal 14 3 2 2 2 2" xfId="4412"/>
    <cellStyle name="Normal 14 3 2 2 3" xfId="4413"/>
    <cellStyle name="Normal 14 3 2 3" xfId="4414"/>
    <cellStyle name="Normal 14 3 2 3 2" xfId="4415"/>
    <cellStyle name="Normal 14 3 2 4" xfId="4416"/>
    <cellStyle name="Normal 14 3 3" xfId="4417"/>
    <cellStyle name="Normal 14 3 3 2" xfId="4418"/>
    <cellStyle name="Normal 14 3 3 2 2" xfId="4419"/>
    <cellStyle name="Normal 14 3 3 3" xfId="4420"/>
    <cellStyle name="Normal 14 3 4" xfId="4421"/>
    <cellStyle name="Normal 14 3 4 2" xfId="4422"/>
    <cellStyle name="Normal 14 3 4 2 2" xfId="4423"/>
    <cellStyle name="Normal 14 3 4 3" xfId="4424"/>
    <cellStyle name="Normal 14 3 5" xfId="4425"/>
    <cellStyle name="Normal 14 3 5 2" xfId="4426"/>
    <cellStyle name="Normal 14 3 6" xfId="4427"/>
    <cellStyle name="Normal 14 4" xfId="4428"/>
    <cellStyle name="Normal 14 4 2" xfId="4429"/>
    <cellStyle name="Normal 14 4 2 2" xfId="4430"/>
    <cellStyle name="Normal 14 4 2 2 2" xfId="4431"/>
    <cellStyle name="Normal 14 4 2 3" xfId="4432"/>
    <cellStyle name="Normal 14 4 3" xfId="4433"/>
    <cellStyle name="Normal 14 4 3 2" xfId="4434"/>
    <cellStyle name="Normal 14 4 4" xfId="4435"/>
    <cellStyle name="Normal 14 5" xfId="4436"/>
    <cellStyle name="Normal 14 5 2" xfId="4437"/>
    <cellStyle name="Normal 14 5 2 2" xfId="4438"/>
    <cellStyle name="Normal 14 5 3" xfId="4439"/>
    <cellStyle name="Normal 14 6" xfId="4440"/>
    <cellStyle name="Normal 14 6 2" xfId="4441"/>
    <cellStyle name="Normal 14 6 2 2" xfId="4442"/>
    <cellStyle name="Normal 14 6 3" xfId="4443"/>
    <cellStyle name="Normal 14 7" xfId="4444"/>
    <cellStyle name="Normal 14 7 2" xfId="4445"/>
    <cellStyle name="Normal 14 8" xfId="4446"/>
    <cellStyle name="Normal 140" xfId="4447"/>
    <cellStyle name="Normal 141" xfId="4448"/>
    <cellStyle name="Normal 141 2" xfId="4449"/>
    <cellStyle name="Normal 142" xfId="4450"/>
    <cellStyle name="Normal 142 2" xfId="4451"/>
    <cellStyle name="Normal 142 2 2" xfId="4452"/>
    <cellStyle name="Normal 142 2 2 2" xfId="4453"/>
    <cellStyle name="Normal 142 2 2 2 2" xfId="4454"/>
    <cellStyle name="Normal 142 2 2 2 2 2" xfId="4455"/>
    <cellStyle name="Normal 142 2 2 2 2 2 2" xfId="4456"/>
    <cellStyle name="Normal 142 2 2 2 2 3" xfId="4457"/>
    <cellStyle name="Normal 142 2 2 2 3" xfId="4458"/>
    <cellStyle name="Normal 142 2 2 2 3 2" xfId="4459"/>
    <cellStyle name="Normal 142 2 2 2 4" xfId="4460"/>
    <cellStyle name="Normal 142 2 2 3" xfId="4461"/>
    <cellStyle name="Normal 142 2 2 3 2" xfId="4462"/>
    <cellStyle name="Normal 142 2 2 3 2 2" xfId="4463"/>
    <cellStyle name="Normal 142 2 2 3 3" xfId="4464"/>
    <cellStyle name="Normal 142 2 2 4" xfId="4465"/>
    <cellStyle name="Normal 142 2 2 4 2" xfId="4466"/>
    <cellStyle name="Normal 142 2 2 4 2 2" xfId="4467"/>
    <cellStyle name="Normal 142 2 2 4 3" xfId="4468"/>
    <cellStyle name="Normal 142 2 2 5" xfId="4469"/>
    <cellStyle name="Normal 142 2 2 5 2" xfId="4470"/>
    <cellStyle name="Normal 142 2 2 6" xfId="4471"/>
    <cellStyle name="Normal 142 2 3" xfId="4472"/>
    <cellStyle name="Normal 142 2 3 2" xfId="4473"/>
    <cellStyle name="Normal 142 2 3 2 2" xfId="4474"/>
    <cellStyle name="Normal 142 2 3 2 2 2" xfId="4475"/>
    <cellStyle name="Normal 142 2 3 2 3" xfId="4476"/>
    <cellStyle name="Normal 142 2 3 3" xfId="4477"/>
    <cellStyle name="Normal 142 2 3 3 2" xfId="4478"/>
    <cellStyle name="Normal 142 2 3 4" xfId="4479"/>
    <cellStyle name="Normal 142 2 4" xfId="4480"/>
    <cellStyle name="Normal 142 2 4 2" xfId="4481"/>
    <cellStyle name="Normal 142 2 4 2 2" xfId="4482"/>
    <cellStyle name="Normal 142 2 4 3" xfId="4483"/>
    <cellStyle name="Normal 142 2 5" xfId="4484"/>
    <cellStyle name="Normal 142 2 5 2" xfId="4485"/>
    <cellStyle name="Normal 142 2 5 2 2" xfId="4486"/>
    <cellStyle name="Normal 142 2 5 3" xfId="4487"/>
    <cellStyle name="Normal 142 2 6" xfId="4488"/>
    <cellStyle name="Normal 142 2 6 2" xfId="4489"/>
    <cellStyle name="Normal 142 2 6 2 2" xfId="4490"/>
    <cellStyle name="Normal 142 2 6 3" xfId="4491"/>
    <cellStyle name="Normal 142 2 7" xfId="4492"/>
    <cellStyle name="Normal 142 2 7 2" xfId="4493"/>
    <cellStyle name="Normal 142 2 7 2 2" xfId="4494"/>
    <cellStyle name="Normal 142 2 7 3" xfId="4495"/>
    <cellStyle name="Normal 142 2 8" xfId="4496"/>
    <cellStyle name="Normal 142 2 8 2" xfId="4497"/>
    <cellStyle name="Normal 142 2 9" xfId="4498"/>
    <cellStyle name="Normal 143" xfId="4499"/>
    <cellStyle name="Normal 143 2" xfId="4500"/>
    <cellStyle name="Normal 143 2 2" xfId="4501"/>
    <cellStyle name="Normal 143 2 2 2" xfId="4502"/>
    <cellStyle name="Normal 143 2 2 2 2" xfId="4503"/>
    <cellStyle name="Normal 143 2 2 2 2 2" xfId="4504"/>
    <cellStyle name="Normal 143 2 2 2 2 2 2" xfId="4505"/>
    <cellStyle name="Normal 143 2 2 2 2 3" xfId="4506"/>
    <cellStyle name="Normal 143 2 2 2 3" xfId="4507"/>
    <cellStyle name="Normal 143 2 2 2 3 2" xfId="4508"/>
    <cellStyle name="Normal 143 2 2 2 4" xfId="4509"/>
    <cellStyle name="Normal 143 2 2 3" xfId="4510"/>
    <cellStyle name="Normal 143 2 2 3 2" xfId="4511"/>
    <cellStyle name="Normal 143 2 2 3 2 2" xfId="4512"/>
    <cellStyle name="Normal 143 2 2 3 3" xfId="4513"/>
    <cellStyle name="Normal 143 2 2 4" xfId="4514"/>
    <cellStyle name="Normal 143 2 2 4 2" xfId="4515"/>
    <cellStyle name="Normal 143 2 2 4 2 2" xfId="4516"/>
    <cellStyle name="Normal 143 2 2 4 3" xfId="4517"/>
    <cellStyle name="Normal 143 2 2 5" xfId="4518"/>
    <cellStyle name="Normal 143 2 2 5 2" xfId="4519"/>
    <cellStyle name="Normal 143 2 2 6" xfId="4520"/>
    <cellStyle name="Normal 143 2 3" xfId="4521"/>
    <cellStyle name="Normal 143 2 3 2" xfId="4522"/>
    <cellStyle name="Normal 143 2 3 2 2" xfId="4523"/>
    <cellStyle name="Normal 143 2 3 2 2 2" xfId="4524"/>
    <cellStyle name="Normal 143 2 3 2 3" xfId="4525"/>
    <cellStyle name="Normal 143 2 3 3" xfId="4526"/>
    <cellStyle name="Normal 143 2 3 3 2" xfId="4527"/>
    <cellStyle name="Normal 143 2 3 4" xfId="4528"/>
    <cellStyle name="Normal 143 2 4" xfId="4529"/>
    <cellStyle name="Normal 143 2 4 2" xfId="4530"/>
    <cellStyle name="Normal 143 2 4 2 2" xfId="4531"/>
    <cellStyle name="Normal 143 2 4 3" xfId="4532"/>
    <cellStyle name="Normal 143 2 5" xfId="4533"/>
    <cellStyle name="Normal 143 2 5 2" xfId="4534"/>
    <cellStyle name="Normal 143 2 5 2 2" xfId="4535"/>
    <cellStyle name="Normal 143 2 5 3" xfId="4536"/>
    <cellStyle name="Normal 143 2 6" xfId="4537"/>
    <cellStyle name="Normal 143 2 6 2" xfId="4538"/>
    <cellStyle name="Normal 143 2 6 2 2" xfId="4539"/>
    <cellStyle name="Normal 143 2 6 3" xfId="4540"/>
    <cellStyle name="Normal 143 2 7" xfId="4541"/>
    <cellStyle name="Normal 143 2 7 2" xfId="4542"/>
    <cellStyle name="Normal 143 2 7 2 2" xfId="4543"/>
    <cellStyle name="Normal 143 2 7 3" xfId="4544"/>
    <cellStyle name="Normal 143 2 8" xfId="4545"/>
    <cellStyle name="Normal 143 2 8 2" xfId="4546"/>
    <cellStyle name="Normal 143 2 9" xfId="4547"/>
    <cellStyle name="Normal 144" xfId="4548"/>
    <cellStyle name="Normal 144 2" xfId="4549"/>
    <cellStyle name="Normal 145" xfId="4550"/>
    <cellStyle name="Normal 145 2" xfId="4551"/>
    <cellStyle name="Normal 146" xfId="4552"/>
    <cellStyle name="Normal 146 2" xfId="4553"/>
    <cellStyle name="Normal 147" xfId="4554"/>
    <cellStyle name="Normal 147 2" xfId="4555"/>
    <cellStyle name="Normal 148" xfId="4556"/>
    <cellStyle name="Normal 148 2" xfId="4557"/>
    <cellStyle name="Normal 149" xfId="4558"/>
    <cellStyle name="Normal 149 2" xfId="4559"/>
    <cellStyle name="Normal 15" xfId="4560"/>
    <cellStyle name="Normal 15 10" xfId="4561"/>
    <cellStyle name="Normal 15 10 2" xfId="4562"/>
    <cellStyle name="Normal 15 10 2 2" xfId="4563"/>
    <cellStyle name="Normal 15 10 3" xfId="4564"/>
    <cellStyle name="Normal 15 11" xfId="4565"/>
    <cellStyle name="Normal 15 11 2" xfId="4566"/>
    <cellStyle name="Normal 15 11 2 2" xfId="4567"/>
    <cellStyle name="Normal 15 11 3" xfId="4568"/>
    <cellStyle name="Normal 15 12" xfId="4569"/>
    <cellStyle name="Normal 15 12 2" xfId="4570"/>
    <cellStyle name="Normal 15 12 2 2" xfId="4571"/>
    <cellStyle name="Normal 15 12 3" xfId="4572"/>
    <cellStyle name="Normal 15 13" xfId="4573"/>
    <cellStyle name="Normal 15 13 2" xfId="4574"/>
    <cellStyle name="Normal 15 14" xfId="4575"/>
    <cellStyle name="Normal 15 2" xfId="4576"/>
    <cellStyle name="Normal 15 2 10" xfId="4577"/>
    <cellStyle name="Normal 15 2 10 2" xfId="4578"/>
    <cellStyle name="Normal 15 2 10 2 2" xfId="4579"/>
    <cellStyle name="Normal 15 2 10 3" xfId="4580"/>
    <cellStyle name="Normal 15 2 11" xfId="4581"/>
    <cellStyle name="Normal 15 2 11 2" xfId="4582"/>
    <cellStyle name="Normal 15 2 11 2 2" xfId="4583"/>
    <cellStyle name="Normal 15 2 11 3" xfId="4584"/>
    <cellStyle name="Normal 15 2 12" xfId="4585"/>
    <cellStyle name="Normal 15 2 12 2" xfId="4586"/>
    <cellStyle name="Normal 15 2 13" xfId="4587"/>
    <cellStyle name="Normal 15 2 2" xfId="4588"/>
    <cellStyle name="Normal 15 2 2 2" xfId="4589"/>
    <cellStyle name="Normal 15 2 2 2 2" xfId="4590"/>
    <cellStyle name="Normal 15 2 2 2 2 2" xfId="4591"/>
    <cellStyle name="Normal 15 2 2 2 2 2 2" xfId="4592"/>
    <cellStyle name="Normal 15 2 2 2 2 3" xfId="4593"/>
    <cellStyle name="Normal 15 2 2 2 3" xfId="4594"/>
    <cellStyle name="Normal 15 2 2 2 3 2" xfId="4595"/>
    <cellStyle name="Normal 15 2 2 2 4" xfId="4596"/>
    <cellStyle name="Normal 15 2 2 3" xfId="4597"/>
    <cellStyle name="Normal 15 2 2 3 2" xfId="4598"/>
    <cellStyle name="Normal 15 2 2 3 2 2" xfId="4599"/>
    <cellStyle name="Normal 15 2 2 3 3" xfId="4600"/>
    <cellStyle name="Normal 15 2 2 4" xfId="4601"/>
    <cellStyle name="Normal 15 2 2 4 2" xfId="4602"/>
    <cellStyle name="Normal 15 2 2 4 2 2" xfId="4603"/>
    <cellStyle name="Normal 15 2 2 4 3" xfId="4604"/>
    <cellStyle name="Normal 15 2 2 5" xfId="4605"/>
    <cellStyle name="Normal 15 2 2 5 2" xfId="4606"/>
    <cellStyle name="Normal 15 2 2 6" xfId="4607"/>
    <cellStyle name="Normal 15 2 3" xfId="4608"/>
    <cellStyle name="Normal 15 2 3 2" xfId="4609"/>
    <cellStyle name="Normal 15 2 3 2 2" xfId="4610"/>
    <cellStyle name="Normal 15 2 3 2 2 2" xfId="4611"/>
    <cellStyle name="Normal 15 2 3 2 2 2 2" xfId="4612"/>
    <cellStyle name="Normal 15 2 3 2 2 3" xfId="4613"/>
    <cellStyle name="Normal 15 2 3 2 3" xfId="4614"/>
    <cellStyle name="Normal 15 2 3 2 3 2" xfId="4615"/>
    <cellStyle name="Normal 15 2 3 2 4" xfId="4616"/>
    <cellStyle name="Normal 15 2 3 3" xfId="4617"/>
    <cellStyle name="Normal 15 2 3 3 2" xfId="4618"/>
    <cellStyle name="Normal 15 2 3 3 2 2" xfId="4619"/>
    <cellStyle name="Normal 15 2 3 3 3" xfId="4620"/>
    <cellStyle name="Normal 15 2 3 4" xfId="4621"/>
    <cellStyle name="Normal 15 2 3 4 2" xfId="4622"/>
    <cellStyle name="Normal 15 2 3 4 2 2" xfId="4623"/>
    <cellStyle name="Normal 15 2 3 4 3" xfId="4624"/>
    <cellStyle name="Normal 15 2 3 5" xfId="4625"/>
    <cellStyle name="Normal 15 2 3 5 2" xfId="4626"/>
    <cellStyle name="Normal 15 2 3 6" xfId="4627"/>
    <cellStyle name="Normal 15 2 4" xfId="4628"/>
    <cellStyle name="Normal 15 2 4 2" xfId="4629"/>
    <cellStyle name="Normal 15 2 4 2 2" xfId="4630"/>
    <cellStyle name="Normal 15 2 4 2 2 2" xfId="4631"/>
    <cellStyle name="Normal 15 2 4 2 2 2 2" xfId="4632"/>
    <cellStyle name="Normal 15 2 4 2 2 3" xfId="4633"/>
    <cellStyle name="Normal 15 2 4 2 3" xfId="4634"/>
    <cellStyle name="Normal 15 2 4 2 3 2" xfId="4635"/>
    <cellStyle name="Normal 15 2 4 2 4" xfId="4636"/>
    <cellStyle name="Normal 15 2 4 3" xfId="4637"/>
    <cellStyle name="Normal 15 2 4 3 2" xfId="4638"/>
    <cellStyle name="Normal 15 2 4 3 2 2" xfId="4639"/>
    <cellStyle name="Normal 15 2 4 3 3" xfId="4640"/>
    <cellStyle name="Normal 15 2 4 4" xfId="4641"/>
    <cellStyle name="Normal 15 2 4 4 2" xfId="4642"/>
    <cellStyle name="Normal 15 2 4 4 2 2" xfId="4643"/>
    <cellStyle name="Normal 15 2 4 4 3" xfId="4644"/>
    <cellStyle name="Normal 15 2 4 5" xfId="4645"/>
    <cellStyle name="Normal 15 2 4 5 2" xfId="4646"/>
    <cellStyle name="Normal 15 2 4 6" xfId="4647"/>
    <cellStyle name="Normal 15 2 5" xfId="4648"/>
    <cellStyle name="Normal 15 2 5 2" xfId="4649"/>
    <cellStyle name="Normal 15 2 5 2 2" xfId="4650"/>
    <cellStyle name="Normal 15 2 5 2 2 2" xfId="4651"/>
    <cellStyle name="Normal 15 2 5 2 2 2 2" xfId="4652"/>
    <cellStyle name="Normal 15 2 5 2 2 3" xfId="4653"/>
    <cellStyle name="Normal 15 2 5 2 3" xfId="4654"/>
    <cellStyle name="Normal 15 2 5 2 3 2" xfId="4655"/>
    <cellStyle name="Normal 15 2 5 2 4" xfId="4656"/>
    <cellStyle name="Normal 15 2 5 3" xfId="4657"/>
    <cellStyle name="Normal 15 2 5 3 2" xfId="4658"/>
    <cellStyle name="Normal 15 2 5 3 2 2" xfId="4659"/>
    <cellStyle name="Normal 15 2 5 3 3" xfId="4660"/>
    <cellStyle name="Normal 15 2 5 4" xfId="4661"/>
    <cellStyle name="Normal 15 2 5 4 2" xfId="4662"/>
    <cellStyle name="Normal 15 2 5 4 2 2" xfId="4663"/>
    <cellStyle name="Normal 15 2 5 4 3" xfId="4664"/>
    <cellStyle name="Normal 15 2 5 5" xfId="4665"/>
    <cellStyle name="Normal 15 2 5 5 2" xfId="4666"/>
    <cellStyle name="Normal 15 2 5 6" xfId="4667"/>
    <cellStyle name="Normal 15 2 6" xfId="4668"/>
    <cellStyle name="Normal 15 2 6 2" xfId="4669"/>
    <cellStyle name="Normal 15 2 6 2 2" xfId="4670"/>
    <cellStyle name="Normal 15 2 6 2 2 2" xfId="4671"/>
    <cellStyle name="Normal 15 2 6 2 2 2 2" xfId="4672"/>
    <cellStyle name="Normal 15 2 6 2 2 3" xfId="4673"/>
    <cellStyle name="Normal 15 2 6 2 3" xfId="4674"/>
    <cellStyle name="Normal 15 2 6 2 3 2" xfId="4675"/>
    <cellStyle name="Normal 15 2 6 2 4" xfId="4676"/>
    <cellStyle name="Normal 15 2 6 3" xfId="4677"/>
    <cellStyle name="Normal 15 2 6 3 2" xfId="4678"/>
    <cellStyle name="Normal 15 2 6 3 2 2" xfId="4679"/>
    <cellStyle name="Normal 15 2 6 3 3" xfId="4680"/>
    <cellStyle name="Normal 15 2 6 4" xfId="4681"/>
    <cellStyle name="Normal 15 2 6 4 2" xfId="4682"/>
    <cellStyle name="Normal 15 2 6 4 2 2" xfId="4683"/>
    <cellStyle name="Normal 15 2 6 4 3" xfId="4684"/>
    <cellStyle name="Normal 15 2 6 5" xfId="4685"/>
    <cellStyle name="Normal 15 2 6 5 2" xfId="4686"/>
    <cellStyle name="Normal 15 2 6 6" xfId="4687"/>
    <cellStyle name="Normal 15 2 7" xfId="4688"/>
    <cellStyle name="Normal 15 2 7 2" xfId="4689"/>
    <cellStyle name="Normal 15 2 7 2 2" xfId="4690"/>
    <cellStyle name="Normal 15 2 7 2 2 2" xfId="4691"/>
    <cellStyle name="Normal 15 2 7 2 3" xfId="4692"/>
    <cellStyle name="Normal 15 2 7 3" xfId="4693"/>
    <cellStyle name="Normal 15 2 7 3 2" xfId="4694"/>
    <cellStyle name="Normal 15 2 7 4" xfId="4695"/>
    <cellStyle name="Normal 15 2 8" xfId="4696"/>
    <cellStyle name="Normal 15 2 8 2" xfId="4697"/>
    <cellStyle name="Normal 15 2 8 2 2" xfId="4698"/>
    <cellStyle name="Normal 15 2 8 3" xfId="4699"/>
    <cellStyle name="Normal 15 2 9" xfId="4700"/>
    <cellStyle name="Normal 15 2 9 2" xfId="4701"/>
    <cellStyle name="Normal 15 2 9 2 2" xfId="4702"/>
    <cellStyle name="Normal 15 2 9 3" xfId="4703"/>
    <cellStyle name="Normal 15 3" xfId="4704"/>
    <cellStyle name="Normal 15 3 2" xfId="4705"/>
    <cellStyle name="Normal 15 3 2 2" xfId="4706"/>
    <cellStyle name="Normal 15 3 2 2 2" xfId="4707"/>
    <cellStyle name="Normal 15 3 2 2 2 2" xfId="4708"/>
    <cellStyle name="Normal 15 3 2 2 3" xfId="4709"/>
    <cellStyle name="Normal 15 3 2 3" xfId="4710"/>
    <cellStyle name="Normal 15 3 2 3 2" xfId="4711"/>
    <cellStyle name="Normal 15 3 2 4" xfId="4712"/>
    <cellStyle name="Normal 15 3 3" xfId="4713"/>
    <cellStyle name="Normal 15 3 3 2" xfId="4714"/>
    <cellStyle name="Normal 15 3 3 2 2" xfId="4715"/>
    <cellStyle name="Normal 15 3 3 3" xfId="4716"/>
    <cellStyle name="Normal 15 3 4" xfId="4717"/>
    <cellStyle name="Normal 15 3 4 2" xfId="4718"/>
    <cellStyle name="Normal 15 3 4 2 2" xfId="4719"/>
    <cellStyle name="Normal 15 3 4 3" xfId="4720"/>
    <cellStyle name="Normal 15 3 5" xfId="4721"/>
    <cellStyle name="Normal 15 3 5 2" xfId="4722"/>
    <cellStyle name="Normal 15 3 6" xfId="4723"/>
    <cellStyle name="Normal 15 4" xfId="4724"/>
    <cellStyle name="Normal 15 4 2" xfId="4725"/>
    <cellStyle name="Normal 15 4 2 2" xfId="4726"/>
    <cellStyle name="Normal 15 4 2 2 2" xfId="4727"/>
    <cellStyle name="Normal 15 4 2 2 2 2" xfId="4728"/>
    <cellStyle name="Normal 15 4 2 2 3" xfId="4729"/>
    <cellStyle name="Normal 15 4 2 3" xfId="4730"/>
    <cellStyle name="Normal 15 4 2 3 2" xfId="4731"/>
    <cellStyle name="Normal 15 4 2 4" xfId="4732"/>
    <cellStyle name="Normal 15 4 3" xfId="4733"/>
    <cellStyle name="Normal 15 4 3 2" xfId="4734"/>
    <cellStyle name="Normal 15 4 3 2 2" xfId="4735"/>
    <cellStyle name="Normal 15 4 3 3" xfId="4736"/>
    <cellStyle name="Normal 15 4 4" xfId="4737"/>
    <cellStyle name="Normal 15 4 4 2" xfId="4738"/>
    <cellStyle name="Normal 15 4 4 2 2" xfId="4739"/>
    <cellStyle name="Normal 15 4 4 3" xfId="4740"/>
    <cellStyle name="Normal 15 4 5" xfId="4741"/>
    <cellStyle name="Normal 15 4 5 2" xfId="4742"/>
    <cellStyle name="Normal 15 4 6" xfId="4743"/>
    <cellStyle name="Normal 15 5" xfId="4744"/>
    <cellStyle name="Normal 15 5 2" xfId="4745"/>
    <cellStyle name="Normal 15 5 2 2" xfId="4746"/>
    <cellStyle name="Normal 15 5 2 2 2" xfId="4747"/>
    <cellStyle name="Normal 15 5 2 2 2 2" xfId="4748"/>
    <cellStyle name="Normal 15 5 2 2 3" xfId="4749"/>
    <cellStyle name="Normal 15 5 2 3" xfId="4750"/>
    <cellStyle name="Normal 15 5 2 3 2" xfId="4751"/>
    <cellStyle name="Normal 15 5 2 4" xfId="4752"/>
    <cellStyle name="Normal 15 5 3" xfId="4753"/>
    <cellStyle name="Normal 15 5 3 2" xfId="4754"/>
    <cellStyle name="Normal 15 5 3 2 2" xfId="4755"/>
    <cellStyle name="Normal 15 5 3 3" xfId="4756"/>
    <cellStyle name="Normal 15 5 4" xfId="4757"/>
    <cellStyle name="Normal 15 5 4 2" xfId="4758"/>
    <cellStyle name="Normal 15 5 4 2 2" xfId="4759"/>
    <cellStyle name="Normal 15 5 4 3" xfId="4760"/>
    <cellStyle name="Normal 15 5 5" xfId="4761"/>
    <cellStyle name="Normal 15 5 5 2" xfId="4762"/>
    <cellStyle name="Normal 15 5 6" xfId="4763"/>
    <cellStyle name="Normal 15 6" xfId="4764"/>
    <cellStyle name="Normal 15 6 2" xfId="4765"/>
    <cellStyle name="Normal 15 6 2 2" xfId="4766"/>
    <cellStyle name="Normal 15 6 2 2 2" xfId="4767"/>
    <cellStyle name="Normal 15 6 2 2 2 2" xfId="4768"/>
    <cellStyle name="Normal 15 6 2 2 3" xfId="4769"/>
    <cellStyle name="Normal 15 6 2 3" xfId="4770"/>
    <cellStyle name="Normal 15 6 2 3 2" xfId="4771"/>
    <cellStyle name="Normal 15 6 2 4" xfId="4772"/>
    <cellStyle name="Normal 15 6 3" xfId="4773"/>
    <cellStyle name="Normal 15 6 3 2" xfId="4774"/>
    <cellStyle name="Normal 15 6 3 2 2" xfId="4775"/>
    <cellStyle name="Normal 15 6 3 3" xfId="4776"/>
    <cellStyle name="Normal 15 6 4" xfId="4777"/>
    <cellStyle name="Normal 15 6 4 2" xfId="4778"/>
    <cellStyle name="Normal 15 6 4 2 2" xfId="4779"/>
    <cellStyle name="Normal 15 6 4 3" xfId="4780"/>
    <cellStyle name="Normal 15 6 5" xfId="4781"/>
    <cellStyle name="Normal 15 6 5 2" xfId="4782"/>
    <cellStyle name="Normal 15 6 6" xfId="4783"/>
    <cellStyle name="Normal 15 7" xfId="4784"/>
    <cellStyle name="Normal 15 7 2" xfId="4785"/>
    <cellStyle name="Normal 15 7 2 2" xfId="4786"/>
    <cellStyle name="Normal 15 7 2 2 2" xfId="4787"/>
    <cellStyle name="Normal 15 7 2 2 2 2" xfId="4788"/>
    <cellStyle name="Normal 15 7 2 2 3" xfId="4789"/>
    <cellStyle name="Normal 15 7 2 3" xfId="4790"/>
    <cellStyle name="Normal 15 7 2 3 2" xfId="4791"/>
    <cellStyle name="Normal 15 7 2 4" xfId="4792"/>
    <cellStyle name="Normal 15 7 3" xfId="4793"/>
    <cellStyle name="Normal 15 7 3 2" xfId="4794"/>
    <cellStyle name="Normal 15 7 3 2 2" xfId="4795"/>
    <cellStyle name="Normal 15 7 3 3" xfId="4796"/>
    <cellStyle name="Normal 15 7 4" xfId="4797"/>
    <cellStyle name="Normal 15 7 4 2" xfId="4798"/>
    <cellStyle name="Normal 15 7 4 2 2" xfId="4799"/>
    <cellStyle name="Normal 15 7 4 3" xfId="4800"/>
    <cellStyle name="Normal 15 7 5" xfId="4801"/>
    <cellStyle name="Normal 15 7 5 2" xfId="4802"/>
    <cellStyle name="Normal 15 7 6" xfId="4803"/>
    <cellStyle name="Normal 15 8" xfId="4804"/>
    <cellStyle name="Normal 15 8 2" xfId="4805"/>
    <cellStyle name="Normal 15 8 2 2" xfId="4806"/>
    <cellStyle name="Normal 15 8 2 2 2" xfId="4807"/>
    <cellStyle name="Normal 15 8 2 3" xfId="4808"/>
    <cellStyle name="Normal 15 8 3" xfId="4809"/>
    <cellStyle name="Normal 15 8 3 2" xfId="4810"/>
    <cellStyle name="Normal 15 8 4" xfId="4811"/>
    <cellStyle name="Normal 15 9" xfId="4812"/>
    <cellStyle name="Normal 15 9 2" xfId="4813"/>
    <cellStyle name="Normal 15 9 2 2" xfId="4814"/>
    <cellStyle name="Normal 15 9 3" xfId="4815"/>
    <cellStyle name="Normal 150" xfId="4816"/>
    <cellStyle name="Normal 150 2" xfId="4817"/>
    <cellStyle name="Normal 151" xfId="4818"/>
    <cellStyle name="Normal 151 2" xfId="4819"/>
    <cellStyle name="Normal 151 2 2" xfId="4820"/>
    <cellStyle name="Normal 151 2 3" xfId="4821"/>
    <cellStyle name="Normal 152" xfId="4822"/>
    <cellStyle name="Normal 152 2" xfId="4823"/>
    <cellStyle name="Normal 152 2 2" xfId="4824"/>
    <cellStyle name="Normal 152 2 3" xfId="4825"/>
    <cellStyle name="Normal 153" xfId="4826"/>
    <cellStyle name="Normal 153 2" xfId="4827"/>
    <cellStyle name="Normal 153 2 2" xfId="4828"/>
    <cellStyle name="Normal 153 2 3" xfId="4829"/>
    <cellStyle name="Normal 154" xfId="4830"/>
    <cellStyle name="Normal 154 2" xfId="4831"/>
    <cellStyle name="Normal 154 2 2" xfId="4832"/>
    <cellStyle name="Normal 154 2 3" xfId="4833"/>
    <cellStyle name="Normal 155" xfId="4834"/>
    <cellStyle name="Normal 155 2" xfId="4835"/>
    <cellStyle name="Normal 155 2 2" xfId="4836"/>
    <cellStyle name="Normal 155 2 3" xfId="4837"/>
    <cellStyle name="Normal 156" xfId="4838"/>
    <cellStyle name="Normal 156 2" xfId="4839"/>
    <cellStyle name="Normal 156 2 2" xfId="4840"/>
    <cellStyle name="Normal 156 2 3" xfId="4841"/>
    <cellStyle name="Normal 157" xfId="4842"/>
    <cellStyle name="Normal 157 2" xfId="4843"/>
    <cellStyle name="Normal 157 2 2" xfId="4844"/>
    <cellStyle name="Normal 157 2 3" xfId="4845"/>
    <cellStyle name="Normal 157 3" xfId="4846"/>
    <cellStyle name="Normal 157 4" xfId="4847"/>
    <cellStyle name="Normal 157 4 2" xfId="4848"/>
    <cellStyle name="Normal 157 4 2 2" xfId="4849"/>
    <cellStyle name="Normal 157 4 2 2 2" xfId="4850"/>
    <cellStyle name="Normal 157 4 2 2 2 2" xfId="4851"/>
    <cellStyle name="Normal 157 4 2 2 3" xfId="4852"/>
    <cellStyle name="Normal 157 4 2 3" xfId="4853"/>
    <cellStyle name="Normal 157 4 2 3 2" xfId="4854"/>
    <cellStyle name="Normal 157 4 2 4" xfId="4855"/>
    <cellStyle name="Normal 157 4 3" xfId="4856"/>
    <cellStyle name="Normal 157 4 3 2" xfId="4857"/>
    <cellStyle name="Normal 157 4 3 2 2" xfId="4858"/>
    <cellStyle name="Normal 157 4 3 3" xfId="4859"/>
    <cellStyle name="Normal 157 4 4" xfId="4860"/>
    <cellStyle name="Normal 157 4 4 2" xfId="4861"/>
    <cellStyle name="Normal 157 4 4 2 2" xfId="4862"/>
    <cellStyle name="Normal 157 4 4 3" xfId="4863"/>
    <cellStyle name="Normal 157 4 5" xfId="4864"/>
    <cellStyle name="Normal 157 4 5 2" xfId="4865"/>
    <cellStyle name="Normal 157 4 6" xfId="4866"/>
    <cellStyle name="Normal 157 5" xfId="4867"/>
    <cellStyle name="Normal 157 5 2" xfId="4868"/>
    <cellStyle name="Normal 157 5 2 2" xfId="4869"/>
    <cellStyle name="Normal 157 5 2 2 2" xfId="4870"/>
    <cellStyle name="Normal 157 5 2 3" xfId="4871"/>
    <cellStyle name="Normal 157 5 3" xfId="4872"/>
    <cellStyle name="Normal 157 5 3 2" xfId="4873"/>
    <cellStyle name="Normal 157 5 4" xfId="4874"/>
    <cellStyle name="Normal 157 6" xfId="4875"/>
    <cellStyle name="Normal 157 6 2" xfId="4876"/>
    <cellStyle name="Normal 157 6 2 2" xfId="4877"/>
    <cellStyle name="Normal 157 6 3" xfId="4878"/>
    <cellStyle name="Normal 157 7" xfId="4879"/>
    <cellStyle name="Normal 157 7 2" xfId="4880"/>
    <cellStyle name="Normal 157 7 2 2" xfId="4881"/>
    <cellStyle name="Normal 157 7 3" xfId="4882"/>
    <cellStyle name="Normal 157 8" xfId="4883"/>
    <cellStyle name="Normal 157 8 2" xfId="4884"/>
    <cellStyle name="Normal 157 9" xfId="4885"/>
    <cellStyle name="Normal 158" xfId="4886"/>
    <cellStyle name="Normal 158 2" xfId="4887"/>
    <cellStyle name="Normal 158 2 2" xfId="4888"/>
    <cellStyle name="Normal 158 3" xfId="4889"/>
    <cellStyle name="Normal 158 3 2" xfId="4890"/>
    <cellStyle name="Normal 158 3 2 2" xfId="4891"/>
    <cellStyle name="Normal 158 3 2 2 2" xfId="4892"/>
    <cellStyle name="Normal 158 3 2 2 2 2" xfId="4893"/>
    <cellStyle name="Normal 158 3 2 2 3" xfId="4894"/>
    <cellStyle name="Normal 158 3 2 3" xfId="4895"/>
    <cellStyle name="Normal 158 3 2 3 2" xfId="4896"/>
    <cellStyle name="Normal 158 3 2 4" xfId="4897"/>
    <cellStyle name="Normal 158 3 3" xfId="4898"/>
    <cellStyle name="Normal 158 3 3 2" xfId="4899"/>
    <cellStyle name="Normal 158 3 3 2 2" xfId="4900"/>
    <cellStyle name="Normal 158 3 3 3" xfId="4901"/>
    <cellStyle name="Normal 158 3 4" xfId="4902"/>
    <cellStyle name="Normal 158 3 4 2" xfId="4903"/>
    <cellStyle name="Normal 158 3 4 2 2" xfId="4904"/>
    <cellStyle name="Normal 158 3 4 3" xfId="4905"/>
    <cellStyle name="Normal 158 3 5" xfId="4906"/>
    <cellStyle name="Normal 158 3 5 2" xfId="4907"/>
    <cellStyle name="Normal 158 3 6" xfId="4908"/>
    <cellStyle name="Normal 158 4" xfId="4909"/>
    <cellStyle name="Normal 158 4 2" xfId="4910"/>
    <cellStyle name="Normal 158 4 2 2" xfId="4911"/>
    <cellStyle name="Normal 158 4 2 2 2" xfId="4912"/>
    <cellStyle name="Normal 158 4 2 3" xfId="4913"/>
    <cellStyle name="Normal 158 4 3" xfId="4914"/>
    <cellStyle name="Normal 158 4 3 2" xfId="4915"/>
    <cellStyle name="Normal 158 4 4" xfId="4916"/>
    <cellStyle name="Normal 158 5" xfId="4917"/>
    <cellStyle name="Normal 158 5 2" xfId="4918"/>
    <cellStyle name="Normal 158 5 2 2" xfId="4919"/>
    <cellStyle name="Normal 158 5 3" xfId="4920"/>
    <cellStyle name="Normal 158 6" xfId="4921"/>
    <cellStyle name="Normal 158 6 2" xfId="4922"/>
    <cellStyle name="Normal 158 6 2 2" xfId="4923"/>
    <cellStyle name="Normal 158 6 3" xfId="4924"/>
    <cellStyle name="Normal 158 7" xfId="4925"/>
    <cellStyle name="Normal 158 7 2" xfId="4926"/>
    <cellStyle name="Normal 158 8" xfId="4927"/>
    <cellStyle name="Normal 159" xfId="4928"/>
    <cellStyle name="Normal 159 2" xfId="4929"/>
    <cellStyle name="Normal 159 2 2" xfId="4930"/>
    <cellStyle name="Normal 159 3" xfId="4931"/>
    <cellStyle name="Normal 159 3 2" xfId="4932"/>
    <cellStyle name="Normal 159 3 2 2" xfId="4933"/>
    <cellStyle name="Normal 159 3 2 2 2" xfId="4934"/>
    <cellStyle name="Normal 159 3 2 2 2 2" xfId="4935"/>
    <cellStyle name="Normal 159 3 2 2 3" xfId="4936"/>
    <cellStyle name="Normal 159 3 2 3" xfId="4937"/>
    <cellStyle name="Normal 159 3 2 3 2" xfId="4938"/>
    <cellStyle name="Normal 159 3 2 4" xfId="4939"/>
    <cellStyle name="Normal 159 3 3" xfId="4940"/>
    <cellStyle name="Normal 159 3 3 2" xfId="4941"/>
    <cellStyle name="Normal 159 3 3 2 2" xfId="4942"/>
    <cellStyle name="Normal 159 3 3 3" xfId="4943"/>
    <cellStyle name="Normal 159 3 4" xfId="4944"/>
    <cellStyle name="Normal 159 3 4 2" xfId="4945"/>
    <cellStyle name="Normal 159 3 4 2 2" xfId="4946"/>
    <cellStyle name="Normal 159 3 4 3" xfId="4947"/>
    <cellStyle name="Normal 159 3 5" xfId="4948"/>
    <cellStyle name="Normal 159 3 5 2" xfId="4949"/>
    <cellStyle name="Normal 159 3 6" xfId="4950"/>
    <cellStyle name="Normal 159 4" xfId="4951"/>
    <cellStyle name="Normal 159 4 2" xfId="4952"/>
    <cellStyle name="Normal 159 4 2 2" xfId="4953"/>
    <cellStyle name="Normal 159 4 2 2 2" xfId="4954"/>
    <cellStyle name="Normal 159 4 2 3" xfId="4955"/>
    <cellStyle name="Normal 159 4 3" xfId="4956"/>
    <cellStyle name="Normal 159 4 3 2" xfId="4957"/>
    <cellStyle name="Normal 159 4 4" xfId="4958"/>
    <cellStyle name="Normal 159 5" xfId="4959"/>
    <cellStyle name="Normal 159 5 2" xfId="4960"/>
    <cellStyle name="Normal 159 5 2 2" xfId="4961"/>
    <cellStyle name="Normal 159 5 3" xfId="4962"/>
    <cellStyle name="Normal 159 6" xfId="4963"/>
    <cellStyle name="Normal 159 6 2" xfId="4964"/>
    <cellStyle name="Normal 159 6 2 2" xfId="4965"/>
    <cellStyle name="Normal 159 6 3" xfId="4966"/>
    <cellStyle name="Normal 159 7" xfId="4967"/>
    <cellStyle name="Normal 159 7 2" xfId="4968"/>
    <cellStyle name="Normal 159 8" xfId="4969"/>
    <cellStyle name="Normal 16" xfId="4970"/>
    <cellStyle name="Normal 16 10" xfId="4971"/>
    <cellStyle name="Normal 16 10 2" xfId="4972"/>
    <cellStyle name="Normal 16 10 2 2" xfId="4973"/>
    <cellStyle name="Normal 16 10 3" xfId="4974"/>
    <cellStyle name="Normal 16 11" xfId="4975"/>
    <cellStyle name="Normal 16 11 2" xfId="4976"/>
    <cellStyle name="Normal 16 11 2 2" xfId="4977"/>
    <cellStyle name="Normal 16 11 3" xfId="4978"/>
    <cellStyle name="Normal 16 12" xfId="4979"/>
    <cellStyle name="Normal 16 12 2" xfId="4980"/>
    <cellStyle name="Normal 16 12 2 2" xfId="4981"/>
    <cellStyle name="Normal 16 12 3" xfId="4982"/>
    <cellStyle name="Normal 16 13" xfId="4983"/>
    <cellStyle name="Normal 16 13 2" xfId="4984"/>
    <cellStyle name="Normal 16 14" xfId="4985"/>
    <cellStyle name="Normal 16 2" xfId="4986"/>
    <cellStyle name="Normal 16 2 10" xfId="4987"/>
    <cellStyle name="Normal 16 2 10 2" xfId="4988"/>
    <cellStyle name="Normal 16 2 10 2 2" xfId="4989"/>
    <cellStyle name="Normal 16 2 10 3" xfId="4990"/>
    <cellStyle name="Normal 16 2 11" xfId="4991"/>
    <cellStyle name="Normal 16 2 11 2" xfId="4992"/>
    <cellStyle name="Normal 16 2 11 2 2" xfId="4993"/>
    <cellStyle name="Normal 16 2 11 3" xfId="4994"/>
    <cellStyle name="Normal 16 2 12" xfId="4995"/>
    <cellStyle name="Normal 16 2 12 2" xfId="4996"/>
    <cellStyle name="Normal 16 2 13" xfId="4997"/>
    <cellStyle name="Normal 16 2 2" xfId="4998"/>
    <cellStyle name="Normal 16 2 2 2" xfId="4999"/>
    <cellStyle name="Normal 16 2 2 2 2" xfId="5000"/>
    <cellStyle name="Normal 16 2 2 2 2 2" xfId="5001"/>
    <cellStyle name="Normal 16 2 2 2 2 2 2" xfId="5002"/>
    <cellStyle name="Normal 16 2 2 2 2 3" xfId="5003"/>
    <cellStyle name="Normal 16 2 2 2 3" xfId="5004"/>
    <cellStyle name="Normal 16 2 2 2 3 2" xfId="5005"/>
    <cellStyle name="Normal 16 2 2 2 4" xfId="5006"/>
    <cellStyle name="Normal 16 2 2 3" xfId="5007"/>
    <cellStyle name="Normal 16 2 2 3 2" xfId="5008"/>
    <cellStyle name="Normal 16 2 2 3 2 2" xfId="5009"/>
    <cellStyle name="Normal 16 2 2 3 3" xfId="5010"/>
    <cellStyle name="Normal 16 2 2 4" xfId="5011"/>
    <cellStyle name="Normal 16 2 2 4 2" xfId="5012"/>
    <cellStyle name="Normal 16 2 2 4 2 2" xfId="5013"/>
    <cellStyle name="Normal 16 2 2 4 3" xfId="5014"/>
    <cellStyle name="Normal 16 2 2 5" xfId="5015"/>
    <cellStyle name="Normal 16 2 2 5 2" xfId="5016"/>
    <cellStyle name="Normal 16 2 2 6" xfId="5017"/>
    <cellStyle name="Normal 16 2 3" xfId="5018"/>
    <cellStyle name="Normal 16 2 3 2" xfId="5019"/>
    <cellStyle name="Normal 16 2 3 2 2" xfId="5020"/>
    <cellStyle name="Normal 16 2 3 2 2 2" xfId="5021"/>
    <cellStyle name="Normal 16 2 3 2 2 2 2" xfId="5022"/>
    <cellStyle name="Normal 16 2 3 2 2 3" xfId="5023"/>
    <cellStyle name="Normal 16 2 3 2 3" xfId="5024"/>
    <cellStyle name="Normal 16 2 3 2 3 2" xfId="5025"/>
    <cellStyle name="Normal 16 2 3 2 4" xfId="5026"/>
    <cellStyle name="Normal 16 2 3 3" xfId="5027"/>
    <cellStyle name="Normal 16 2 3 3 2" xfId="5028"/>
    <cellStyle name="Normal 16 2 3 3 2 2" xfId="5029"/>
    <cellStyle name="Normal 16 2 3 3 3" xfId="5030"/>
    <cellStyle name="Normal 16 2 3 4" xfId="5031"/>
    <cellStyle name="Normal 16 2 3 4 2" xfId="5032"/>
    <cellStyle name="Normal 16 2 3 4 2 2" xfId="5033"/>
    <cellStyle name="Normal 16 2 3 4 3" xfId="5034"/>
    <cellStyle name="Normal 16 2 3 5" xfId="5035"/>
    <cellStyle name="Normal 16 2 3 5 2" xfId="5036"/>
    <cellStyle name="Normal 16 2 3 6" xfId="5037"/>
    <cellStyle name="Normal 16 2 4" xfId="5038"/>
    <cellStyle name="Normal 16 2 4 2" xfId="5039"/>
    <cellStyle name="Normal 16 2 4 2 2" xfId="5040"/>
    <cellStyle name="Normal 16 2 4 2 2 2" xfId="5041"/>
    <cellStyle name="Normal 16 2 4 2 2 2 2" xfId="5042"/>
    <cellStyle name="Normal 16 2 4 2 2 3" xfId="5043"/>
    <cellStyle name="Normal 16 2 4 2 3" xfId="5044"/>
    <cellStyle name="Normal 16 2 4 2 3 2" xfId="5045"/>
    <cellStyle name="Normal 16 2 4 2 4" xfId="5046"/>
    <cellStyle name="Normal 16 2 4 3" xfId="5047"/>
    <cellStyle name="Normal 16 2 4 3 2" xfId="5048"/>
    <cellStyle name="Normal 16 2 4 3 2 2" xfId="5049"/>
    <cellStyle name="Normal 16 2 4 3 3" xfId="5050"/>
    <cellStyle name="Normal 16 2 4 4" xfId="5051"/>
    <cellStyle name="Normal 16 2 4 4 2" xfId="5052"/>
    <cellStyle name="Normal 16 2 4 4 2 2" xfId="5053"/>
    <cellStyle name="Normal 16 2 4 4 3" xfId="5054"/>
    <cellStyle name="Normal 16 2 4 5" xfId="5055"/>
    <cellStyle name="Normal 16 2 4 5 2" xfId="5056"/>
    <cellStyle name="Normal 16 2 4 6" xfId="5057"/>
    <cellStyle name="Normal 16 2 5" xfId="5058"/>
    <cellStyle name="Normal 16 2 5 2" xfId="5059"/>
    <cellStyle name="Normal 16 2 5 2 2" xfId="5060"/>
    <cellStyle name="Normal 16 2 5 2 2 2" xfId="5061"/>
    <cellStyle name="Normal 16 2 5 2 2 2 2" xfId="5062"/>
    <cellStyle name="Normal 16 2 5 2 2 3" xfId="5063"/>
    <cellStyle name="Normal 16 2 5 2 3" xfId="5064"/>
    <cellStyle name="Normal 16 2 5 2 3 2" xfId="5065"/>
    <cellStyle name="Normal 16 2 5 2 4" xfId="5066"/>
    <cellStyle name="Normal 16 2 5 3" xfId="5067"/>
    <cellStyle name="Normal 16 2 5 3 2" xfId="5068"/>
    <cellStyle name="Normal 16 2 5 3 2 2" xfId="5069"/>
    <cellStyle name="Normal 16 2 5 3 3" xfId="5070"/>
    <cellStyle name="Normal 16 2 5 4" xfId="5071"/>
    <cellStyle name="Normal 16 2 5 4 2" xfId="5072"/>
    <cellStyle name="Normal 16 2 5 4 2 2" xfId="5073"/>
    <cellStyle name="Normal 16 2 5 4 3" xfId="5074"/>
    <cellStyle name="Normal 16 2 5 5" xfId="5075"/>
    <cellStyle name="Normal 16 2 5 5 2" xfId="5076"/>
    <cellStyle name="Normal 16 2 5 6" xfId="5077"/>
    <cellStyle name="Normal 16 2 6" xfId="5078"/>
    <cellStyle name="Normal 16 2 6 2" xfId="5079"/>
    <cellStyle name="Normal 16 2 6 2 2" xfId="5080"/>
    <cellStyle name="Normal 16 2 6 2 2 2" xfId="5081"/>
    <cellStyle name="Normal 16 2 6 2 2 2 2" xfId="5082"/>
    <cellStyle name="Normal 16 2 6 2 2 3" xfId="5083"/>
    <cellStyle name="Normal 16 2 6 2 3" xfId="5084"/>
    <cellStyle name="Normal 16 2 6 2 3 2" xfId="5085"/>
    <cellStyle name="Normal 16 2 6 2 4" xfId="5086"/>
    <cellStyle name="Normal 16 2 6 3" xfId="5087"/>
    <cellStyle name="Normal 16 2 6 3 2" xfId="5088"/>
    <cellStyle name="Normal 16 2 6 3 2 2" xfId="5089"/>
    <cellStyle name="Normal 16 2 6 3 3" xfId="5090"/>
    <cellStyle name="Normal 16 2 6 4" xfId="5091"/>
    <cellStyle name="Normal 16 2 6 4 2" xfId="5092"/>
    <cellStyle name="Normal 16 2 6 4 2 2" xfId="5093"/>
    <cellStyle name="Normal 16 2 6 4 3" xfId="5094"/>
    <cellStyle name="Normal 16 2 6 5" xfId="5095"/>
    <cellStyle name="Normal 16 2 6 5 2" xfId="5096"/>
    <cellStyle name="Normal 16 2 6 6" xfId="5097"/>
    <cellStyle name="Normal 16 2 7" xfId="5098"/>
    <cellStyle name="Normal 16 2 7 2" xfId="5099"/>
    <cellStyle name="Normal 16 2 7 2 2" xfId="5100"/>
    <cellStyle name="Normal 16 2 7 2 2 2" xfId="5101"/>
    <cellStyle name="Normal 16 2 7 2 3" xfId="5102"/>
    <cellStyle name="Normal 16 2 7 3" xfId="5103"/>
    <cellStyle name="Normal 16 2 7 3 2" xfId="5104"/>
    <cellStyle name="Normal 16 2 7 4" xfId="5105"/>
    <cellStyle name="Normal 16 2 8" xfId="5106"/>
    <cellStyle name="Normal 16 2 8 2" xfId="5107"/>
    <cellStyle name="Normal 16 2 8 2 2" xfId="5108"/>
    <cellStyle name="Normal 16 2 8 3" xfId="5109"/>
    <cellStyle name="Normal 16 2 9" xfId="5110"/>
    <cellStyle name="Normal 16 2 9 2" xfId="5111"/>
    <cellStyle name="Normal 16 2 9 2 2" xfId="5112"/>
    <cellStyle name="Normal 16 2 9 3" xfId="5113"/>
    <cellStyle name="Normal 16 3" xfId="5114"/>
    <cellStyle name="Normal 16 3 2" xfId="5115"/>
    <cellStyle name="Normal 16 3 2 2" xfId="5116"/>
    <cellStyle name="Normal 16 3 2 2 2" xfId="5117"/>
    <cellStyle name="Normal 16 3 2 2 2 2" xfId="5118"/>
    <cellStyle name="Normal 16 3 2 2 3" xfId="5119"/>
    <cellStyle name="Normal 16 3 2 3" xfId="5120"/>
    <cellStyle name="Normal 16 3 2 3 2" xfId="5121"/>
    <cellStyle name="Normal 16 3 2 4" xfId="5122"/>
    <cellStyle name="Normal 16 3 3" xfId="5123"/>
    <cellStyle name="Normal 16 3 3 2" xfId="5124"/>
    <cellStyle name="Normal 16 3 3 2 2" xfId="5125"/>
    <cellStyle name="Normal 16 3 3 3" xfId="5126"/>
    <cellStyle name="Normal 16 3 4" xfId="5127"/>
    <cellStyle name="Normal 16 3 4 2" xfId="5128"/>
    <cellStyle name="Normal 16 3 4 2 2" xfId="5129"/>
    <cellStyle name="Normal 16 3 4 3" xfId="5130"/>
    <cellStyle name="Normal 16 3 5" xfId="5131"/>
    <cellStyle name="Normal 16 3 5 2" xfId="5132"/>
    <cellStyle name="Normal 16 3 6" xfId="5133"/>
    <cellStyle name="Normal 16 4" xfId="5134"/>
    <cellStyle name="Normal 16 4 2" xfId="5135"/>
    <cellStyle name="Normal 16 4 2 2" xfId="5136"/>
    <cellStyle name="Normal 16 4 2 2 2" xfId="5137"/>
    <cellStyle name="Normal 16 4 2 2 2 2" xfId="5138"/>
    <cellStyle name="Normal 16 4 2 2 3" xfId="5139"/>
    <cellStyle name="Normal 16 4 2 3" xfId="5140"/>
    <cellStyle name="Normal 16 4 2 3 2" xfId="5141"/>
    <cellStyle name="Normal 16 4 2 4" xfId="5142"/>
    <cellStyle name="Normal 16 4 3" xfId="5143"/>
    <cellStyle name="Normal 16 4 3 2" xfId="5144"/>
    <cellStyle name="Normal 16 4 3 2 2" xfId="5145"/>
    <cellStyle name="Normal 16 4 3 3" xfId="5146"/>
    <cellStyle name="Normal 16 4 4" xfId="5147"/>
    <cellStyle name="Normal 16 4 4 2" xfId="5148"/>
    <cellStyle name="Normal 16 4 4 2 2" xfId="5149"/>
    <cellStyle name="Normal 16 4 4 3" xfId="5150"/>
    <cellStyle name="Normal 16 4 5" xfId="5151"/>
    <cellStyle name="Normal 16 4 5 2" xfId="5152"/>
    <cellStyle name="Normal 16 4 6" xfId="5153"/>
    <cellStyle name="Normal 16 5" xfId="5154"/>
    <cellStyle name="Normal 16 5 2" xfId="5155"/>
    <cellStyle name="Normal 16 5 2 2" xfId="5156"/>
    <cellStyle name="Normal 16 5 2 2 2" xfId="5157"/>
    <cellStyle name="Normal 16 5 2 2 2 2" xfId="5158"/>
    <cellStyle name="Normal 16 5 2 2 3" xfId="5159"/>
    <cellStyle name="Normal 16 5 2 3" xfId="5160"/>
    <cellStyle name="Normal 16 5 2 3 2" xfId="5161"/>
    <cellStyle name="Normal 16 5 2 4" xfId="5162"/>
    <cellStyle name="Normal 16 5 3" xfId="5163"/>
    <cellStyle name="Normal 16 5 3 2" xfId="5164"/>
    <cellStyle name="Normal 16 5 3 2 2" xfId="5165"/>
    <cellStyle name="Normal 16 5 3 3" xfId="5166"/>
    <cellStyle name="Normal 16 5 4" xfId="5167"/>
    <cellStyle name="Normal 16 5 4 2" xfId="5168"/>
    <cellStyle name="Normal 16 5 4 2 2" xfId="5169"/>
    <cellStyle name="Normal 16 5 4 3" xfId="5170"/>
    <cellStyle name="Normal 16 5 5" xfId="5171"/>
    <cellStyle name="Normal 16 5 5 2" xfId="5172"/>
    <cellStyle name="Normal 16 5 6" xfId="5173"/>
    <cellStyle name="Normal 16 6" xfId="5174"/>
    <cellStyle name="Normal 16 6 2" xfId="5175"/>
    <cellStyle name="Normal 16 6 2 2" xfId="5176"/>
    <cellStyle name="Normal 16 6 2 2 2" xfId="5177"/>
    <cellStyle name="Normal 16 6 2 2 2 2" xfId="5178"/>
    <cellStyle name="Normal 16 6 2 2 3" xfId="5179"/>
    <cellStyle name="Normal 16 6 2 3" xfId="5180"/>
    <cellStyle name="Normal 16 6 2 3 2" xfId="5181"/>
    <cellStyle name="Normal 16 6 2 4" xfId="5182"/>
    <cellStyle name="Normal 16 6 3" xfId="5183"/>
    <cellStyle name="Normal 16 6 3 2" xfId="5184"/>
    <cellStyle name="Normal 16 6 3 2 2" xfId="5185"/>
    <cellStyle name="Normal 16 6 3 3" xfId="5186"/>
    <cellStyle name="Normal 16 6 4" xfId="5187"/>
    <cellStyle name="Normal 16 6 4 2" xfId="5188"/>
    <cellStyle name="Normal 16 6 4 2 2" xfId="5189"/>
    <cellStyle name="Normal 16 6 4 3" xfId="5190"/>
    <cellStyle name="Normal 16 6 5" xfId="5191"/>
    <cellStyle name="Normal 16 6 5 2" xfId="5192"/>
    <cellStyle name="Normal 16 6 6" xfId="5193"/>
    <cellStyle name="Normal 16 7" xfId="5194"/>
    <cellStyle name="Normal 16 7 2" xfId="5195"/>
    <cellStyle name="Normal 16 7 2 2" xfId="5196"/>
    <cellStyle name="Normal 16 7 2 2 2" xfId="5197"/>
    <cellStyle name="Normal 16 7 2 2 2 2" xfId="5198"/>
    <cellStyle name="Normal 16 7 2 2 3" xfId="5199"/>
    <cellStyle name="Normal 16 7 2 3" xfId="5200"/>
    <cellStyle name="Normal 16 7 2 3 2" xfId="5201"/>
    <cellStyle name="Normal 16 7 2 4" xfId="5202"/>
    <cellStyle name="Normal 16 7 3" xfId="5203"/>
    <cellStyle name="Normal 16 7 3 2" xfId="5204"/>
    <cellStyle name="Normal 16 7 3 2 2" xfId="5205"/>
    <cellStyle name="Normal 16 7 3 3" xfId="5206"/>
    <cellStyle name="Normal 16 7 4" xfId="5207"/>
    <cellStyle name="Normal 16 7 4 2" xfId="5208"/>
    <cellStyle name="Normal 16 7 4 2 2" xfId="5209"/>
    <cellStyle name="Normal 16 7 4 3" xfId="5210"/>
    <cellStyle name="Normal 16 7 5" xfId="5211"/>
    <cellStyle name="Normal 16 7 5 2" xfId="5212"/>
    <cellStyle name="Normal 16 7 6" xfId="5213"/>
    <cellStyle name="Normal 16 8" xfId="5214"/>
    <cellStyle name="Normal 16 8 2" xfId="5215"/>
    <cellStyle name="Normal 16 8 2 2" xfId="5216"/>
    <cellStyle name="Normal 16 8 2 2 2" xfId="5217"/>
    <cellStyle name="Normal 16 8 2 3" xfId="5218"/>
    <cellStyle name="Normal 16 8 3" xfId="5219"/>
    <cellStyle name="Normal 16 8 3 2" xfId="5220"/>
    <cellStyle name="Normal 16 8 4" xfId="5221"/>
    <cellStyle name="Normal 16 9" xfId="5222"/>
    <cellStyle name="Normal 16 9 2" xfId="5223"/>
    <cellStyle name="Normal 16 9 2 2" xfId="5224"/>
    <cellStyle name="Normal 16 9 3" xfId="5225"/>
    <cellStyle name="Normal 160" xfId="5226"/>
    <cellStyle name="Normal 160 2" xfId="5227"/>
    <cellStyle name="Normal 160 2 2" xfId="5228"/>
    <cellStyle name="Normal 160 2 3" xfId="5229"/>
    <cellStyle name="Normal 161" xfId="5230"/>
    <cellStyle name="Normal 161 2" xfId="5231"/>
    <cellStyle name="Normal 162" xfId="5232"/>
    <cellStyle name="Normal 162 2" xfId="5233"/>
    <cellStyle name="Normal 162 2 2" xfId="5234"/>
    <cellStyle name="Normal 162 2 2 2" xfId="5235"/>
    <cellStyle name="Normal 162 2 2 3" xfId="5236"/>
    <cellStyle name="Normal 163" xfId="5237"/>
    <cellStyle name="Normal 163 2" xfId="5238"/>
    <cellStyle name="Normal 163 2 2" xfId="5239"/>
    <cellStyle name="Normal 163 2 2 2" xfId="5240"/>
    <cellStyle name="Normal 163 2 2 3" xfId="5241"/>
    <cellStyle name="Normal 164" xfId="5242"/>
    <cellStyle name="Normal 164 2" xfId="5243"/>
    <cellStyle name="Normal 165" xfId="5244"/>
    <cellStyle name="Normal 165 2" xfId="5245"/>
    <cellStyle name="Normal 165 3" xfId="5246"/>
    <cellStyle name="Normal 165 3 2" xfId="5247"/>
    <cellStyle name="Normal 165 3 2 2" xfId="5248"/>
    <cellStyle name="Normal 165 3 2 2 2" xfId="5249"/>
    <cellStyle name="Normal 165 3 2 2 2 2" xfId="5250"/>
    <cellStyle name="Normal 165 3 2 2 3" xfId="5251"/>
    <cellStyle name="Normal 165 3 2 3" xfId="5252"/>
    <cellStyle name="Normal 165 3 2 3 2" xfId="5253"/>
    <cellStyle name="Normal 165 3 2 4" xfId="5254"/>
    <cellStyle name="Normal 165 3 3" xfId="5255"/>
    <cellStyle name="Normal 165 3 3 2" xfId="5256"/>
    <cellStyle name="Normal 165 3 3 2 2" xfId="5257"/>
    <cellStyle name="Normal 165 3 3 3" xfId="5258"/>
    <cellStyle name="Normal 165 3 4" xfId="5259"/>
    <cellStyle name="Normal 165 3 4 2" xfId="5260"/>
    <cellStyle name="Normal 165 3 4 2 2" xfId="5261"/>
    <cellStyle name="Normal 165 3 4 3" xfId="5262"/>
    <cellStyle name="Normal 165 3 5" xfId="5263"/>
    <cellStyle name="Normal 165 3 5 2" xfId="5264"/>
    <cellStyle name="Normal 165 3 6" xfId="5265"/>
    <cellStyle name="Normal 165 4" xfId="5266"/>
    <cellStyle name="Normal 165 4 2" xfId="5267"/>
    <cellStyle name="Normal 165 4 2 2" xfId="5268"/>
    <cellStyle name="Normal 165 4 2 2 2" xfId="5269"/>
    <cellStyle name="Normal 165 4 2 3" xfId="5270"/>
    <cellStyle name="Normal 165 4 3" xfId="5271"/>
    <cellStyle name="Normal 165 4 3 2" xfId="5272"/>
    <cellStyle name="Normal 165 4 4" xfId="5273"/>
    <cellStyle name="Normal 165 5" xfId="5274"/>
    <cellStyle name="Normal 165 5 2" xfId="5275"/>
    <cellStyle name="Normal 165 5 2 2" xfId="5276"/>
    <cellStyle name="Normal 165 5 3" xfId="5277"/>
    <cellStyle name="Normal 165 6" xfId="5278"/>
    <cellStyle name="Normal 165 6 2" xfId="5279"/>
    <cellStyle name="Normal 165 6 2 2" xfId="5280"/>
    <cellStyle name="Normal 165 6 3" xfId="5281"/>
    <cellStyle name="Normal 165 7" xfId="5282"/>
    <cellStyle name="Normal 165 7 2" xfId="5283"/>
    <cellStyle name="Normal 165 8" xfId="5284"/>
    <cellStyle name="Normal 166" xfId="5285"/>
    <cellStyle name="Normal 166 2" xfId="5286"/>
    <cellStyle name="Normal 166 3" xfId="5287"/>
    <cellStyle name="Normal 166 3 2" xfId="5288"/>
    <cellStyle name="Normal 166 3 2 2" xfId="5289"/>
    <cellStyle name="Normal 166 3 2 2 2" xfId="5290"/>
    <cellStyle name="Normal 166 3 2 2 2 2" xfId="5291"/>
    <cellStyle name="Normal 166 3 2 2 3" xfId="5292"/>
    <cellStyle name="Normal 166 3 2 3" xfId="5293"/>
    <cellStyle name="Normal 166 3 2 3 2" xfId="5294"/>
    <cellStyle name="Normal 166 3 2 4" xfId="5295"/>
    <cellStyle name="Normal 166 3 3" xfId="5296"/>
    <cellStyle name="Normal 166 3 3 2" xfId="5297"/>
    <cellStyle name="Normal 166 3 3 2 2" xfId="5298"/>
    <cellStyle name="Normal 166 3 3 3" xfId="5299"/>
    <cellStyle name="Normal 166 3 4" xfId="5300"/>
    <cellStyle name="Normal 166 3 4 2" xfId="5301"/>
    <cellStyle name="Normal 166 3 4 2 2" xfId="5302"/>
    <cellStyle name="Normal 166 3 4 3" xfId="5303"/>
    <cellStyle name="Normal 166 3 5" xfId="5304"/>
    <cellStyle name="Normal 166 3 5 2" xfId="5305"/>
    <cellStyle name="Normal 166 3 6" xfId="5306"/>
    <cellStyle name="Normal 166 4" xfId="5307"/>
    <cellStyle name="Normal 166 4 2" xfId="5308"/>
    <cellStyle name="Normal 166 4 2 2" xfId="5309"/>
    <cellStyle name="Normal 166 4 2 2 2" xfId="5310"/>
    <cellStyle name="Normal 166 4 2 3" xfId="5311"/>
    <cellStyle name="Normal 166 4 3" xfId="5312"/>
    <cellStyle name="Normal 166 4 3 2" xfId="5313"/>
    <cellStyle name="Normal 166 4 4" xfId="5314"/>
    <cellStyle name="Normal 166 5" xfId="5315"/>
    <cellStyle name="Normal 166 5 2" xfId="5316"/>
    <cellStyle name="Normal 166 5 2 2" xfId="5317"/>
    <cellStyle name="Normal 166 5 3" xfId="5318"/>
    <cellStyle name="Normal 166 6" xfId="5319"/>
    <cellStyle name="Normal 166 6 2" xfId="5320"/>
    <cellStyle name="Normal 166 6 2 2" xfId="5321"/>
    <cellStyle name="Normal 166 6 3" xfId="5322"/>
    <cellStyle name="Normal 166 7" xfId="5323"/>
    <cellStyle name="Normal 166 7 2" xfId="5324"/>
    <cellStyle name="Normal 166 8" xfId="5325"/>
    <cellStyle name="Normal 167" xfId="5326"/>
    <cellStyle name="Normal 167 2" xfId="5327"/>
    <cellStyle name="Normal 167 2 2" xfId="5328"/>
    <cellStyle name="Normal 167 2 3" xfId="5329"/>
    <cellStyle name="Normal 167 2 3 2" xfId="5330"/>
    <cellStyle name="Normal 167 2 3 2 2" xfId="5331"/>
    <cellStyle name="Normal 167 2 3 2 2 2" xfId="5332"/>
    <cellStyle name="Normal 167 2 3 2 3" xfId="5333"/>
    <cellStyle name="Normal 167 2 3 3" xfId="5334"/>
    <cellStyle name="Normal 167 2 3 3 2" xfId="5335"/>
    <cellStyle name="Normal 167 2 3 4" xfId="5336"/>
    <cellStyle name="Normal 167 2 4" xfId="5337"/>
    <cellStyle name="Normal 167 2 4 2" xfId="5338"/>
    <cellStyle name="Normal 167 2 4 2 2" xfId="5339"/>
    <cellStyle name="Normal 167 2 4 3" xfId="5340"/>
    <cellStyle name="Normal 167 2 5" xfId="5341"/>
    <cellStyle name="Normal 167 2 5 2" xfId="5342"/>
    <cellStyle name="Normal 167 2 5 2 2" xfId="5343"/>
    <cellStyle name="Normal 167 2 5 3" xfId="5344"/>
    <cellStyle name="Normal 167 2 6" xfId="5345"/>
    <cellStyle name="Normal 167 2 6 2" xfId="5346"/>
    <cellStyle name="Normal 167 2 7" xfId="5347"/>
    <cellStyle name="Normal 167 3" xfId="5348"/>
    <cellStyle name="Normal 167 4" xfId="5349"/>
    <cellStyle name="Normal 167 4 2" xfId="5350"/>
    <cellStyle name="Normal 167 4 2 2" xfId="5351"/>
    <cellStyle name="Normal 167 4 2 2 2" xfId="5352"/>
    <cellStyle name="Normal 167 4 2 3" xfId="5353"/>
    <cellStyle name="Normal 167 4 3" xfId="5354"/>
    <cellStyle name="Normal 167 4 3 2" xfId="5355"/>
    <cellStyle name="Normal 167 4 4" xfId="5356"/>
    <cellStyle name="Normal 167 5" xfId="5357"/>
    <cellStyle name="Normal 167 5 2" xfId="5358"/>
    <cellStyle name="Normal 167 5 2 2" xfId="5359"/>
    <cellStyle name="Normal 167 5 3" xfId="5360"/>
    <cellStyle name="Normal 167 6" xfId="5361"/>
    <cellStyle name="Normal 167 6 2" xfId="5362"/>
    <cellStyle name="Normal 167 6 2 2" xfId="5363"/>
    <cellStyle name="Normal 167 6 3" xfId="5364"/>
    <cellStyle name="Normal 167 7" xfId="5365"/>
    <cellStyle name="Normal 167 7 2" xfId="5366"/>
    <cellStyle name="Normal 167 8" xfId="5367"/>
    <cellStyle name="Normal 168" xfId="5368"/>
    <cellStyle name="Normal 168 2" xfId="5369"/>
    <cellStyle name="Normal 168 2 2" xfId="5370"/>
    <cellStyle name="Normal 168 2 2 2" xfId="5371"/>
    <cellStyle name="Normal 168 2 2 2 2" xfId="5372"/>
    <cellStyle name="Normal 168 2 2 2 2 2" xfId="5373"/>
    <cellStyle name="Normal 168 2 2 2 3" xfId="5374"/>
    <cellStyle name="Normal 168 2 2 3" xfId="5375"/>
    <cellStyle name="Normal 168 2 2 3 2" xfId="5376"/>
    <cellStyle name="Normal 168 2 2 4" xfId="5377"/>
    <cellStyle name="Normal 168 2 3" xfId="5378"/>
    <cellStyle name="Normal 168 2 3 2" xfId="5379"/>
    <cellStyle name="Normal 168 2 3 2 2" xfId="5380"/>
    <cellStyle name="Normal 168 2 3 3" xfId="5381"/>
    <cellStyle name="Normal 168 2 4" xfId="5382"/>
    <cellStyle name="Normal 168 2 5" xfId="5383"/>
    <cellStyle name="Normal 168 2 5 2" xfId="5384"/>
    <cellStyle name="Normal 168 2 5 2 2" xfId="5385"/>
    <cellStyle name="Normal 168 2 5 3" xfId="5386"/>
    <cellStyle name="Normal 168 2 6" xfId="5387"/>
    <cellStyle name="Normal 168 2 6 2" xfId="5388"/>
    <cellStyle name="Normal 168 2 7" xfId="5389"/>
    <cellStyle name="Normal 168 3" xfId="5390"/>
    <cellStyle name="Normal 168 4" xfId="5391"/>
    <cellStyle name="Normal 168 4 2" xfId="5392"/>
    <cellStyle name="Normal 168 4 2 2" xfId="5393"/>
    <cellStyle name="Normal 168 4 2 2 2" xfId="5394"/>
    <cellStyle name="Normal 168 4 2 3" xfId="5395"/>
    <cellStyle name="Normal 168 4 3" xfId="5396"/>
    <cellStyle name="Normal 168 4 3 2" xfId="5397"/>
    <cellStyle name="Normal 168 4 4" xfId="5398"/>
    <cellStyle name="Normal 168 5" xfId="5399"/>
    <cellStyle name="Normal 168 5 2" xfId="5400"/>
    <cellStyle name="Normal 168 5 2 2" xfId="5401"/>
    <cellStyle name="Normal 168 5 3" xfId="5402"/>
    <cellStyle name="Normal 168 6" xfId="5403"/>
    <cellStyle name="Normal 168 6 2" xfId="5404"/>
    <cellStyle name="Normal 168 6 2 2" xfId="5405"/>
    <cellStyle name="Normal 168 6 3" xfId="5406"/>
    <cellStyle name="Normal 168 7" xfId="5407"/>
    <cellStyle name="Normal 168 7 2" xfId="5408"/>
    <cellStyle name="Normal 168 8" xfId="5409"/>
    <cellStyle name="Normal 169" xfId="5410"/>
    <cellStyle name="Normal 169 2" xfId="5411"/>
    <cellStyle name="Normal 169 2 2" xfId="5412"/>
    <cellStyle name="Normal 169 2 2 2" xfId="5413"/>
    <cellStyle name="Normal 169 2 2 2 2" xfId="5414"/>
    <cellStyle name="Normal 169 2 2 2 2 2" xfId="5415"/>
    <cellStyle name="Normal 169 2 2 2 3" xfId="5416"/>
    <cellStyle name="Normal 169 2 2 3" xfId="5417"/>
    <cellStyle name="Normal 169 2 2 3 2" xfId="5418"/>
    <cellStyle name="Normal 169 2 2 4" xfId="5419"/>
    <cellStyle name="Normal 169 2 3" xfId="5420"/>
    <cellStyle name="Normal 169 2 3 2" xfId="5421"/>
    <cellStyle name="Normal 169 2 3 2 2" xfId="5422"/>
    <cellStyle name="Normal 169 2 3 3" xfId="5423"/>
    <cellStyle name="Normal 169 2 4" xfId="5424"/>
    <cellStyle name="Normal 169 2 5" xfId="5425"/>
    <cellStyle name="Normal 169 2 5 2" xfId="5426"/>
    <cellStyle name="Normal 169 2 5 2 2" xfId="5427"/>
    <cellStyle name="Normal 169 2 5 3" xfId="5428"/>
    <cellStyle name="Normal 169 2 6" xfId="5429"/>
    <cellStyle name="Normal 169 2 6 2" xfId="5430"/>
    <cellStyle name="Normal 169 2 7" xfId="5431"/>
    <cellStyle name="Normal 169 3" xfId="5432"/>
    <cellStyle name="Normal 169 4" xfId="5433"/>
    <cellStyle name="Normal 169 4 2" xfId="5434"/>
    <cellStyle name="Normal 169 4 2 2" xfId="5435"/>
    <cellStyle name="Normal 169 4 2 2 2" xfId="5436"/>
    <cellStyle name="Normal 169 4 2 3" xfId="5437"/>
    <cellStyle name="Normal 169 4 3" xfId="5438"/>
    <cellStyle name="Normal 169 4 3 2" xfId="5439"/>
    <cellStyle name="Normal 169 4 4" xfId="5440"/>
    <cellStyle name="Normal 169 5" xfId="5441"/>
    <cellStyle name="Normal 169 5 2" xfId="5442"/>
    <cellStyle name="Normal 169 5 2 2" xfId="5443"/>
    <cellStyle name="Normal 169 5 3" xfId="5444"/>
    <cellStyle name="Normal 169 6" xfId="5445"/>
    <cellStyle name="Normal 169 6 2" xfId="5446"/>
    <cellStyle name="Normal 169 6 2 2" xfId="5447"/>
    <cellStyle name="Normal 169 6 3" xfId="5448"/>
    <cellStyle name="Normal 169 7" xfId="5449"/>
    <cellStyle name="Normal 169 7 2" xfId="5450"/>
    <cellStyle name="Normal 169 8" xfId="5451"/>
    <cellStyle name="Normal 17" xfId="5452"/>
    <cellStyle name="Normal 17 2" xfId="5453"/>
    <cellStyle name="Normal 170" xfId="5454"/>
    <cellStyle name="Normal 170 2" xfId="5455"/>
    <cellStyle name="Normal 170 2 2" xfId="5456"/>
    <cellStyle name="Normal 170 2 2 2" xfId="5457"/>
    <cellStyle name="Normal 170 2 2 2 2" xfId="5458"/>
    <cellStyle name="Normal 170 2 2 2 2 2" xfId="5459"/>
    <cellStyle name="Normal 170 2 2 2 3" xfId="5460"/>
    <cellStyle name="Normal 170 2 2 3" xfId="5461"/>
    <cellStyle name="Normal 170 2 2 3 2" xfId="5462"/>
    <cellStyle name="Normal 170 2 2 4" xfId="5463"/>
    <cellStyle name="Normal 170 2 3" xfId="5464"/>
    <cellStyle name="Normal 170 2 3 2" xfId="5465"/>
    <cellStyle name="Normal 170 2 3 2 2" xfId="5466"/>
    <cellStyle name="Normal 170 2 3 3" xfId="5467"/>
    <cellStyle name="Normal 170 2 4" xfId="5468"/>
    <cellStyle name="Normal 170 2 5" xfId="5469"/>
    <cellStyle name="Normal 170 2 5 2" xfId="5470"/>
    <cellStyle name="Normal 170 2 5 2 2" xfId="5471"/>
    <cellStyle name="Normal 170 2 5 3" xfId="5472"/>
    <cellStyle name="Normal 170 2 6" xfId="5473"/>
    <cellStyle name="Normal 170 2 6 2" xfId="5474"/>
    <cellStyle name="Normal 170 2 7" xfId="5475"/>
    <cellStyle name="Normal 170 3" xfId="5476"/>
    <cellStyle name="Normal 170 4" xfId="5477"/>
    <cellStyle name="Normal 170 4 2" xfId="5478"/>
    <cellStyle name="Normal 170 4 2 2" xfId="5479"/>
    <cellStyle name="Normal 170 4 2 2 2" xfId="5480"/>
    <cellStyle name="Normal 170 4 2 3" xfId="5481"/>
    <cellStyle name="Normal 170 4 3" xfId="5482"/>
    <cellStyle name="Normal 170 4 3 2" xfId="5483"/>
    <cellStyle name="Normal 170 4 4" xfId="5484"/>
    <cellStyle name="Normal 170 5" xfId="5485"/>
    <cellStyle name="Normal 170 5 2" xfId="5486"/>
    <cellStyle name="Normal 170 5 2 2" xfId="5487"/>
    <cellStyle name="Normal 170 5 3" xfId="5488"/>
    <cellStyle name="Normal 170 6" xfId="5489"/>
    <cellStyle name="Normal 170 6 2" xfId="5490"/>
    <cellStyle name="Normal 170 6 2 2" xfId="5491"/>
    <cellStyle name="Normal 170 6 3" xfId="5492"/>
    <cellStyle name="Normal 170 7" xfId="5493"/>
    <cellStyle name="Normal 170 7 2" xfId="5494"/>
    <cellStyle name="Normal 170 8" xfId="5495"/>
    <cellStyle name="Normal 171" xfId="5496"/>
    <cellStyle name="Normal 171 2" xfId="5497"/>
    <cellStyle name="Normal 171 2 2" xfId="5498"/>
    <cellStyle name="Normal 172" xfId="5499"/>
    <cellStyle name="Normal 173" xfId="5500"/>
    <cellStyle name="Normal 173 2" xfId="5501"/>
    <cellStyle name="Normal 173 3" xfId="5502"/>
    <cellStyle name="Normal 173 3 2" xfId="5503"/>
    <cellStyle name="Normal 173 3 2 2" xfId="5504"/>
    <cellStyle name="Normal 173 3 2 2 2" xfId="5505"/>
    <cellStyle name="Normal 173 3 2 3" xfId="5506"/>
    <cellStyle name="Normal 173 3 3" xfId="5507"/>
    <cellStyle name="Normal 173 3 3 2" xfId="5508"/>
    <cellStyle name="Normal 173 3 4" xfId="5509"/>
    <cellStyle name="Normal 173 4" xfId="5510"/>
    <cellStyle name="Normal 173 4 2" xfId="5511"/>
    <cellStyle name="Normal 173 4 2 2" xfId="5512"/>
    <cellStyle name="Normal 173 4 3" xfId="5513"/>
    <cellStyle name="Normal 173 5" xfId="5514"/>
    <cellStyle name="Normal 173 5 2" xfId="5515"/>
    <cellStyle name="Normal 173 5 2 2" xfId="5516"/>
    <cellStyle name="Normal 173 5 3" xfId="5517"/>
    <cellStyle name="Normal 173 6" xfId="5518"/>
    <cellStyle name="Normal 173 6 2" xfId="5519"/>
    <cellStyle name="Normal 174" xfId="5520"/>
    <cellStyle name="Normal 174 2" xfId="5521"/>
    <cellStyle name="Normal 174 3" xfId="5522"/>
    <cellStyle name="Normal 174 3 2" xfId="5523"/>
    <cellStyle name="Normal 174 3 2 2" xfId="5524"/>
    <cellStyle name="Normal 174 3 2 2 2" xfId="5525"/>
    <cellStyle name="Normal 174 3 2 3" xfId="5526"/>
    <cellStyle name="Normal 174 3 3" xfId="5527"/>
    <cellStyle name="Normal 174 3 3 2" xfId="5528"/>
    <cellStyle name="Normal 174 3 4" xfId="5529"/>
    <cellStyle name="Normal 174 4" xfId="5530"/>
    <cellStyle name="Normal 174 4 2" xfId="5531"/>
    <cellStyle name="Normal 174 4 2 2" xfId="5532"/>
    <cellStyle name="Normal 174 4 3" xfId="5533"/>
    <cellStyle name="Normal 174 5" xfId="5534"/>
    <cellStyle name="Normal 174 5 2" xfId="5535"/>
    <cellStyle name="Normal 174 5 2 2" xfId="5536"/>
    <cellStyle name="Normal 174 5 3" xfId="5537"/>
    <cellStyle name="Normal 174 6" xfId="5538"/>
    <cellStyle name="Normal 174 6 2" xfId="5539"/>
    <cellStyle name="Normal 175" xfId="5540"/>
    <cellStyle name="Normal 175 2" xfId="5541"/>
    <cellStyle name="Normal 175 3" xfId="5542"/>
    <cellStyle name="Normal 175 3 2" xfId="5543"/>
    <cellStyle name="Normal 175 3 2 2" xfId="5544"/>
    <cellStyle name="Normal 175 3 2 2 2" xfId="5545"/>
    <cellStyle name="Normal 175 3 2 3" xfId="5546"/>
    <cellStyle name="Normal 175 3 3" xfId="5547"/>
    <cellStyle name="Normal 175 3 3 2" xfId="5548"/>
    <cellStyle name="Normal 175 3 4" xfId="5549"/>
    <cellStyle name="Normal 175 4" xfId="5550"/>
    <cellStyle name="Normal 175 4 2" xfId="5551"/>
    <cellStyle name="Normal 175 4 2 2" xfId="5552"/>
    <cellStyle name="Normal 175 4 3" xfId="5553"/>
    <cellStyle name="Normal 175 5" xfId="5554"/>
    <cellStyle name="Normal 175 5 2" xfId="5555"/>
    <cellStyle name="Normal 175 5 2 2" xfId="5556"/>
    <cellStyle name="Normal 175 5 3" xfId="5557"/>
    <cellStyle name="Normal 175 6" xfId="5558"/>
    <cellStyle name="Normal 175 6 2" xfId="5559"/>
    <cellStyle name="Normal 176" xfId="5560"/>
    <cellStyle name="Normal 176 2" xfId="5561"/>
    <cellStyle name="Normal 176 2 2" xfId="5562"/>
    <cellStyle name="Normal 176 3" xfId="5563"/>
    <cellStyle name="Normal 176 3 2" xfId="5564"/>
    <cellStyle name="Normal 176 3 2 2" xfId="5565"/>
    <cellStyle name="Normal 176 3 2 2 2" xfId="5566"/>
    <cellStyle name="Normal 176 3 2 3" xfId="5567"/>
    <cellStyle name="Normal 176 3 3" xfId="5568"/>
    <cellStyle name="Normal 176 3 3 2" xfId="5569"/>
    <cellStyle name="Normal 176 3 4" xfId="5570"/>
    <cellStyle name="Normal 176 4" xfId="5571"/>
    <cellStyle name="Normal 176 4 2" xfId="5572"/>
    <cellStyle name="Normal 176 4 2 2" xfId="5573"/>
    <cellStyle name="Normal 176 4 3" xfId="5574"/>
    <cellStyle name="Normal 176 5" xfId="5575"/>
    <cellStyle name="Normal 176 5 2" xfId="5576"/>
    <cellStyle name="Normal 176 5 2 2" xfId="5577"/>
    <cellStyle name="Normal 176 5 3" xfId="5578"/>
    <cellStyle name="Normal 176 6" xfId="5579"/>
    <cellStyle name="Normal 176 6 2" xfId="5580"/>
    <cellStyle name="Normal 177" xfId="5581"/>
    <cellStyle name="Normal 177 2" xfId="5582"/>
    <cellStyle name="Normal 177 2 2" xfId="5583"/>
    <cellStyle name="Normal 177 2 3" xfId="5584"/>
    <cellStyle name="Normal 177 2 4" xfId="5585"/>
    <cellStyle name="Normal 177 3" xfId="5586"/>
    <cellStyle name="Normal 177 3 2" xfId="5587"/>
    <cellStyle name="Normal 177 3 3" xfId="5588"/>
    <cellStyle name="Normal 177 4" xfId="5589"/>
    <cellStyle name="Normal 177 4 2" xfId="5590"/>
    <cellStyle name="Normal 177 4 2 2" xfId="5591"/>
    <cellStyle name="Normal 177 4 2 2 2" xfId="5592"/>
    <cellStyle name="Normal 177 4 2 3" xfId="5593"/>
    <cellStyle name="Normal 177 4 3" xfId="5594"/>
    <cellStyle name="Normal 177 4 3 2" xfId="5595"/>
    <cellStyle name="Normal 177 4 4" xfId="5596"/>
    <cellStyle name="Normal 177 5" xfId="5597"/>
    <cellStyle name="Normal 177 5 2" xfId="5598"/>
    <cellStyle name="Normal 177 5 2 2" xfId="5599"/>
    <cellStyle name="Normal 177 5 3" xfId="5600"/>
    <cellStyle name="Normal 177 6" xfId="5601"/>
    <cellStyle name="Normal 177 6 2" xfId="5602"/>
    <cellStyle name="Normal 177 6 2 2" xfId="5603"/>
    <cellStyle name="Normal 177 6 3" xfId="5604"/>
    <cellStyle name="Normal 177 7" xfId="5605"/>
    <cellStyle name="Normal 177 7 2" xfId="5606"/>
    <cellStyle name="Normal 178" xfId="5607"/>
    <cellStyle name="Normal 178 2" xfId="5608"/>
    <cellStyle name="Normal 178 2 2" xfId="5609"/>
    <cellStyle name="Normal 178 2 3" xfId="5610"/>
    <cellStyle name="Normal 178 2 4" xfId="5611"/>
    <cellStyle name="Normal 178 3" xfId="5612"/>
    <cellStyle name="Normal 178 3 2" xfId="5613"/>
    <cellStyle name="Normal 178 3 3" xfId="5614"/>
    <cellStyle name="Normal 178 4" xfId="5615"/>
    <cellStyle name="Normal 178 4 2" xfId="5616"/>
    <cellStyle name="Normal 178 4 2 2" xfId="5617"/>
    <cellStyle name="Normal 178 4 2 2 2" xfId="5618"/>
    <cellStyle name="Normal 178 4 2 3" xfId="5619"/>
    <cellStyle name="Normal 178 4 3" xfId="5620"/>
    <cellStyle name="Normal 178 4 3 2" xfId="5621"/>
    <cellStyle name="Normal 178 4 4" xfId="5622"/>
    <cellStyle name="Normal 178 5" xfId="5623"/>
    <cellStyle name="Normal 178 5 2" xfId="5624"/>
    <cellStyle name="Normal 178 5 2 2" xfId="5625"/>
    <cellStyle name="Normal 178 5 3" xfId="5626"/>
    <cellStyle name="Normal 178 6" xfId="5627"/>
    <cellStyle name="Normal 178 6 2" xfId="5628"/>
    <cellStyle name="Normal 178 6 2 2" xfId="5629"/>
    <cellStyle name="Normal 178 6 3" xfId="5630"/>
    <cellStyle name="Normal 178 7" xfId="5631"/>
    <cellStyle name="Normal 178 7 2" xfId="5632"/>
    <cellStyle name="Normal 179" xfId="5633"/>
    <cellStyle name="Normal 179 2" xfId="5634"/>
    <cellStyle name="Normal 179 2 2" xfId="5635"/>
    <cellStyle name="Normal 179 3" xfId="5636"/>
    <cellStyle name="Normal 179 3 2" xfId="5637"/>
    <cellStyle name="Normal 179 3 2 2" xfId="5638"/>
    <cellStyle name="Normal 179 3 2 2 2" xfId="5639"/>
    <cellStyle name="Normal 179 3 2 3" xfId="5640"/>
    <cellStyle name="Normal 179 3 3" xfId="5641"/>
    <cellStyle name="Normal 179 3 3 2" xfId="5642"/>
    <cellStyle name="Normal 179 3 4" xfId="5643"/>
    <cellStyle name="Normal 179 4" xfId="5644"/>
    <cellStyle name="Normal 179 4 2" xfId="5645"/>
    <cellStyle name="Normal 179 4 2 2" xfId="5646"/>
    <cellStyle name="Normal 179 4 3" xfId="5647"/>
    <cellStyle name="Normal 179 5" xfId="5648"/>
    <cellStyle name="Normal 179 5 2" xfId="5649"/>
    <cellStyle name="Normal 179 5 2 2" xfId="5650"/>
    <cellStyle name="Normal 179 5 3" xfId="5651"/>
    <cellStyle name="Normal 179 6" xfId="5652"/>
    <cellStyle name="Normal 179 6 2" xfId="5653"/>
    <cellStyle name="Normal 18" xfId="5654"/>
    <cellStyle name="Normal 18 2" xfId="5655"/>
    <cellStyle name="Normal 180" xfId="5656"/>
    <cellStyle name="Normal 180 2" xfId="5657"/>
    <cellStyle name="Normal 180 2 2" xfId="5658"/>
    <cellStyle name="Normal 180 3" xfId="5659"/>
    <cellStyle name="Normal 180 3 2" xfId="5660"/>
    <cellStyle name="Normal 180 3 2 2" xfId="5661"/>
    <cellStyle name="Normal 180 3 2 2 2" xfId="5662"/>
    <cellStyle name="Normal 180 3 2 3" xfId="5663"/>
    <cellStyle name="Normal 180 3 3" xfId="5664"/>
    <cellStyle name="Normal 180 3 3 2" xfId="5665"/>
    <cellStyle name="Normal 180 3 4" xfId="5666"/>
    <cellStyle name="Normal 180 4" xfId="5667"/>
    <cellStyle name="Normal 180 4 2" xfId="5668"/>
    <cellStyle name="Normal 180 4 2 2" xfId="5669"/>
    <cellStyle name="Normal 180 4 3" xfId="5670"/>
    <cellStyle name="Normal 180 5" xfId="5671"/>
    <cellStyle name="Normal 180 5 2" xfId="5672"/>
    <cellStyle name="Normal 180 5 2 2" xfId="5673"/>
    <cellStyle name="Normal 180 5 3" xfId="5674"/>
    <cellStyle name="Normal 180 6" xfId="5675"/>
    <cellStyle name="Normal 180 6 2" xfId="5676"/>
    <cellStyle name="Normal 181" xfId="5677"/>
    <cellStyle name="Normal 181 2" xfId="5678"/>
    <cellStyle name="Normal 181 2 2" xfId="5679"/>
    <cellStyle name="Normal 181 3" xfId="5680"/>
    <cellStyle name="Normal 181 3 2" xfId="5681"/>
    <cellStyle name="Normal 181 3 2 2" xfId="5682"/>
    <cellStyle name="Normal 181 3 2 2 2" xfId="5683"/>
    <cellStyle name="Normal 181 3 2 3" xfId="5684"/>
    <cellStyle name="Normal 181 3 3" xfId="5685"/>
    <cellStyle name="Normal 181 3 3 2" xfId="5686"/>
    <cellStyle name="Normal 181 3 4" xfId="5687"/>
    <cellStyle name="Normal 181 4" xfId="5688"/>
    <cellStyle name="Normal 181 4 2" xfId="5689"/>
    <cellStyle name="Normal 181 4 2 2" xfId="5690"/>
    <cellStyle name="Normal 181 4 3" xfId="5691"/>
    <cellStyle name="Normal 181 5" xfId="5692"/>
    <cellStyle name="Normal 181 5 2" xfId="5693"/>
    <cellStyle name="Normal 181 5 2 2" xfId="5694"/>
    <cellStyle name="Normal 181 5 3" xfId="5695"/>
    <cellStyle name="Normal 181 6" xfId="5696"/>
    <cellStyle name="Normal 181 6 2" xfId="5697"/>
    <cellStyle name="Normal 182" xfId="5698"/>
    <cellStyle name="Normal 182 2" xfId="5699"/>
    <cellStyle name="Normal 182 2 2" xfId="5700"/>
    <cellStyle name="Normal 182 3" xfId="5701"/>
    <cellStyle name="Normal 182 3 2" xfId="5702"/>
    <cellStyle name="Normal 182 3 2 2" xfId="5703"/>
    <cellStyle name="Normal 182 3 2 2 2" xfId="5704"/>
    <cellStyle name="Normal 182 3 2 3" xfId="5705"/>
    <cellStyle name="Normal 182 3 3" xfId="5706"/>
    <cellStyle name="Normal 182 3 3 2" xfId="5707"/>
    <cellStyle name="Normal 182 3 4" xfId="5708"/>
    <cellStyle name="Normal 182 4" xfId="5709"/>
    <cellStyle name="Normal 182 4 2" xfId="5710"/>
    <cellStyle name="Normal 182 4 2 2" xfId="5711"/>
    <cellStyle name="Normal 182 4 3" xfId="5712"/>
    <cellStyle name="Normal 182 5" xfId="5713"/>
    <cellStyle name="Normal 182 5 2" xfId="5714"/>
    <cellStyle name="Normal 182 5 2 2" xfId="5715"/>
    <cellStyle name="Normal 182 5 3" xfId="5716"/>
    <cellStyle name="Normal 182 6" xfId="5717"/>
    <cellStyle name="Normal 182 6 2" xfId="5718"/>
    <cellStyle name="Normal 183" xfId="5719"/>
    <cellStyle name="Normal 183 2" xfId="5720"/>
    <cellStyle name="Normal 183 2 2" xfId="5721"/>
    <cellStyle name="Normal 183 2 3" xfId="5722"/>
    <cellStyle name="Normal 184" xfId="5723"/>
    <cellStyle name="Normal 184 2" xfId="5724"/>
    <cellStyle name="Normal 184 2 2" xfId="5725"/>
    <cellStyle name="Normal 184 2 3" xfId="5726"/>
    <cellStyle name="Normal 185" xfId="5727"/>
    <cellStyle name="Normal 185 2" xfId="5728"/>
    <cellStyle name="Normal 185 2 2" xfId="5729"/>
    <cellStyle name="Normal 185 2 3" xfId="5730"/>
    <cellStyle name="Normal 186" xfId="5731"/>
    <cellStyle name="Normal 186 2" xfId="5732"/>
    <cellStyle name="Normal 187" xfId="5733"/>
    <cellStyle name="Normal 187 2" xfId="5734"/>
    <cellStyle name="Normal 187 2 2" xfId="5735"/>
    <cellStyle name="Normal 187 2 2 2" xfId="5736"/>
    <cellStyle name="Normal 187 2 2 2 2" xfId="5737"/>
    <cellStyle name="Normal 187 2 2 3" xfId="5738"/>
    <cellStyle name="Normal 187 2 3" xfId="5739"/>
    <cellStyle name="Normal 187 2 3 2" xfId="5740"/>
    <cellStyle name="Normal 187 2 4" xfId="5741"/>
    <cellStyle name="Normal 187 3" xfId="5742"/>
    <cellStyle name="Normal 187 3 2" xfId="5743"/>
    <cellStyle name="Normal 187 3 2 2" xfId="5744"/>
    <cellStyle name="Normal 187 3 3" xfId="5745"/>
    <cellStyle name="Normal 187 4" xfId="5746"/>
    <cellStyle name="Normal 187 5" xfId="5747"/>
    <cellStyle name="Normal 187 5 2" xfId="5748"/>
    <cellStyle name="Normal 187 5 2 2" xfId="5749"/>
    <cellStyle name="Normal 187 5 3" xfId="5750"/>
    <cellStyle name="Normal 187 6" xfId="5751"/>
    <cellStyle name="Normal 187 6 2" xfId="5752"/>
    <cellStyle name="Normal 188" xfId="5753"/>
    <cellStyle name="Normal 188 2" xfId="5754"/>
    <cellStyle name="Normal 188 2 2" xfId="5755"/>
    <cellStyle name="Normal 188 2 2 2" xfId="5756"/>
    <cellStyle name="Normal 188 2 2 2 2" xfId="5757"/>
    <cellStyle name="Normal 188 2 2 3" xfId="5758"/>
    <cellStyle name="Normal 188 2 3" xfId="5759"/>
    <cellStyle name="Normal 188 2 3 2" xfId="5760"/>
    <cellStyle name="Normal 188 2 4" xfId="5761"/>
    <cellStyle name="Normal 188 3" xfId="5762"/>
    <cellStyle name="Normal 188 3 2" xfId="5763"/>
    <cellStyle name="Normal 188 3 2 2" xfId="5764"/>
    <cellStyle name="Normal 188 3 3" xfId="5765"/>
    <cellStyle name="Normal 188 4" xfId="5766"/>
    <cellStyle name="Normal 188 5" xfId="5767"/>
    <cellStyle name="Normal 188 5 2" xfId="5768"/>
    <cellStyle name="Normal 188 5 2 2" xfId="5769"/>
    <cellStyle name="Normal 188 5 3" xfId="5770"/>
    <cellStyle name="Normal 188 6" xfId="5771"/>
    <cellStyle name="Normal 188 6 2" xfId="5772"/>
    <cellStyle name="Normal 189" xfId="5773"/>
    <cellStyle name="Normal 189 2" xfId="5774"/>
    <cellStyle name="Normal 19" xfId="5775"/>
    <cellStyle name="Normal 19 2" xfId="5776"/>
    <cellStyle name="Normal 190" xfId="5777"/>
    <cellStyle name="Normal 190 2" xfId="5778"/>
    <cellStyle name="Normal 190 2 2" xfId="5779"/>
    <cellStyle name="Normal 190 2 3" xfId="5780"/>
    <cellStyle name="Normal 191" xfId="5781"/>
    <cellStyle name="Normal 191 2" xfId="5782"/>
    <cellStyle name="Normal 191 2 2" xfId="5783"/>
    <cellStyle name="Normal 191 2 2 2" xfId="5784"/>
    <cellStyle name="Normal 191 2 2 2 2" xfId="5785"/>
    <cellStyle name="Normal 191 2 2 3" xfId="5786"/>
    <cellStyle name="Normal 191 2 3" xfId="5787"/>
    <cellStyle name="Normal 191 2 4" xfId="5788"/>
    <cellStyle name="Normal 191 2 4 2" xfId="5789"/>
    <cellStyle name="Normal 191 2 5" xfId="5790"/>
    <cellStyle name="Normal 191 3" xfId="5791"/>
    <cellStyle name="Normal 191 3 2" xfId="5792"/>
    <cellStyle name="Normal 191 3 2 2" xfId="5793"/>
    <cellStyle name="Normal 191 3 3" xfId="5794"/>
    <cellStyle name="Normal 191 4" xfId="5795"/>
    <cellStyle name="Normal 191 5" xfId="5796"/>
    <cellStyle name="Normal 191 5 2" xfId="5797"/>
    <cellStyle name="Normal 191 5 2 2" xfId="5798"/>
    <cellStyle name="Normal 191 5 3" xfId="5799"/>
    <cellStyle name="Normal 191 6" xfId="5800"/>
    <cellStyle name="Normal 191 6 2" xfId="5801"/>
    <cellStyle name="Normal 192" xfId="5802"/>
    <cellStyle name="Normal 193" xfId="5803"/>
    <cellStyle name="Normal 194" xfId="5804"/>
    <cellStyle name="Normal 195" xfId="5805"/>
    <cellStyle name="Normal 196" xfId="5806"/>
    <cellStyle name="Normal 197" xfId="5807"/>
    <cellStyle name="Normal 198" xfId="5808"/>
    <cellStyle name="Normal 199" xfId="5809"/>
    <cellStyle name="Normal 199 2" xfId="5810"/>
    <cellStyle name="Normal 199 2 2" xfId="5811"/>
    <cellStyle name="Normal 199 2 2 2" xfId="5812"/>
    <cellStyle name="Normal 199 2 2 2 2" xfId="5813"/>
    <cellStyle name="Normal 199 2 2 3" xfId="5814"/>
    <cellStyle name="Normal 199 2 3" xfId="5815"/>
    <cellStyle name="Normal 199 2 3 2" xfId="5816"/>
    <cellStyle name="Normal 199 2 4" xfId="5817"/>
    <cellStyle name="Normal 199 3" xfId="5818"/>
    <cellStyle name="Normal 199 3 2" xfId="5819"/>
    <cellStyle name="Normal 199 3 2 2" xfId="5820"/>
    <cellStyle name="Normal 199 3 3" xfId="5821"/>
    <cellStyle name="Normal 199 4" xfId="5822"/>
    <cellStyle name="Normal 199 5" xfId="5823"/>
    <cellStyle name="Normal 199 5 2" xfId="5824"/>
    <cellStyle name="Normal 199 5 2 2" xfId="5825"/>
    <cellStyle name="Normal 199 5 3" xfId="5826"/>
    <cellStyle name="Normal 199 6" xfId="5827"/>
    <cellStyle name="Normal 199 6 2" xfId="5828"/>
    <cellStyle name="Normal 2" xfId="5829"/>
    <cellStyle name="Normal 2 10" xfId="5830"/>
    <cellStyle name="Normal 2 100" xfId="5831"/>
    <cellStyle name="Normal 2 100 2" xfId="5832"/>
    <cellStyle name="Normal 2 100 2 2" xfId="5833"/>
    <cellStyle name="Normal 2 100 2 2 2" xfId="5834"/>
    <cellStyle name="Normal 2 100 2 2 2 2" xfId="5835"/>
    <cellStyle name="Normal 2 100 2 2 3" xfId="5836"/>
    <cellStyle name="Normal 2 100 2 3" xfId="5837"/>
    <cellStyle name="Normal 2 100 2 3 2" xfId="5838"/>
    <cellStyle name="Normal 2 100 2 4" xfId="5839"/>
    <cellStyle name="Normal 2 100 3" xfId="5840"/>
    <cellStyle name="Normal 2 100 3 2" xfId="5841"/>
    <cellStyle name="Normal 2 100 3 2 2" xfId="5842"/>
    <cellStyle name="Normal 2 100 3 3" xfId="5843"/>
    <cellStyle name="Normal 2 100 4" xfId="5844"/>
    <cellStyle name="Normal 2 100 4 2" xfId="5845"/>
    <cellStyle name="Normal 2 100 4 2 2" xfId="5846"/>
    <cellStyle name="Normal 2 100 4 3" xfId="5847"/>
    <cellStyle name="Normal 2 100 5" xfId="5848"/>
    <cellStyle name="Normal 2 100 5 2" xfId="5849"/>
    <cellStyle name="Normal 2 100 6" xfId="5850"/>
    <cellStyle name="Normal 2 101" xfId="5851"/>
    <cellStyle name="Normal 2 101 2" xfId="5852"/>
    <cellStyle name="Normal 2 101 2 2" xfId="5853"/>
    <cellStyle name="Normal 2 101 2 2 2" xfId="5854"/>
    <cellStyle name="Normal 2 101 2 3" xfId="5855"/>
    <cellStyle name="Normal 2 101 3" xfId="5856"/>
    <cellStyle name="Normal 2 101 3 2" xfId="5857"/>
    <cellStyle name="Normal 2 101 4" xfId="5858"/>
    <cellStyle name="Normal 2 102" xfId="5859"/>
    <cellStyle name="Normal 2 102 2" xfId="5860"/>
    <cellStyle name="Normal 2 102 2 2" xfId="5861"/>
    <cellStyle name="Normal 2 102 3" xfId="5862"/>
    <cellStyle name="Normal 2 103" xfId="5863"/>
    <cellStyle name="Normal 2 103 2" xfId="5864"/>
    <cellStyle name="Normal 2 103 2 2" xfId="5865"/>
    <cellStyle name="Normal 2 103 3" xfId="5866"/>
    <cellStyle name="Normal 2 104" xfId="5867"/>
    <cellStyle name="Normal 2 104 2" xfId="5868"/>
    <cellStyle name="Normal 2 105" xfId="5869"/>
    <cellStyle name="Normal 2 11" xfId="5870"/>
    <cellStyle name="Normal 2 12" xfId="5871"/>
    <cellStyle name="Normal 2 13" xfId="5872"/>
    <cellStyle name="Normal 2 14" xfId="5873"/>
    <cellStyle name="Normal 2 15" xfId="5874"/>
    <cellStyle name="Normal 2 16" xfId="5875"/>
    <cellStyle name="Normal 2 17" xfId="5876"/>
    <cellStyle name="Normal 2 18" xfId="5877"/>
    <cellStyle name="Normal 2 19" xfId="5878"/>
    <cellStyle name="Normal 2 2" xfId="5879"/>
    <cellStyle name="Normal 2 2 2" xfId="5880"/>
    <cellStyle name="Normal 2 2 3" xfId="5881"/>
    <cellStyle name="Normal 2 2 3 2" xfId="5882"/>
    <cellStyle name="Normal 2 2 3 2 2" xfId="5883"/>
    <cellStyle name="Normal 2 2 3 3" xfId="5884"/>
    <cellStyle name="Normal 2 20" xfId="5885"/>
    <cellStyle name="Normal 2 21" xfId="5886"/>
    <cellStyle name="Normal 2 22" xfId="5887"/>
    <cellStyle name="Normal 2 23" xfId="5888"/>
    <cellStyle name="Normal 2 24" xfId="5889"/>
    <cellStyle name="Normal 2 25" xfId="5890"/>
    <cellStyle name="Normal 2 26" xfId="5891"/>
    <cellStyle name="Normal 2 27" xfId="5892"/>
    <cellStyle name="Normal 2 28" xfId="5893"/>
    <cellStyle name="Normal 2 29" xfId="5894"/>
    <cellStyle name="Normal 2 3" xfId="5895"/>
    <cellStyle name="Normal 2 3 2" xfId="5896"/>
    <cellStyle name="Normal 2 3 3" xfId="5897"/>
    <cellStyle name="Normal 2 3 3 2" xfId="5898"/>
    <cellStyle name="Normal 2 3 3 2 2" xfId="5899"/>
    <cellStyle name="Normal 2 3 3 3" xfId="5900"/>
    <cellStyle name="Normal 2 3 4" xfId="5901"/>
    <cellStyle name="Normal 2 30" xfId="5902"/>
    <cellStyle name="Normal 2 31" xfId="5903"/>
    <cellStyle name="Normal 2 32" xfId="5904"/>
    <cellStyle name="Normal 2 33" xfId="5905"/>
    <cellStyle name="Normal 2 34" xfId="5906"/>
    <cellStyle name="Normal 2 35" xfId="5907"/>
    <cellStyle name="Normal 2 36" xfId="5908"/>
    <cellStyle name="Normal 2 37" xfId="5909"/>
    <cellStyle name="Normal 2 38" xfId="5910"/>
    <cellStyle name="Normal 2 39" xfId="5911"/>
    <cellStyle name="Normal 2 4" xfId="5912"/>
    <cellStyle name="Normal 2 4 2" xfId="5913"/>
    <cellStyle name="Normal 2 4 3" xfId="5914"/>
    <cellStyle name="Normal 2 40" xfId="5915"/>
    <cellStyle name="Normal 2 41" xfId="5916"/>
    <cellStyle name="Normal 2 42" xfId="5917"/>
    <cellStyle name="Normal 2 43" xfId="5918"/>
    <cellStyle name="Normal 2 44" xfId="5919"/>
    <cellStyle name="Normal 2 45" xfId="5920"/>
    <cellStyle name="Normal 2 46" xfId="5921"/>
    <cellStyle name="Normal 2 47" xfId="5922"/>
    <cellStyle name="Normal 2 48" xfId="5923"/>
    <cellStyle name="Normal 2 49" xfId="5924"/>
    <cellStyle name="Normal 2 5" xfId="5925"/>
    <cellStyle name="Normal 2 50" xfId="5926"/>
    <cellStyle name="Normal 2 51" xfId="5927"/>
    <cellStyle name="Normal 2 52" xfId="5928"/>
    <cellStyle name="Normal 2 53" xfId="5929"/>
    <cellStyle name="Normal 2 54" xfId="5930"/>
    <cellStyle name="Normal 2 55" xfId="5931"/>
    <cellStyle name="Normal 2 56" xfId="5932"/>
    <cellStyle name="Normal 2 57" xfId="5933"/>
    <cellStyle name="Normal 2 58" xfId="5934"/>
    <cellStyle name="Normal 2 59" xfId="5935"/>
    <cellStyle name="Normal 2 6" xfId="5936"/>
    <cellStyle name="Normal 2 60" xfId="5937"/>
    <cellStyle name="Normal 2 61" xfId="5938"/>
    <cellStyle name="Normal 2 62" xfId="5939"/>
    <cellStyle name="Normal 2 63" xfId="5940"/>
    <cellStyle name="Normal 2 64" xfId="5941"/>
    <cellStyle name="Normal 2 65" xfId="5942"/>
    <cellStyle name="Normal 2 66" xfId="5943"/>
    <cellStyle name="Normal 2 67" xfId="5944"/>
    <cellStyle name="Normal 2 68" xfId="5945"/>
    <cellStyle name="Normal 2 69" xfId="5946"/>
    <cellStyle name="Normal 2 7" xfId="5947"/>
    <cellStyle name="Normal 2 70" xfId="5948"/>
    <cellStyle name="Normal 2 71" xfId="5949"/>
    <cellStyle name="Normal 2 72" xfId="5950"/>
    <cellStyle name="Normal 2 73" xfId="5951"/>
    <cellStyle name="Normal 2 74" xfId="5952"/>
    <cellStyle name="Normal 2 75" xfId="5953"/>
    <cellStyle name="Normal 2 76" xfId="5954"/>
    <cellStyle name="Normal 2 77" xfId="5955"/>
    <cellStyle name="Normal 2 78" xfId="5956"/>
    <cellStyle name="Normal 2 79" xfId="5957"/>
    <cellStyle name="Normal 2 8" xfId="5958"/>
    <cellStyle name="Normal 2 80" xfId="5959"/>
    <cellStyle name="Normal 2 81" xfId="5960"/>
    <cellStyle name="Normal 2 82" xfId="5961"/>
    <cellStyle name="Normal 2 83" xfId="5962"/>
    <cellStyle name="Normal 2 84" xfId="5963"/>
    <cellStyle name="Normal 2 85" xfId="5964"/>
    <cellStyle name="Normal 2 86" xfId="5965"/>
    <cellStyle name="Normal 2 87" xfId="5966"/>
    <cellStyle name="Normal 2 88" xfId="5967"/>
    <cellStyle name="Normal 2 89" xfId="5968"/>
    <cellStyle name="Normal 2 9" xfId="5969"/>
    <cellStyle name="Normal 2 90" xfId="5970"/>
    <cellStyle name="Normal 2 91" xfId="5971"/>
    <cellStyle name="Normal 2 92" xfId="5972"/>
    <cellStyle name="Normal 2 93" xfId="5973"/>
    <cellStyle name="Normal 2 94" xfId="5974"/>
    <cellStyle name="Normal 2 95" xfId="5975"/>
    <cellStyle name="Normal 2 96" xfId="5976"/>
    <cellStyle name="Normal 2 97" xfId="5977"/>
    <cellStyle name="Normal 2 98" xfId="5978"/>
    <cellStyle name="Normal 2 98 2" xfId="5979"/>
    <cellStyle name="Normal 2 99" xfId="5980"/>
    <cellStyle name="Normal 2 99 2" xfId="5981"/>
    <cellStyle name="Normal 2_Copy of Deri FGR Group 2012-09-28 (2)" xfId="5982"/>
    <cellStyle name="Normal 20" xfId="5983"/>
    <cellStyle name="Normal 20 2" xfId="5984"/>
    <cellStyle name="Normal 200" xfId="5985"/>
    <cellStyle name="Normal 200 2" xfId="5986"/>
    <cellStyle name="Normal 200 2 2" xfId="5987"/>
    <cellStyle name="Normal 200 2 2 2" xfId="5988"/>
    <cellStyle name="Normal 200 2 2 2 2" xfId="5989"/>
    <cellStyle name="Normal 200 2 2 3" xfId="5990"/>
    <cellStyle name="Normal 200 2 3" xfId="5991"/>
    <cellStyle name="Normal 200 2 3 2" xfId="5992"/>
    <cellStyle name="Normal 200 2 4" xfId="5993"/>
    <cellStyle name="Normal 200 3" xfId="5994"/>
    <cellStyle name="Normal 200 3 2" xfId="5995"/>
    <cellStyle name="Normal 200 3 2 2" xfId="5996"/>
    <cellStyle name="Normal 200 3 3" xfId="5997"/>
    <cellStyle name="Normal 200 4" xfId="5998"/>
    <cellStyle name="Normal 200 5" xfId="5999"/>
    <cellStyle name="Normal 200 5 2" xfId="6000"/>
    <cellStyle name="Normal 200 5 2 2" xfId="6001"/>
    <cellStyle name="Normal 200 5 3" xfId="6002"/>
    <cellStyle name="Normal 200 6" xfId="6003"/>
    <cellStyle name="Normal 200 6 2" xfId="6004"/>
    <cellStyle name="Normal 201" xfId="6005"/>
    <cellStyle name="Normal 202" xfId="6006"/>
    <cellStyle name="Normal 203" xfId="6007"/>
    <cellStyle name="Normal 203 2" xfId="6008"/>
    <cellStyle name="Normal 203 2 2" xfId="6009"/>
    <cellStyle name="Normal 203 2 2 2" xfId="6010"/>
    <cellStyle name="Normal 203 2 2 2 2" xfId="6011"/>
    <cellStyle name="Normal 203 2 2 3" xfId="6012"/>
    <cellStyle name="Normal 203 2 3" xfId="6013"/>
    <cellStyle name="Normal 203 2 3 2" xfId="6014"/>
    <cellStyle name="Normal 203 2 4" xfId="6015"/>
    <cellStyle name="Normal 203 3" xfId="6016"/>
    <cellStyle name="Normal 203 3 2" xfId="6017"/>
    <cellStyle name="Normal 203 3 2 2" xfId="6018"/>
    <cellStyle name="Normal 203 3 3" xfId="6019"/>
    <cellStyle name="Normal 203 4" xfId="6020"/>
    <cellStyle name="Normal 203 4 2" xfId="6021"/>
    <cellStyle name="Normal 203 4 2 2" xfId="6022"/>
    <cellStyle name="Normal 203 4 3" xfId="6023"/>
    <cellStyle name="Normal 203 5" xfId="6024"/>
    <cellStyle name="Normal 203 5 2" xfId="6025"/>
    <cellStyle name="Normal 203 6" xfId="6026"/>
    <cellStyle name="Normal 204" xfId="6027"/>
    <cellStyle name="Normal 204 2" xfId="6028"/>
    <cellStyle name="Normal 204 2 2" xfId="6029"/>
    <cellStyle name="Normal 204 2 2 2" xfId="6030"/>
    <cellStyle name="Normal 204 2 2 2 2" xfId="6031"/>
    <cellStyle name="Normal 204 2 2 3" xfId="6032"/>
    <cellStyle name="Normal 204 2 3" xfId="6033"/>
    <cellStyle name="Normal 204 2 3 2" xfId="6034"/>
    <cellStyle name="Normal 204 2 4" xfId="6035"/>
    <cellStyle name="Normal 204 3" xfId="6036"/>
    <cellStyle name="Normal 204 3 2" xfId="6037"/>
    <cellStyle name="Normal 204 3 2 2" xfId="6038"/>
    <cellStyle name="Normal 204 3 3" xfId="6039"/>
    <cellStyle name="Normal 204 4" xfId="6040"/>
    <cellStyle name="Normal 204 4 2" xfId="6041"/>
    <cellStyle name="Normal 204 4 2 2" xfId="6042"/>
    <cellStyle name="Normal 204 4 3" xfId="6043"/>
    <cellStyle name="Normal 204 5" xfId="6044"/>
    <cellStyle name="Normal 204 5 2" xfId="6045"/>
    <cellStyle name="Normal 204 6" xfId="6046"/>
    <cellStyle name="Normal 205" xfId="6047"/>
    <cellStyle name="Normal 205 2" xfId="6048"/>
    <cellStyle name="Normal 205 2 2" xfId="6049"/>
    <cellStyle name="Normal 205 2 2 2" xfId="6050"/>
    <cellStyle name="Normal 205 2 2 2 2" xfId="6051"/>
    <cellStyle name="Normal 205 2 2 3" xfId="6052"/>
    <cellStyle name="Normal 205 2 3" xfId="6053"/>
    <cellStyle name="Normal 205 2 3 2" xfId="6054"/>
    <cellStyle name="Normal 205 2 4" xfId="6055"/>
    <cellStyle name="Normal 205 3" xfId="6056"/>
    <cellStyle name="Normal 205 3 2" xfId="6057"/>
    <cellStyle name="Normal 205 3 2 2" xfId="6058"/>
    <cellStyle name="Normal 205 3 3" xfId="6059"/>
    <cellStyle name="Normal 205 4" xfId="6060"/>
    <cellStyle name="Normal 205 4 2" xfId="6061"/>
    <cellStyle name="Normal 205 4 2 2" xfId="6062"/>
    <cellStyle name="Normal 205 4 3" xfId="6063"/>
    <cellStyle name="Normal 205 5" xfId="6064"/>
    <cellStyle name="Normal 205 5 2" xfId="6065"/>
    <cellStyle name="Normal 205 6" xfId="6066"/>
    <cellStyle name="Normal 206" xfId="6067"/>
    <cellStyle name="Normal 206 2" xfId="6068"/>
    <cellStyle name="Normal 206 2 2" xfId="6069"/>
    <cellStyle name="Normal 206 2 2 2" xfId="6070"/>
    <cellStyle name="Normal 206 2 2 2 2" xfId="6071"/>
    <cellStyle name="Normal 206 2 2 3" xfId="6072"/>
    <cellStyle name="Normal 206 2 3" xfId="6073"/>
    <cellStyle name="Normal 206 2 3 2" xfId="6074"/>
    <cellStyle name="Normal 206 2 4" xfId="6075"/>
    <cellStyle name="Normal 206 3" xfId="6076"/>
    <cellStyle name="Normal 206 3 2" xfId="6077"/>
    <cellStyle name="Normal 206 3 2 2" xfId="6078"/>
    <cellStyle name="Normal 206 3 3" xfId="6079"/>
    <cellStyle name="Normal 206 4" xfId="6080"/>
    <cellStyle name="Normal 206 4 2" xfId="6081"/>
    <cellStyle name="Normal 206 4 2 2" xfId="6082"/>
    <cellStyle name="Normal 206 4 3" xfId="6083"/>
    <cellStyle name="Normal 206 5" xfId="6084"/>
    <cellStyle name="Normal 206 5 2" xfId="6085"/>
    <cellStyle name="Normal 206 6" xfId="6086"/>
    <cellStyle name="Normal 207" xfId="6087"/>
    <cellStyle name="Normal 207 2" xfId="6088"/>
    <cellStyle name="Normal 207 2 2" xfId="6089"/>
    <cellStyle name="Normal 207 2 2 2" xfId="6090"/>
    <cellStyle name="Normal 207 2 2 2 2" xfId="6091"/>
    <cellStyle name="Normal 207 2 2 3" xfId="6092"/>
    <cellStyle name="Normal 207 2 3" xfId="6093"/>
    <cellStyle name="Normal 207 2 3 2" xfId="6094"/>
    <cellStyle name="Normal 207 2 4" xfId="6095"/>
    <cellStyle name="Normal 207 3" xfId="6096"/>
    <cellStyle name="Normal 207 3 2" xfId="6097"/>
    <cellStyle name="Normal 207 3 2 2" xfId="6098"/>
    <cellStyle name="Normal 207 3 3" xfId="6099"/>
    <cellStyle name="Normal 207 4" xfId="6100"/>
    <cellStyle name="Normal 207 4 2" xfId="6101"/>
    <cellStyle name="Normal 207 4 2 2" xfId="6102"/>
    <cellStyle name="Normal 207 4 3" xfId="6103"/>
    <cellStyle name="Normal 207 5" xfId="6104"/>
    <cellStyle name="Normal 207 5 2" xfId="6105"/>
    <cellStyle name="Normal 207 6" xfId="6106"/>
    <cellStyle name="Normal 208" xfId="6107"/>
    <cellStyle name="Normal 208 2" xfId="6108"/>
    <cellStyle name="Normal 208 2 2" xfId="6109"/>
    <cellStyle name="Normal 208 2 2 2" xfId="6110"/>
    <cellStyle name="Normal 208 2 3" xfId="6111"/>
    <cellStyle name="Normal 208 3" xfId="6112"/>
    <cellStyle name="Normal 208 3 2" xfId="6113"/>
    <cellStyle name="Normal 208 4" xfId="6114"/>
    <cellStyle name="Normal 208 5" xfId="6115"/>
    <cellStyle name="Normal 209" xfId="6116"/>
    <cellStyle name="Normal 209 2" xfId="6117"/>
    <cellStyle name="Normal 209 2 2" xfId="6118"/>
    <cellStyle name="Normal 209 2 2 2" xfId="6119"/>
    <cellStyle name="Normal 209 2 3" xfId="6120"/>
    <cellStyle name="Normal 209 3" xfId="6121"/>
    <cellStyle name="Normal 209 3 2" xfId="6122"/>
    <cellStyle name="Normal 209 4" xfId="6123"/>
    <cellStyle name="Normal 209 5" xfId="6124"/>
    <cellStyle name="Normal 21" xfId="6125"/>
    <cellStyle name="Normal 21 2" xfId="6126"/>
    <cellStyle name="Normal 210" xfId="6127"/>
    <cellStyle name="Normal 210 2" xfId="6128"/>
    <cellStyle name="Normal 210 2 2" xfId="6129"/>
    <cellStyle name="Normal 210 2 2 2" xfId="6130"/>
    <cellStyle name="Normal 210 2 3" xfId="6131"/>
    <cellStyle name="Normal 210 3" xfId="6132"/>
    <cellStyle name="Normal 210 3 2" xfId="6133"/>
    <cellStyle name="Normal 210 4" xfId="6134"/>
    <cellStyle name="Normal 210 5" xfId="6135"/>
    <cellStyle name="Normal 211" xfId="6136"/>
    <cellStyle name="Normal 211 2" xfId="6137"/>
    <cellStyle name="Normal 212" xfId="6138"/>
    <cellStyle name="Normal 212 2" xfId="6139"/>
    <cellStyle name="Normal 213" xfId="6140"/>
    <cellStyle name="Normal 213 2" xfId="6141"/>
    <cellStyle name="Normal 213 2 2" xfId="6142"/>
    <cellStyle name="Normal 213 2 2 2" xfId="6143"/>
    <cellStyle name="Normal 213 2 3" xfId="6144"/>
    <cellStyle name="Normal 213 3" xfId="6145"/>
    <cellStyle name="Normal 213 3 2" xfId="6146"/>
    <cellStyle name="Normal 213 4" xfId="6147"/>
    <cellStyle name="Normal 213 5" xfId="6148"/>
    <cellStyle name="Normal 214" xfId="6149"/>
    <cellStyle name="Normal 214 2" xfId="6150"/>
    <cellStyle name="Normal 214 2 2" xfId="6151"/>
    <cellStyle name="Normal 214 2 2 2" xfId="6152"/>
    <cellStyle name="Normal 214 2 3" xfId="6153"/>
    <cellStyle name="Normal 214 3" xfId="6154"/>
    <cellStyle name="Normal 214 3 2" xfId="6155"/>
    <cellStyle name="Normal 214 4" xfId="6156"/>
    <cellStyle name="Normal 215" xfId="6157"/>
    <cellStyle name="Normal 215 2" xfId="6158"/>
    <cellStyle name="Normal 215 2 2" xfId="6159"/>
    <cellStyle name="Normal 215 2 2 2" xfId="6160"/>
    <cellStyle name="Normal 215 2 3" xfId="6161"/>
    <cellStyle name="Normal 215 3" xfId="6162"/>
    <cellStyle name="Normal 215 3 2" xfId="6163"/>
    <cellStyle name="Normal 215 4" xfId="6164"/>
    <cellStyle name="Normal 216" xfId="6165"/>
    <cellStyle name="Normal 216 2" xfId="6166"/>
    <cellStyle name="Normal 216 2 2" xfId="6167"/>
    <cellStyle name="Normal 216 2 2 2" xfId="6168"/>
    <cellStyle name="Normal 216 2 3" xfId="6169"/>
    <cellStyle name="Normal 216 3" xfId="6170"/>
    <cellStyle name="Normal 216 3 2" xfId="6171"/>
    <cellStyle name="Normal 216 4" xfId="6172"/>
    <cellStyle name="Normal 217" xfId="6173"/>
    <cellStyle name="Normal 217 2" xfId="6174"/>
    <cellStyle name="Normal 217 2 2" xfId="6175"/>
    <cellStyle name="Normal 217 2 2 2" xfId="6176"/>
    <cellStyle name="Normal 217 2 3" xfId="6177"/>
    <cellStyle name="Normal 217 3" xfId="6178"/>
    <cellStyle name="Normal 217 3 2" xfId="6179"/>
    <cellStyle name="Normal 217 4" xfId="6180"/>
    <cellStyle name="Normal 218" xfId="6181"/>
    <cellStyle name="Normal 218 2" xfId="6182"/>
    <cellStyle name="Normal 218 2 2" xfId="6183"/>
    <cellStyle name="Normal 218 3" xfId="6184"/>
    <cellStyle name="Normal 219" xfId="6185"/>
    <cellStyle name="Normal 219 2" xfId="6186"/>
    <cellStyle name="Normal 219 2 2" xfId="6187"/>
    <cellStyle name="Normal 219 3" xfId="6188"/>
    <cellStyle name="Normal 22" xfId="6189"/>
    <cellStyle name="Normal 22 2" xfId="6190"/>
    <cellStyle name="Normal 220" xfId="6191"/>
    <cellStyle name="Normal 221" xfId="6192"/>
    <cellStyle name="Normal 222" xfId="6193"/>
    <cellStyle name="Normal 222 2" xfId="6194"/>
    <cellStyle name="Normal 222 2 2" xfId="6195"/>
    <cellStyle name="Normal 222 3" xfId="6196"/>
    <cellStyle name="Normal 223" xfId="6197"/>
    <cellStyle name="Normal 224" xfId="6198"/>
    <cellStyle name="Normal 225" xfId="6199"/>
    <cellStyle name="Normal 225 2" xfId="6200"/>
    <cellStyle name="Normal 225 2 2" xfId="6201"/>
    <cellStyle name="Normal 225 3" xfId="6202"/>
    <cellStyle name="Normal 226" xfId="6203"/>
    <cellStyle name="Normal 227" xfId="6204"/>
    <cellStyle name="Normal 228" xfId="6205"/>
    <cellStyle name="Normal 229" xfId="6206"/>
    <cellStyle name="Normal 229 2" xfId="6207"/>
    <cellStyle name="Normal 229 2 2" xfId="6208"/>
    <cellStyle name="Normal 229 3" xfId="6209"/>
    <cellStyle name="Normal 23" xfId="6210"/>
    <cellStyle name="Normal 23 2" xfId="6211"/>
    <cellStyle name="Normal 230" xfId="6212"/>
    <cellStyle name="Normal 230 2" xfId="6213"/>
    <cellStyle name="Normal 230 2 2" xfId="6214"/>
    <cellStyle name="Normal 230 3" xfId="6215"/>
    <cellStyle name="Normal 231" xfId="6216"/>
    <cellStyle name="Normal 232" xfId="6217"/>
    <cellStyle name="Normal 233" xfId="6218"/>
    <cellStyle name="Normal 234" xfId="6219"/>
    <cellStyle name="Normal 235" xfId="6220"/>
    <cellStyle name="Normal 236" xfId="6221"/>
    <cellStyle name="Normal 237" xfId="6222"/>
    <cellStyle name="Normal 238" xfId="6223"/>
    <cellStyle name="Normal 238 2" xfId="6224"/>
    <cellStyle name="Normal 238 2 2" xfId="6225"/>
    <cellStyle name="Normal 238 3" xfId="6226"/>
    <cellStyle name="Normal 238 4" xfId="6227"/>
    <cellStyle name="Normal 239" xfId="6228"/>
    <cellStyle name="Normal 24" xfId="6229"/>
    <cellStyle name="Normal 24 2" xfId="6230"/>
    <cellStyle name="Normal 240" xfId="6231"/>
    <cellStyle name="Normal 241" xfId="6232"/>
    <cellStyle name="Normal 241 2" xfId="6233"/>
    <cellStyle name="Normal 241 2 2" xfId="6234"/>
    <cellStyle name="Normal 241 3" xfId="6235"/>
    <cellStyle name="Normal 241 4" xfId="6236"/>
    <cellStyle name="Normal 242" xfId="6237"/>
    <cellStyle name="Normal 242 2" xfId="6238"/>
    <cellStyle name="Normal 242 2 2" xfId="6239"/>
    <cellStyle name="Normal 242 3" xfId="6240"/>
    <cellStyle name="Normal 242 4" xfId="6241"/>
    <cellStyle name="Normal 243" xfId="6242"/>
    <cellStyle name="Normal 243 2" xfId="6243"/>
    <cellStyle name="Normal 243 2 2" xfId="6244"/>
    <cellStyle name="Normal 243 3" xfId="6245"/>
    <cellStyle name="Normal 243 4" xfId="6246"/>
    <cellStyle name="Normal 244" xfId="6247"/>
    <cellStyle name="Normal 244 2" xfId="6248"/>
    <cellStyle name="Normal 244 2 2" xfId="6249"/>
    <cellStyle name="Normal 244 3" xfId="6250"/>
    <cellStyle name="Normal 244 4" xfId="6251"/>
    <cellStyle name="Normal 245" xfId="6252"/>
    <cellStyle name="Normal 246" xfId="6253"/>
    <cellStyle name="Normal 247" xfId="6254"/>
    <cellStyle name="Normal 248" xfId="6255"/>
    <cellStyle name="Normal 249" xfId="6256"/>
    <cellStyle name="Normal 25" xfId="6257"/>
    <cellStyle name="Normal 25 2" xfId="6258"/>
    <cellStyle name="Normal 250" xfId="6259"/>
    <cellStyle name="Normal 251" xfId="6260"/>
    <cellStyle name="Normal 252" xfId="6261"/>
    <cellStyle name="Normal 253" xfId="6262"/>
    <cellStyle name="Normal 254" xfId="6263"/>
    <cellStyle name="Normal 255" xfId="6264"/>
    <cellStyle name="Normal 256" xfId="6265"/>
    <cellStyle name="Normal 257" xfId="6266"/>
    <cellStyle name="Normal 258" xfId="6267"/>
    <cellStyle name="Normal 259" xfId="6268"/>
    <cellStyle name="Normal 26" xfId="6269"/>
    <cellStyle name="Normal 26 2" xfId="6270"/>
    <cellStyle name="Normal 260" xfId="6271"/>
    <cellStyle name="Normal 261" xfId="6272"/>
    <cellStyle name="Normal 262" xfId="6273"/>
    <cellStyle name="Normal 263" xfId="6274"/>
    <cellStyle name="Normal 264" xfId="6275"/>
    <cellStyle name="Normal 265" xfId="6276"/>
    <cellStyle name="Normal 266" xfId="6277"/>
    <cellStyle name="Normal 267" xfId="6278"/>
    <cellStyle name="Normal 268" xfId="6279"/>
    <cellStyle name="Normal 269" xfId="6280"/>
    <cellStyle name="Normal 27" xfId="6281"/>
    <cellStyle name="Normal 27 2" xfId="6282"/>
    <cellStyle name="Normal 270" xfId="6283"/>
    <cellStyle name="Normal 271" xfId="6284"/>
    <cellStyle name="Normal 272" xfId="6285"/>
    <cellStyle name="Normal 273" xfId="6286"/>
    <cellStyle name="Normal 274" xfId="6287"/>
    <cellStyle name="Normal 275" xfId="6288"/>
    <cellStyle name="Normal 276" xfId="6289"/>
    <cellStyle name="Normal 277" xfId="6290"/>
    <cellStyle name="Normal 278" xfId="6291"/>
    <cellStyle name="Normal 279" xfId="6292"/>
    <cellStyle name="Normal 28" xfId="6293"/>
    <cellStyle name="Normal 28 2" xfId="6294"/>
    <cellStyle name="Normal 280" xfId="6295"/>
    <cellStyle name="Normal 281" xfId="6296"/>
    <cellStyle name="Normal 282" xfId="6297"/>
    <cellStyle name="Normal 283" xfId="6298"/>
    <cellStyle name="Normal 284" xfId="6299"/>
    <cellStyle name="Normal 285" xfId="6300"/>
    <cellStyle name="Normal 286" xfId="6301"/>
    <cellStyle name="Normal 287" xfId="6302"/>
    <cellStyle name="Normal 288" xfId="6303"/>
    <cellStyle name="Normal 289" xfId="6304"/>
    <cellStyle name="Normal 29" xfId="6305"/>
    <cellStyle name="Normal 29 2" xfId="6306"/>
    <cellStyle name="Normal 290" xfId="6307"/>
    <cellStyle name="Normal 291" xfId="6308"/>
    <cellStyle name="Normal 292" xfId="6309"/>
    <cellStyle name="Normal 293" xfId="6310"/>
    <cellStyle name="Normal 294" xfId="6311"/>
    <cellStyle name="Normal 295" xfId="6312"/>
    <cellStyle name="Normal 296" xfId="6313"/>
    <cellStyle name="Normal 297" xfId="6314"/>
    <cellStyle name="Normal 298" xfId="6315"/>
    <cellStyle name="Normal 299" xfId="6316"/>
    <cellStyle name="Normal 3" xfId="6317"/>
    <cellStyle name="Normal 3 10" xfId="6318"/>
    <cellStyle name="Normal 3 10 2" xfId="6319"/>
    <cellStyle name="Normal 3 10 2 2" xfId="6320"/>
    <cellStyle name="Normal 3 10 2 2 2" xfId="6321"/>
    <cellStyle name="Normal 3 10 2 2 2 2" xfId="6322"/>
    <cellStyle name="Normal 3 10 2 2 3" xfId="6323"/>
    <cellStyle name="Normal 3 10 2 3" xfId="6324"/>
    <cellStyle name="Normal 3 10 2 3 2" xfId="6325"/>
    <cellStyle name="Normal 3 10 2 4" xfId="6326"/>
    <cellStyle name="Normal 3 10 3" xfId="6327"/>
    <cellStyle name="Normal 3 10 3 2" xfId="6328"/>
    <cellStyle name="Normal 3 10 3 2 2" xfId="6329"/>
    <cellStyle name="Normal 3 10 3 3" xfId="6330"/>
    <cellStyle name="Normal 3 10 4" xfId="6331"/>
    <cellStyle name="Normal 3 10 4 2" xfId="6332"/>
    <cellStyle name="Normal 3 10 4 2 2" xfId="6333"/>
    <cellStyle name="Normal 3 10 4 3" xfId="6334"/>
    <cellStyle name="Normal 3 10 5" xfId="6335"/>
    <cellStyle name="Normal 3 10 5 2" xfId="6336"/>
    <cellStyle name="Normal 3 10 6" xfId="6337"/>
    <cellStyle name="Normal 3 11" xfId="6338"/>
    <cellStyle name="Normal 3 11 2" xfId="6339"/>
    <cellStyle name="Normal 3 11 2 2" xfId="6340"/>
    <cellStyle name="Normal 3 11 3" xfId="6341"/>
    <cellStyle name="Normal 3 12" xfId="6342"/>
    <cellStyle name="Normal 3 12 2" xfId="6343"/>
    <cellStyle name="Normal 3 12 2 2" xfId="6344"/>
    <cellStyle name="Normal 3 12 3" xfId="6345"/>
    <cellStyle name="Normal 3 13" xfId="6346"/>
    <cellStyle name="Normal 3 13 2" xfId="6347"/>
    <cellStyle name="Normal 3 14" xfId="6348"/>
    <cellStyle name="Normal 3 2" xfId="6349"/>
    <cellStyle name="Normal 3 2 10" xfId="6350"/>
    <cellStyle name="Normal 3 2 10 2" xfId="6351"/>
    <cellStyle name="Normal 3 2 10 2 2" xfId="6352"/>
    <cellStyle name="Normal 3 2 10 3" xfId="6353"/>
    <cellStyle name="Normal 3 2 2" xfId="6354"/>
    <cellStyle name="Normal 3 2 3" xfId="6355"/>
    <cellStyle name="Normal 3 2 3 2" xfId="6356"/>
    <cellStyle name="Normal 3 2 3 2 2" xfId="6357"/>
    <cellStyle name="Normal 3 2 3 2 2 2" xfId="6358"/>
    <cellStyle name="Normal 3 2 3 2 2 2 2" xfId="6359"/>
    <cellStyle name="Normal 3 2 3 2 2 2 2 2" xfId="6360"/>
    <cellStyle name="Normal 3 2 3 2 2 2 3" xfId="6361"/>
    <cellStyle name="Normal 3 2 3 2 2 3" xfId="6362"/>
    <cellStyle name="Normal 3 2 3 2 2 3 2" xfId="6363"/>
    <cellStyle name="Normal 3 2 3 2 2 4" xfId="6364"/>
    <cellStyle name="Normal 3 2 3 2 3" xfId="6365"/>
    <cellStyle name="Normal 3 2 3 2 3 2" xfId="6366"/>
    <cellStyle name="Normal 3 2 3 2 3 2 2" xfId="6367"/>
    <cellStyle name="Normal 3 2 3 2 3 3" xfId="6368"/>
    <cellStyle name="Normal 3 2 3 2 4" xfId="6369"/>
    <cellStyle name="Normal 3 2 3 2 4 2" xfId="6370"/>
    <cellStyle name="Normal 3 2 3 2 4 2 2" xfId="6371"/>
    <cellStyle name="Normal 3 2 3 2 4 3" xfId="6372"/>
    <cellStyle name="Normal 3 2 3 2 5" xfId="6373"/>
    <cellStyle name="Normal 3 2 3 2 5 2" xfId="6374"/>
    <cellStyle name="Normal 3 2 3 2 6" xfId="6375"/>
    <cellStyle name="Normal 3 2 3 3" xfId="6376"/>
    <cellStyle name="Normal 3 2 3 3 2" xfId="6377"/>
    <cellStyle name="Normal 3 2 3 3 2 2" xfId="6378"/>
    <cellStyle name="Normal 3 2 3 3 2 2 2" xfId="6379"/>
    <cellStyle name="Normal 3 2 3 3 2 3" xfId="6380"/>
    <cellStyle name="Normal 3 2 3 3 3" xfId="6381"/>
    <cellStyle name="Normal 3 2 3 3 3 2" xfId="6382"/>
    <cellStyle name="Normal 3 2 3 3 4" xfId="6383"/>
    <cellStyle name="Normal 3 2 3 4" xfId="6384"/>
    <cellStyle name="Normal 3 2 3 4 2" xfId="6385"/>
    <cellStyle name="Normal 3 2 3 4 2 2" xfId="6386"/>
    <cellStyle name="Normal 3 2 3 4 3" xfId="6387"/>
    <cellStyle name="Normal 3 2 3 5" xfId="6388"/>
    <cellStyle name="Normal 3 2 3 5 2" xfId="6389"/>
    <cellStyle name="Normal 3 2 3 5 2 2" xfId="6390"/>
    <cellStyle name="Normal 3 2 3 5 3" xfId="6391"/>
    <cellStyle name="Normal 3 2 3 6" xfId="6392"/>
    <cellStyle name="Normal 3 2 3 6 2" xfId="6393"/>
    <cellStyle name="Normal 3 2 3 7" xfId="6394"/>
    <cellStyle name="Normal 3 2 4" xfId="6395"/>
    <cellStyle name="Normal 3 2 4 2" xfId="6396"/>
    <cellStyle name="Normal 3 2 4 2 2" xfId="6397"/>
    <cellStyle name="Normal 3 2 4 2 2 2" xfId="6398"/>
    <cellStyle name="Normal 3 2 4 2 2 2 2" xfId="6399"/>
    <cellStyle name="Normal 3 2 4 2 2 3" xfId="6400"/>
    <cellStyle name="Normal 3 2 4 2 3" xfId="6401"/>
    <cellStyle name="Normal 3 2 4 2 3 2" xfId="6402"/>
    <cellStyle name="Normal 3 2 4 2 4" xfId="6403"/>
    <cellStyle name="Normal 3 2 4 3" xfId="6404"/>
    <cellStyle name="Normal 3 2 4 3 2" xfId="6405"/>
    <cellStyle name="Normal 3 2 4 3 2 2" xfId="6406"/>
    <cellStyle name="Normal 3 2 4 3 3" xfId="6407"/>
    <cellStyle name="Normal 3 2 4 4" xfId="6408"/>
    <cellStyle name="Normal 3 2 4 4 2" xfId="6409"/>
    <cellStyle name="Normal 3 2 4 4 2 2" xfId="6410"/>
    <cellStyle name="Normal 3 2 4 4 3" xfId="6411"/>
    <cellStyle name="Normal 3 2 4 5" xfId="6412"/>
    <cellStyle name="Normal 3 2 4 5 2" xfId="6413"/>
    <cellStyle name="Normal 3 2 4 6" xfId="6414"/>
    <cellStyle name="Normal 3 2 5" xfId="6415"/>
    <cellStyle name="Normal 3 2 5 2" xfId="6416"/>
    <cellStyle name="Normal 3 2 5 2 2" xfId="6417"/>
    <cellStyle name="Normal 3 2 5 2 2 2" xfId="6418"/>
    <cellStyle name="Normal 3 2 5 2 2 2 2" xfId="6419"/>
    <cellStyle name="Normal 3 2 5 2 2 3" xfId="6420"/>
    <cellStyle name="Normal 3 2 5 2 3" xfId="6421"/>
    <cellStyle name="Normal 3 2 5 2 3 2" xfId="6422"/>
    <cellStyle name="Normal 3 2 5 2 4" xfId="6423"/>
    <cellStyle name="Normal 3 2 5 3" xfId="6424"/>
    <cellStyle name="Normal 3 2 5 3 2" xfId="6425"/>
    <cellStyle name="Normal 3 2 5 3 2 2" xfId="6426"/>
    <cellStyle name="Normal 3 2 5 3 3" xfId="6427"/>
    <cellStyle name="Normal 3 2 5 4" xfId="6428"/>
    <cellStyle name="Normal 3 2 5 4 2" xfId="6429"/>
    <cellStyle name="Normal 3 2 5 4 2 2" xfId="6430"/>
    <cellStyle name="Normal 3 2 5 4 3" xfId="6431"/>
    <cellStyle name="Normal 3 2 5 5" xfId="6432"/>
    <cellStyle name="Normal 3 2 5 5 2" xfId="6433"/>
    <cellStyle name="Normal 3 2 5 6" xfId="6434"/>
    <cellStyle name="Normal 3 2 6" xfId="6435"/>
    <cellStyle name="Normal 3 2 6 2" xfId="6436"/>
    <cellStyle name="Normal 3 2 6 2 2" xfId="6437"/>
    <cellStyle name="Normal 3 2 6 2 2 2" xfId="6438"/>
    <cellStyle name="Normal 3 2 6 2 2 2 2" xfId="6439"/>
    <cellStyle name="Normal 3 2 6 2 2 3" xfId="6440"/>
    <cellStyle name="Normal 3 2 6 2 3" xfId="6441"/>
    <cellStyle name="Normal 3 2 6 2 3 2" xfId="6442"/>
    <cellStyle name="Normal 3 2 6 2 4" xfId="6443"/>
    <cellStyle name="Normal 3 2 6 3" xfId="6444"/>
    <cellStyle name="Normal 3 2 6 3 2" xfId="6445"/>
    <cellStyle name="Normal 3 2 6 3 2 2" xfId="6446"/>
    <cellStyle name="Normal 3 2 6 3 3" xfId="6447"/>
    <cellStyle name="Normal 3 2 6 4" xfId="6448"/>
    <cellStyle name="Normal 3 2 6 4 2" xfId="6449"/>
    <cellStyle name="Normal 3 2 6 4 2 2" xfId="6450"/>
    <cellStyle name="Normal 3 2 6 4 3" xfId="6451"/>
    <cellStyle name="Normal 3 2 6 5" xfId="6452"/>
    <cellStyle name="Normal 3 2 6 5 2" xfId="6453"/>
    <cellStyle name="Normal 3 2 6 6" xfId="6454"/>
    <cellStyle name="Normal 3 2 7" xfId="6455"/>
    <cellStyle name="Normal 3 2 7 2" xfId="6456"/>
    <cellStyle name="Normal 3 2 7 2 2" xfId="6457"/>
    <cellStyle name="Normal 3 2 7 2 2 2" xfId="6458"/>
    <cellStyle name="Normal 3 2 7 2 2 2 2" xfId="6459"/>
    <cellStyle name="Normal 3 2 7 2 2 3" xfId="6460"/>
    <cellStyle name="Normal 3 2 7 2 3" xfId="6461"/>
    <cellStyle name="Normal 3 2 7 2 3 2" xfId="6462"/>
    <cellStyle name="Normal 3 2 7 2 4" xfId="6463"/>
    <cellStyle name="Normal 3 2 7 3" xfId="6464"/>
    <cellStyle name="Normal 3 2 7 3 2" xfId="6465"/>
    <cellStyle name="Normal 3 2 7 3 2 2" xfId="6466"/>
    <cellStyle name="Normal 3 2 7 3 3" xfId="6467"/>
    <cellStyle name="Normal 3 2 7 4" xfId="6468"/>
    <cellStyle name="Normal 3 2 7 4 2" xfId="6469"/>
    <cellStyle name="Normal 3 2 7 4 2 2" xfId="6470"/>
    <cellStyle name="Normal 3 2 7 4 3" xfId="6471"/>
    <cellStyle name="Normal 3 2 7 5" xfId="6472"/>
    <cellStyle name="Normal 3 2 7 5 2" xfId="6473"/>
    <cellStyle name="Normal 3 2 7 6" xfId="6474"/>
    <cellStyle name="Normal 3 2 8" xfId="6475"/>
    <cellStyle name="Normal 3 2 8 2" xfId="6476"/>
    <cellStyle name="Normal 3 2 8 2 2" xfId="6477"/>
    <cellStyle name="Normal 3 2 8 2 2 2" xfId="6478"/>
    <cellStyle name="Normal 3 2 8 2 3" xfId="6479"/>
    <cellStyle name="Normal 3 2 8 3" xfId="6480"/>
    <cellStyle name="Normal 3 2 8 3 2" xfId="6481"/>
    <cellStyle name="Normal 3 2 8 4" xfId="6482"/>
    <cellStyle name="Normal 3 2 9" xfId="6483"/>
    <cellStyle name="Normal 3 2 9 2" xfId="6484"/>
    <cellStyle name="Normal 3 2 9 2 2" xfId="6485"/>
    <cellStyle name="Normal 3 2 9 3" xfId="6486"/>
    <cellStyle name="Normal 3 3" xfId="6487"/>
    <cellStyle name="Normal 3 3 10" xfId="6488"/>
    <cellStyle name="Normal 3 3 10 2" xfId="6489"/>
    <cellStyle name="Normal 3 3 10 2 2" xfId="6490"/>
    <cellStyle name="Normal 3 3 10 3" xfId="6491"/>
    <cellStyle name="Normal 3 3 11" xfId="6492"/>
    <cellStyle name="Normal 3 3 11 2" xfId="6493"/>
    <cellStyle name="Normal 3 3 11 2 2" xfId="6494"/>
    <cellStyle name="Normal 3 3 11 3" xfId="6495"/>
    <cellStyle name="Normal 3 3 12" xfId="6496"/>
    <cellStyle name="Normal 3 3 12 2" xfId="6497"/>
    <cellStyle name="Normal 3 3 12 2 2" xfId="6498"/>
    <cellStyle name="Normal 3 3 12 3" xfId="6499"/>
    <cellStyle name="Normal 3 3 13" xfId="6500"/>
    <cellStyle name="Normal 3 3 13 2" xfId="6501"/>
    <cellStyle name="Normal 3 3 14" xfId="6502"/>
    <cellStyle name="Normal 3 3 15" xfId="6503"/>
    <cellStyle name="Normal 3 3 2" xfId="6504"/>
    <cellStyle name="Normal 3 3 2 2" xfId="6505"/>
    <cellStyle name="Normal 3 3 2 2 2" xfId="6506"/>
    <cellStyle name="Normal 3 3 2 2 2 2" xfId="6507"/>
    <cellStyle name="Normal 3 3 2 2 2 2 2" xfId="6508"/>
    <cellStyle name="Normal 3 3 2 2 2 2 2 2" xfId="6509"/>
    <cellStyle name="Normal 3 3 2 2 2 2 3" xfId="6510"/>
    <cellStyle name="Normal 3 3 2 2 2 3" xfId="6511"/>
    <cellStyle name="Normal 3 3 2 2 2 3 2" xfId="6512"/>
    <cellStyle name="Normal 3 3 2 2 2 4" xfId="6513"/>
    <cellStyle name="Normal 3 3 2 2 3" xfId="6514"/>
    <cellStyle name="Normal 3 3 2 2 3 2" xfId="6515"/>
    <cellStyle name="Normal 3 3 2 2 3 2 2" xfId="6516"/>
    <cellStyle name="Normal 3 3 2 2 3 3" xfId="6517"/>
    <cellStyle name="Normal 3 3 2 2 4" xfId="6518"/>
    <cellStyle name="Normal 3 3 2 2 4 2" xfId="6519"/>
    <cellStyle name="Normal 3 3 2 2 4 2 2" xfId="6520"/>
    <cellStyle name="Normal 3 3 2 2 4 3" xfId="6521"/>
    <cellStyle name="Normal 3 3 2 2 5" xfId="6522"/>
    <cellStyle name="Normal 3 3 2 2 5 2" xfId="6523"/>
    <cellStyle name="Normal 3 3 2 2 6" xfId="6524"/>
    <cellStyle name="Normal 3 3 2 3" xfId="6525"/>
    <cellStyle name="Normal 3 3 2 3 2" xfId="6526"/>
    <cellStyle name="Normal 3 3 2 3 2 2" xfId="6527"/>
    <cellStyle name="Normal 3 3 2 3 2 2 2" xfId="6528"/>
    <cellStyle name="Normal 3 3 2 3 2 3" xfId="6529"/>
    <cellStyle name="Normal 3 3 2 3 3" xfId="6530"/>
    <cellStyle name="Normal 3 3 2 3 3 2" xfId="6531"/>
    <cellStyle name="Normal 3 3 2 3 4" xfId="6532"/>
    <cellStyle name="Normal 3 3 2 4" xfId="6533"/>
    <cellStyle name="Normal 3 3 2 4 2" xfId="6534"/>
    <cellStyle name="Normal 3 3 2 4 2 2" xfId="6535"/>
    <cellStyle name="Normal 3 3 2 4 3" xfId="6536"/>
    <cellStyle name="Normal 3 3 2 5" xfId="6537"/>
    <cellStyle name="Normal 3 3 2 5 2" xfId="6538"/>
    <cellStyle name="Normal 3 3 2 5 2 2" xfId="6539"/>
    <cellStyle name="Normal 3 3 2 5 3" xfId="6540"/>
    <cellStyle name="Normal 3 3 2 6" xfId="6541"/>
    <cellStyle name="Normal 3 3 2 6 2" xfId="6542"/>
    <cellStyle name="Normal 3 3 2 7" xfId="6543"/>
    <cellStyle name="Normal 3 3 3" xfId="6544"/>
    <cellStyle name="Normal 3 3 3 2" xfId="6545"/>
    <cellStyle name="Normal 3 3 3 2 2" xfId="6546"/>
    <cellStyle name="Normal 3 3 3 2 2 2" xfId="6547"/>
    <cellStyle name="Normal 3 3 3 2 2 2 2" xfId="6548"/>
    <cellStyle name="Normal 3 3 3 2 2 3" xfId="6549"/>
    <cellStyle name="Normal 3 3 3 2 3" xfId="6550"/>
    <cellStyle name="Normal 3 3 3 2 3 2" xfId="6551"/>
    <cellStyle name="Normal 3 3 3 2 4" xfId="6552"/>
    <cellStyle name="Normal 3 3 3 3" xfId="6553"/>
    <cellStyle name="Normal 3 3 3 3 2" xfId="6554"/>
    <cellStyle name="Normal 3 3 3 3 2 2" xfId="6555"/>
    <cellStyle name="Normal 3 3 3 3 3" xfId="6556"/>
    <cellStyle name="Normal 3 3 3 4" xfId="6557"/>
    <cellStyle name="Normal 3 3 3 4 2" xfId="6558"/>
    <cellStyle name="Normal 3 3 3 4 2 2" xfId="6559"/>
    <cellStyle name="Normal 3 3 3 4 3" xfId="6560"/>
    <cellStyle name="Normal 3 3 3 5" xfId="6561"/>
    <cellStyle name="Normal 3 3 3 5 2" xfId="6562"/>
    <cellStyle name="Normal 3 3 3 6" xfId="6563"/>
    <cellStyle name="Normal 3 3 4" xfId="6564"/>
    <cellStyle name="Normal 3 3 4 2" xfId="6565"/>
    <cellStyle name="Normal 3 3 4 2 2" xfId="6566"/>
    <cellStyle name="Normal 3 3 4 2 2 2" xfId="6567"/>
    <cellStyle name="Normal 3 3 4 2 2 2 2" xfId="6568"/>
    <cellStyle name="Normal 3 3 4 2 2 3" xfId="6569"/>
    <cellStyle name="Normal 3 3 4 2 3" xfId="6570"/>
    <cellStyle name="Normal 3 3 4 2 3 2" xfId="6571"/>
    <cellStyle name="Normal 3 3 4 2 4" xfId="6572"/>
    <cellStyle name="Normal 3 3 4 3" xfId="6573"/>
    <cellStyle name="Normal 3 3 4 3 2" xfId="6574"/>
    <cellStyle name="Normal 3 3 4 3 2 2" xfId="6575"/>
    <cellStyle name="Normal 3 3 4 3 3" xfId="6576"/>
    <cellStyle name="Normal 3 3 4 4" xfId="6577"/>
    <cellStyle name="Normal 3 3 4 4 2" xfId="6578"/>
    <cellStyle name="Normal 3 3 4 4 2 2" xfId="6579"/>
    <cellStyle name="Normal 3 3 4 4 3" xfId="6580"/>
    <cellStyle name="Normal 3 3 4 5" xfId="6581"/>
    <cellStyle name="Normal 3 3 4 5 2" xfId="6582"/>
    <cellStyle name="Normal 3 3 4 6" xfId="6583"/>
    <cellStyle name="Normal 3 3 5" xfId="6584"/>
    <cellStyle name="Normal 3 3 5 2" xfId="6585"/>
    <cellStyle name="Normal 3 3 5 2 2" xfId="6586"/>
    <cellStyle name="Normal 3 3 5 2 2 2" xfId="6587"/>
    <cellStyle name="Normal 3 3 5 2 2 2 2" xfId="6588"/>
    <cellStyle name="Normal 3 3 5 2 2 3" xfId="6589"/>
    <cellStyle name="Normal 3 3 5 2 3" xfId="6590"/>
    <cellStyle name="Normal 3 3 5 2 3 2" xfId="6591"/>
    <cellStyle name="Normal 3 3 5 2 4" xfId="6592"/>
    <cellStyle name="Normal 3 3 5 3" xfId="6593"/>
    <cellStyle name="Normal 3 3 5 3 2" xfId="6594"/>
    <cellStyle name="Normal 3 3 5 3 2 2" xfId="6595"/>
    <cellStyle name="Normal 3 3 5 3 3" xfId="6596"/>
    <cellStyle name="Normal 3 3 5 4" xfId="6597"/>
    <cellStyle name="Normal 3 3 5 4 2" xfId="6598"/>
    <cellStyle name="Normal 3 3 5 4 2 2" xfId="6599"/>
    <cellStyle name="Normal 3 3 5 4 3" xfId="6600"/>
    <cellStyle name="Normal 3 3 5 5" xfId="6601"/>
    <cellStyle name="Normal 3 3 5 5 2" xfId="6602"/>
    <cellStyle name="Normal 3 3 5 6" xfId="6603"/>
    <cellStyle name="Normal 3 3 6" xfId="6604"/>
    <cellStyle name="Normal 3 3 6 2" xfId="6605"/>
    <cellStyle name="Normal 3 3 6 2 2" xfId="6606"/>
    <cellStyle name="Normal 3 3 6 2 2 2" xfId="6607"/>
    <cellStyle name="Normal 3 3 6 2 2 2 2" xfId="6608"/>
    <cellStyle name="Normal 3 3 6 2 2 3" xfId="6609"/>
    <cellStyle name="Normal 3 3 6 2 3" xfId="6610"/>
    <cellStyle name="Normal 3 3 6 2 3 2" xfId="6611"/>
    <cellStyle name="Normal 3 3 6 2 4" xfId="6612"/>
    <cellStyle name="Normal 3 3 6 3" xfId="6613"/>
    <cellStyle name="Normal 3 3 6 3 2" xfId="6614"/>
    <cellStyle name="Normal 3 3 6 3 2 2" xfId="6615"/>
    <cellStyle name="Normal 3 3 6 3 3" xfId="6616"/>
    <cellStyle name="Normal 3 3 6 4" xfId="6617"/>
    <cellStyle name="Normal 3 3 6 4 2" xfId="6618"/>
    <cellStyle name="Normal 3 3 6 4 2 2" xfId="6619"/>
    <cellStyle name="Normal 3 3 6 4 3" xfId="6620"/>
    <cellStyle name="Normal 3 3 6 5" xfId="6621"/>
    <cellStyle name="Normal 3 3 6 5 2" xfId="6622"/>
    <cellStyle name="Normal 3 3 6 6" xfId="6623"/>
    <cellStyle name="Normal 3 3 7" xfId="6624"/>
    <cellStyle name="Normal 3 3 7 2" xfId="6625"/>
    <cellStyle name="Normal 3 3 7 2 2" xfId="6626"/>
    <cellStyle name="Normal 3 3 7 2 2 2" xfId="6627"/>
    <cellStyle name="Normal 3 3 7 2 2 2 2" xfId="6628"/>
    <cellStyle name="Normal 3 3 7 2 2 3" xfId="6629"/>
    <cellStyle name="Normal 3 3 7 2 3" xfId="6630"/>
    <cellStyle name="Normal 3 3 7 2 3 2" xfId="6631"/>
    <cellStyle name="Normal 3 3 7 2 4" xfId="6632"/>
    <cellStyle name="Normal 3 3 7 3" xfId="6633"/>
    <cellStyle name="Normal 3 3 7 3 2" xfId="6634"/>
    <cellStyle name="Normal 3 3 7 3 2 2" xfId="6635"/>
    <cellStyle name="Normal 3 3 7 3 3" xfId="6636"/>
    <cellStyle name="Normal 3 3 7 4" xfId="6637"/>
    <cellStyle name="Normal 3 3 7 4 2" xfId="6638"/>
    <cellStyle name="Normal 3 3 7 4 2 2" xfId="6639"/>
    <cellStyle name="Normal 3 3 7 4 3" xfId="6640"/>
    <cellStyle name="Normal 3 3 7 5" xfId="6641"/>
    <cellStyle name="Normal 3 3 7 5 2" xfId="6642"/>
    <cellStyle name="Normal 3 3 7 6" xfId="6643"/>
    <cellStyle name="Normal 3 3 8" xfId="6644"/>
    <cellStyle name="Normal 3 3 8 2" xfId="6645"/>
    <cellStyle name="Normal 3 3 8 2 2" xfId="6646"/>
    <cellStyle name="Normal 3 3 8 2 2 2" xfId="6647"/>
    <cellStyle name="Normal 3 3 8 2 3" xfId="6648"/>
    <cellStyle name="Normal 3 3 8 3" xfId="6649"/>
    <cellStyle name="Normal 3 3 8 3 2" xfId="6650"/>
    <cellStyle name="Normal 3 3 8 4" xfId="6651"/>
    <cellStyle name="Normal 3 3 9" xfId="6652"/>
    <cellStyle name="Normal 3 3 9 2" xfId="6653"/>
    <cellStyle name="Normal 3 3 9 2 2" xfId="6654"/>
    <cellStyle name="Normal 3 3 9 3" xfId="6655"/>
    <cellStyle name="Normal 3 4" xfId="6656"/>
    <cellStyle name="Normal 3 4 2" xfId="6657"/>
    <cellStyle name="Normal 3 4 2 2" xfId="6658"/>
    <cellStyle name="Normal 3 4 3" xfId="6659"/>
    <cellStyle name="Normal 3 4 3 2" xfId="6660"/>
    <cellStyle name="Normal 3 4 3 2 2" xfId="6661"/>
    <cellStyle name="Normal 3 4 3 2 2 2" xfId="6662"/>
    <cellStyle name="Normal 3 4 3 2 2 2 2" xfId="6663"/>
    <cellStyle name="Normal 3 4 3 2 2 3" xfId="6664"/>
    <cellStyle name="Normal 3 4 3 2 3" xfId="6665"/>
    <cellStyle name="Normal 3 4 3 2 3 2" xfId="6666"/>
    <cellStyle name="Normal 3 4 3 2 4" xfId="6667"/>
    <cellStyle name="Normal 3 4 3 3" xfId="6668"/>
    <cellStyle name="Normal 3 4 3 3 2" xfId="6669"/>
    <cellStyle name="Normal 3 4 3 3 2 2" xfId="6670"/>
    <cellStyle name="Normal 3 4 3 3 3" xfId="6671"/>
    <cellStyle name="Normal 3 4 3 4" xfId="6672"/>
    <cellStyle name="Normal 3 4 3 4 2" xfId="6673"/>
    <cellStyle name="Normal 3 4 3 4 2 2" xfId="6674"/>
    <cellStyle name="Normal 3 4 3 4 3" xfId="6675"/>
    <cellStyle name="Normal 3 4 3 5" xfId="6676"/>
    <cellStyle name="Normal 3 4 3 5 2" xfId="6677"/>
    <cellStyle name="Normal 3 4 3 6" xfId="6678"/>
    <cellStyle name="Normal 3 4 4" xfId="6679"/>
    <cellStyle name="Normal 3 4 4 2" xfId="6680"/>
    <cellStyle name="Normal 3 4 4 2 2" xfId="6681"/>
    <cellStyle name="Normal 3 4 4 2 2 2" xfId="6682"/>
    <cellStyle name="Normal 3 4 4 2 3" xfId="6683"/>
    <cellStyle name="Normal 3 4 4 3" xfId="6684"/>
    <cellStyle name="Normal 3 4 4 3 2" xfId="6685"/>
    <cellStyle name="Normal 3 4 4 4" xfId="6686"/>
    <cellStyle name="Normal 3 4 5" xfId="6687"/>
    <cellStyle name="Normal 3 4 5 2" xfId="6688"/>
    <cellStyle name="Normal 3 4 5 2 2" xfId="6689"/>
    <cellStyle name="Normal 3 4 5 3" xfId="6690"/>
    <cellStyle name="Normal 3 4 6" xfId="6691"/>
    <cellStyle name="Normal 3 4 6 2" xfId="6692"/>
    <cellStyle name="Normal 3 4 6 2 2" xfId="6693"/>
    <cellStyle name="Normal 3 4 6 3" xfId="6694"/>
    <cellStyle name="Normal 3 4 7" xfId="6695"/>
    <cellStyle name="Normal 3 4 7 2" xfId="6696"/>
    <cellStyle name="Normal 3 4 8" xfId="6697"/>
    <cellStyle name="Normal 3 5" xfId="6698"/>
    <cellStyle name="Normal 3 5 2" xfId="6699"/>
    <cellStyle name="Normal 3 5 3" xfId="6700"/>
    <cellStyle name="Normal 3 6" xfId="6701"/>
    <cellStyle name="Normal 3 6 2" xfId="6702"/>
    <cellStyle name="Normal 3 7" xfId="6703"/>
    <cellStyle name="Normal 3 7 2" xfId="6704"/>
    <cellStyle name="Normal 3 7 2 2" xfId="6705"/>
    <cellStyle name="Normal 3 7 2 2 2" xfId="6706"/>
    <cellStyle name="Normal 3 7 2 2 2 2" xfId="6707"/>
    <cellStyle name="Normal 3 7 2 2 2 2 2" xfId="6708"/>
    <cellStyle name="Normal 3 7 2 2 2 3" xfId="6709"/>
    <cellStyle name="Normal 3 7 2 2 3" xfId="6710"/>
    <cellStyle name="Normal 3 7 2 2 3 2" xfId="6711"/>
    <cellStyle name="Normal 3 7 2 2 4" xfId="6712"/>
    <cellStyle name="Normal 3 7 2 3" xfId="6713"/>
    <cellStyle name="Normal 3 7 2 3 2" xfId="6714"/>
    <cellStyle name="Normal 3 7 2 3 2 2" xfId="6715"/>
    <cellStyle name="Normal 3 7 2 3 3" xfId="6716"/>
    <cellStyle name="Normal 3 7 2 4" xfId="6717"/>
    <cellStyle name="Normal 3 7 2 4 2" xfId="6718"/>
    <cellStyle name="Normal 3 7 2 4 2 2" xfId="6719"/>
    <cellStyle name="Normal 3 7 2 4 3" xfId="6720"/>
    <cellStyle name="Normal 3 7 2 5" xfId="6721"/>
    <cellStyle name="Normal 3 7 2 5 2" xfId="6722"/>
    <cellStyle name="Normal 3 7 2 6" xfId="6723"/>
    <cellStyle name="Normal 3 7 3" xfId="6724"/>
    <cellStyle name="Normal 3 7 3 2" xfId="6725"/>
    <cellStyle name="Normal 3 7 3 2 2" xfId="6726"/>
    <cellStyle name="Normal 3 7 3 2 2 2" xfId="6727"/>
    <cellStyle name="Normal 3 7 3 2 3" xfId="6728"/>
    <cellStyle name="Normal 3 7 3 3" xfId="6729"/>
    <cellStyle name="Normal 3 7 3 3 2" xfId="6730"/>
    <cellStyle name="Normal 3 7 3 4" xfId="6731"/>
    <cellStyle name="Normal 3 7 4" xfId="6732"/>
    <cellStyle name="Normal 3 7 4 2" xfId="6733"/>
    <cellStyle name="Normal 3 7 4 2 2" xfId="6734"/>
    <cellStyle name="Normal 3 7 4 3" xfId="6735"/>
    <cellStyle name="Normal 3 7 5" xfId="6736"/>
    <cellStyle name="Normal 3 7 5 2" xfId="6737"/>
    <cellStyle name="Normal 3 7 5 2 2" xfId="6738"/>
    <cellStyle name="Normal 3 7 5 3" xfId="6739"/>
    <cellStyle name="Normal 3 7 6" xfId="6740"/>
    <cellStyle name="Normal 3 7 6 2" xfId="6741"/>
    <cellStyle name="Normal 3 7 7" xfId="6742"/>
    <cellStyle name="Normal 3 8" xfId="6743"/>
    <cellStyle name="Normal 3 8 2" xfId="6744"/>
    <cellStyle name="Normal 3 8 2 2" xfId="6745"/>
    <cellStyle name="Normal 3 8 2 2 2" xfId="6746"/>
    <cellStyle name="Normal 3 8 2 2 2 2" xfId="6747"/>
    <cellStyle name="Normal 3 8 2 2 2 2 2" xfId="6748"/>
    <cellStyle name="Normal 3 8 2 2 2 3" xfId="6749"/>
    <cellStyle name="Normal 3 8 2 2 3" xfId="6750"/>
    <cellStyle name="Normal 3 8 2 2 3 2" xfId="6751"/>
    <cellStyle name="Normal 3 8 2 2 4" xfId="6752"/>
    <cellStyle name="Normal 3 8 2 3" xfId="6753"/>
    <cellStyle name="Normal 3 8 2 3 2" xfId="6754"/>
    <cellStyle name="Normal 3 8 2 3 2 2" xfId="6755"/>
    <cellStyle name="Normal 3 8 2 3 3" xfId="6756"/>
    <cellStyle name="Normal 3 8 2 4" xfId="6757"/>
    <cellStyle name="Normal 3 8 2 4 2" xfId="6758"/>
    <cellStyle name="Normal 3 8 2 4 2 2" xfId="6759"/>
    <cellStyle name="Normal 3 8 2 4 3" xfId="6760"/>
    <cellStyle name="Normal 3 8 2 5" xfId="6761"/>
    <cellStyle name="Normal 3 8 2 5 2" xfId="6762"/>
    <cellStyle name="Normal 3 8 2 6" xfId="6763"/>
    <cellStyle name="Normal 3 8 3" xfId="6764"/>
    <cellStyle name="Normal 3 8 3 2" xfId="6765"/>
    <cellStyle name="Normal 3 8 3 2 2" xfId="6766"/>
    <cellStyle name="Normal 3 8 3 2 2 2" xfId="6767"/>
    <cellStyle name="Normal 3 8 3 2 3" xfId="6768"/>
    <cellStyle name="Normal 3 8 3 3" xfId="6769"/>
    <cellStyle name="Normal 3 8 3 3 2" xfId="6770"/>
    <cellStyle name="Normal 3 8 3 4" xfId="6771"/>
    <cellStyle name="Normal 3 8 4" xfId="6772"/>
    <cellStyle name="Normal 3 8 4 2" xfId="6773"/>
    <cellStyle name="Normal 3 8 4 2 2" xfId="6774"/>
    <cellStyle name="Normal 3 8 4 3" xfId="6775"/>
    <cellStyle name="Normal 3 8 5" xfId="6776"/>
    <cellStyle name="Normal 3 8 5 2" xfId="6777"/>
    <cellStyle name="Normal 3 8 5 2 2" xfId="6778"/>
    <cellStyle name="Normal 3 8 5 3" xfId="6779"/>
    <cellStyle name="Normal 3 8 6" xfId="6780"/>
    <cellStyle name="Normal 3 8 6 2" xfId="6781"/>
    <cellStyle name="Normal 3 8 7" xfId="6782"/>
    <cellStyle name="Normal 3 9" xfId="6783"/>
    <cellStyle name="Normal 3 9 2" xfId="6784"/>
    <cellStyle name="Normal 3 9 2 2" xfId="6785"/>
    <cellStyle name="Normal 3 9 2 2 2" xfId="6786"/>
    <cellStyle name="Normal 3 9 2 2 2 2" xfId="6787"/>
    <cellStyle name="Normal 3 9 2 2 3" xfId="6788"/>
    <cellStyle name="Normal 3 9 2 3" xfId="6789"/>
    <cellStyle name="Normal 3 9 2 3 2" xfId="6790"/>
    <cellStyle name="Normal 3 9 2 4" xfId="6791"/>
    <cellStyle name="Normal 3 9 3" xfId="6792"/>
    <cellStyle name="Normal 3 9 3 2" xfId="6793"/>
    <cellStyle name="Normal 3 9 3 2 2" xfId="6794"/>
    <cellStyle name="Normal 3 9 3 3" xfId="6795"/>
    <cellStyle name="Normal 3 9 4" xfId="6796"/>
    <cellStyle name="Normal 3 9 4 2" xfId="6797"/>
    <cellStyle name="Normal 3 9 4 2 2" xfId="6798"/>
    <cellStyle name="Normal 3 9 4 3" xfId="6799"/>
    <cellStyle name="Normal 3 9 5" xfId="6800"/>
    <cellStyle name="Normal 3 9 5 2" xfId="6801"/>
    <cellStyle name="Normal 3 9 6" xfId="6802"/>
    <cellStyle name="Normal 3_8 Market conditions" xfId="6803"/>
    <cellStyle name="Normal 30" xfId="6804"/>
    <cellStyle name="Normal 30 2" xfId="6805"/>
    <cellStyle name="Normal 300" xfId="6806"/>
    <cellStyle name="Normal 301" xfId="6807"/>
    <cellStyle name="Normal 302" xfId="6808"/>
    <cellStyle name="Normal 303" xfId="6809"/>
    <cellStyle name="Normal 304" xfId="6810"/>
    <cellStyle name="Normal 305" xfId="6811"/>
    <cellStyle name="Normal 306" xfId="6812"/>
    <cellStyle name="Normal 307" xfId="6813"/>
    <cellStyle name="Normal 308" xfId="6814"/>
    <cellStyle name="Normal 309" xfId="6815"/>
    <cellStyle name="Normal 31" xfId="6816"/>
    <cellStyle name="Normal 31 2" xfId="6817"/>
    <cellStyle name="Normal 310" xfId="6818"/>
    <cellStyle name="Normal 311" xfId="6819"/>
    <cellStyle name="Normal 312" xfId="6820"/>
    <cellStyle name="Normal 313" xfId="6821"/>
    <cellStyle name="Normal 314" xfId="6822"/>
    <cellStyle name="Normal 315" xfId="6823"/>
    <cellStyle name="Normal 316" xfId="6824"/>
    <cellStyle name="Normal 317" xfId="6825"/>
    <cellStyle name="Normal 318" xfId="6826"/>
    <cellStyle name="Normal 319" xfId="6827"/>
    <cellStyle name="Normal 32" xfId="6828"/>
    <cellStyle name="Normal 32 2" xfId="6829"/>
    <cellStyle name="Normal 320" xfId="6830"/>
    <cellStyle name="Normal 321" xfId="6831"/>
    <cellStyle name="Normal 322" xfId="6832"/>
    <cellStyle name="Normal 323" xfId="6833"/>
    <cellStyle name="Normal 324" xfId="6834"/>
    <cellStyle name="Normal 325" xfId="6835"/>
    <cellStyle name="Normal 326" xfId="6836"/>
    <cellStyle name="Normal 327" xfId="6837"/>
    <cellStyle name="Normal 328" xfId="6838"/>
    <cellStyle name="Normal 329" xfId="6839"/>
    <cellStyle name="Normal 33" xfId="6840"/>
    <cellStyle name="Normal 33 2" xfId="6841"/>
    <cellStyle name="Normal 330" xfId="6842"/>
    <cellStyle name="Normal 331" xfId="6843"/>
    <cellStyle name="Normal 332" xfId="6844"/>
    <cellStyle name="Normal 333" xfId="6845"/>
    <cellStyle name="Normal 334" xfId="6846"/>
    <cellStyle name="Normal 335" xfId="6847"/>
    <cellStyle name="Normal 336" xfId="6848"/>
    <cellStyle name="Normal 337" xfId="6849"/>
    <cellStyle name="Normal 338" xfId="6850"/>
    <cellStyle name="Normal 339" xfId="6851"/>
    <cellStyle name="Normal 34" xfId="6852"/>
    <cellStyle name="Normal 34 2" xfId="6853"/>
    <cellStyle name="Normal 340" xfId="6854"/>
    <cellStyle name="Normal 341" xfId="6855"/>
    <cellStyle name="Normal 342" xfId="6856"/>
    <cellStyle name="Normal 343" xfId="6857"/>
    <cellStyle name="Normal 344" xfId="6858"/>
    <cellStyle name="Normal 345" xfId="6859"/>
    <cellStyle name="Normal 346" xfId="6860"/>
    <cellStyle name="Normal 347" xfId="6861"/>
    <cellStyle name="Normal 348" xfId="6862"/>
    <cellStyle name="Normal 349" xfId="6863"/>
    <cellStyle name="Normal 35" xfId="6864"/>
    <cellStyle name="Normal 35 2" xfId="6865"/>
    <cellStyle name="Normal 350" xfId="6866"/>
    <cellStyle name="Normal 351" xfId="6867"/>
    <cellStyle name="Normal 352" xfId="6868"/>
    <cellStyle name="Normal 353" xfId="6869"/>
    <cellStyle name="Normal 354" xfId="6870"/>
    <cellStyle name="Normal 354 2" xfId="6871"/>
    <cellStyle name="Normal 355" xfId="6872"/>
    <cellStyle name="Normal 356" xfId="6873"/>
    <cellStyle name="Normal 357" xfId="6874"/>
    <cellStyle name="Normal 358" xfId="6875"/>
    <cellStyle name="Normal 359" xfId="6876"/>
    <cellStyle name="Normal 36" xfId="6877"/>
    <cellStyle name="Normal 36 2" xfId="6878"/>
    <cellStyle name="Normal 360" xfId="6879"/>
    <cellStyle name="Normal 361" xfId="6880"/>
    <cellStyle name="Normal 362" xfId="6881"/>
    <cellStyle name="Normal 363" xfId="6882"/>
    <cellStyle name="Normal 364" xfId="6883"/>
    <cellStyle name="Normal 365" xfId="6884"/>
    <cellStyle name="Normal 366" xfId="6885"/>
    <cellStyle name="Normal 367" xfId="6886"/>
    <cellStyle name="Normal 368" xfId="6887"/>
    <cellStyle name="Normal 369" xfId="6888"/>
    <cellStyle name="Normal 37" xfId="6889"/>
    <cellStyle name="Normal 37 2" xfId="6890"/>
    <cellStyle name="Normal 370" xfId="6891"/>
    <cellStyle name="Normal 371" xfId="6892"/>
    <cellStyle name="Normal 372" xfId="6893"/>
    <cellStyle name="Normal 373" xfId="6894"/>
    <cellStyle name="Normal 374" xfId="6895"/>
    <cellStyle name="Normal 375" xfId="6896"/>
    <cellStyle name="Normal 376" xfId="6897"/>
    <cellStyle name="Normal 377" xfId="6898"/>
    <cellStyle name="Normal 378" xfId="6899"/>
    <cellStyle name="Normal 379" xfId="6900"/>
    <cellStyle name="Normal 38" xfId="6901"/>
    <cellStyle name="Normal 38 2" xfId="6902"/>
    <cellStyle name="Normal 380" xfId="6903"/>
    <cellStyle name="Normal 381" xfId="6904"/>
    <cellStyle name="Normal 382" xfId="6905"/>
    <cellStyle name="Normal 383" xfId="6906"/>
    <cellStyle name="Normal 384" xfId="6907"/>
    <cellStyle name="Normal 385" xfId="6908"/>
    <cellStyle name="Normal 386" xfId="6909"/>
    <cellStyle name="Normal 387" xfId="6910"/>
    <cellStyle name="Normal 388" xfId="6911"/>
    <cellStyle name="Normal 389" xfId="6912"/>
    <cellStyle name="Normal 39" xfId="6913"/>
    <cellStyle name="Normal 39 2" xfId="6914"/>
    <cellStyle name="Normal 390" xfId="6915"/>
    <cellStyle name="Normal 391" xfId="6916"/>
    <cellStyle name="Normal 392" xfId="6917"/>
    <cellStyle name="Normal 393" xfId="6918"/>
    <cellStyle name="Normal 394" xfId="6919"/>
    <cellStyle name="Normal 395" xfId="6920"/>
    <cellStyle name="Normal 396" xfId="6921"/>
    <cellStyle name="Normal 397" xfId="6922"/>
    <cellStyle name="Normal 398" xfId="6923"/>
    <cellStyle name="Normal 399" xfId="6924"/>
    <cellStyle name="Normal 4" xfId="6925"/>
    <cellStyle name="Normal 4 2" xfId="6926"/>
    <cellStyle name="Normal 4 2 2" xfId="6927"/>
    <cellStyle name="Normal 4 2 3" xfId="6928"/>
    <cellStyle name="Normal 4 2 4" xfId="6929"/>
    <cellStyle name="Normal 4 3" xfId="6930"/>
    <cellStyle name="Normal 4 3 2" xfId="6931"/>
    <cellStyle name="Normal 4 4" xfId="6932"/>
    <cellStyle name="Normal 40" xfId="6933"/>
    <cellStyle name="Normal 40 2" xfId="6934"/>
    <cellStyle name="Normal 400" xfId="6935"/>
    <cellStyle name="Normal 401" xfId="6936"/>
    <cellStyle name="Normal 402" xfId="6937"/>
    <cellStyle name="Normal 403" xfId="6938"/>
    <cellStyle name="Normal 404" xfId="6939"/>
    <cellStyle name="Normal 405" xfId="6940"/>
    <cellStyle name="Normal 406" xfId="6941"/>
    <cellStyle name="Normal 407" xfId="6942"/>
    <cellStyle name="Normal 408" xfId="6943"/>
    <cellStyle name="Normal 409" xfId="6944"/>
    <cellStyle name="Normal 41" xfId="6945"/>
    <cellStyle name="Normal 41 2" xfId="6946"/>
    <cellStyle name="Normal 410" xfId="6947"/>
    <cellStyle name="Normal 411" xfId="6948"/>
    <cellStyle name="Normal 412" xfId="6949"/>
    <cellStyle name="Normal 413" xfId="6950"/>
    <cellStyle name="Normal 414" xfId="6951"/>
    <cellStyle name="Normal 415" xfId="6952"/>
    <cellStyle name="Normal 416" xfId="6953"/>
    <cellStyle name="Normal 417" xfId="6954"/>
    <cellStyle name="Normal 418" xfId="6955"/>
    <cellStyle name="Normal 419" xfId="6956"/>
    <cellStyle name="Normal 42" xfId="6957"/>
    <cellStyle name="Normal 42 2" xfId="6958"/>
    <cellStyle name="Normal 420" xfId="6959"/>
    <cellStyle name="Normal 421" xfId="6960"/>
    <cellStyle name="Normal 422" xfId="6961"/>
    <cellStyle name="Normal 423" xfId="6962"/>
    <cellStyle name="Normal 424" xfId="6963"/>
    <cellStyle name="Normal 425" xfId="6964"/>
    <cellStyle name="Normal 426" xfId="6965"/>
    <cellStyle name="Normal 427" xfId="6966"/>
    <cellStyle name="Normal 428" xfId="6967"/>
    <cellStyle name="Normal 429" xfId="6968"/>
    <cellStyle name="Normal 43" xfId="6969"/>
    <cellStyle name="Normal 43 2" xfId="6970"/>
    <cellStyle name="Normal 430" xfId="6971"/>
    <cellStyle name="Normal 431" xfId="6972"/>
    <cellStyle name="Normal 432" xfId="6973"/>
    <cellStyle name="Normal 433" xfId="6974"/>
    <cellStyle name="Normal 434" xfId="6975"/>
    <cellStyle name="Normal 435" xfId="6976"/>
    <cellStyle name="Normal 436" xfId="6977"/>
    <cellStyle name="Normal 437" xfId="6978"/>
    <cellStyle name="Normal 438" xfId="6979"/>
    <cellStyle name="Normal 439" xfId="6980"/>
    <cellStyle name="Normal 44" xfId="6981"/>
    <cellStyle name="Normal 44 2" xfId="6982"/>
    <cellStyle name="Normal 440" xfId="6983"/>
    <cellStyle name="Normal 441" xfId="6984"/>
    <cellStyle name="Normal 442" xfId="6985"/>
    <cellStyle name="Normal 443" xfId="6986"/>
    <cellStyle name="Normal 444" xfId="6987"/>
    <cellStyle name="Normal 445" xfId="6988"/>
    <cellStyle name="Normal 446" xfId="6989"/>
    <cellStyle name="Normal 447" xfId="6990"/>
    <cellStyle name="Normal 448" xfId="6991"/>
    <cellStyle name="Normal 449" xfId="6992"/>
    <cellStyle name="Normal 45" xfId="6993"/>
    <cellStyle name="Normal 45 2" xfId="6994"/>
    <cellStyle name="Normal 450" xfId="6995"/>
    <cellStyle name="Normal 451" xfId="6996"/>
    <cellStyle name="Normal 452" xfId="6997"/>
    <cellStyle name="Normal 453" xfId="6998"/>
    <cellStyle name="Normal 454" xfId="6999"/>
    <cellStyle name="Normal 455" xfId="7000"/>
    <cellStyle name="Normal 456" xfId="7001"/>
    <cellStyle name="Normal 456 2" xfId="7002"/>
    <cellStyle name="Normal 457" xfId="7003"/>
    <cellStyle name="Normal 457 2" xfId="7004"/>
    <cellStyle name="Normal 458" xfId="7005"/>
    <cellStyle name="Normal 458 2" xfId="7006"/>
    <cellStyle name="Normal 459" xfId="7007"/>
    <cellStyle name="Normal 46" xfId="7008"/>
    <cellStyle name="Normal 46 2" xfId="7009"/>
    <cellStyle name="Normal 460" xfId="7010"/>
    <cellStyle name="Normal 461" xfId="7011"/>
    <cellStyle name="Normal 462" xfId="7012"/>
    <cellStyle name="Normal 463" xfId="7013"/>
    <cellStyle name="Normal 463 2" xfId="7014"/>
    <cellStyle name="Normal 464" xfId="7015"/>
    <cellStyle name="Normal 464 2" xfId="7016"/>
    <cellStyle name="Normal 465" xfId="7017"/>
    <cellStyle name="Normal 465 2" xfId="7018"/>
    <cellStyle name="Normal 466" xfId="7019"/>
    <cellStyle name="Normal 466 2" xfId="7020"/>
    <cellStyle name="Normal 467" xfId="7021"/>
    <cellStyle name="Normal 467 2" xfId="7022"/>
    <cellStyle name="Normal 468" xfId="7023"/>
    <cellStyle name="Normal 468 2" xfId="7024"/>
    <cellStyle name="Normal 469" xfId="7025"/>
    <cellStyle name="Normal 469 2" xfId="7026"/>
    <cellStyle name="Normal 47" xfId="7027"/>
    <cellStyle name="Normal 47 2" xfId="7028"/>
    <cellStyle name="Normal 470" xfId="7029"/>
    <cellStyle name="Normal 470 2" xfId="7030"/>
    <cellStyle name="Normal 471" xfId="7031"/>
    <cellStyle name="Normal 471 2" xfId="7032"/>
    <cellStyle name="Normal 472" xfId="7033"/>
    <cellStyle name="Normal 472 2" xfId="7034"/>
    <cellStyle name="Normal 473" xfId="7035"/>
    <cellStyle name="Normal 473 2" xfId="7036"/>
    <cellStyle name="Normal 474" xfId="7037"/>
    <cellStyle name="Normal 474 2" xfId="7038"/>
    <cellStyle name="Normal 475" xfId="7039"/>
    <cellStyle name="Normal 475 2" xfId="7040"/>
    <cellStyle name="Normal 476" xfId="7041"/>
    <cellStyle name="Normal 476 2" xfId="7042"/>
    <cellStyle name="Normal 477" xfId="7043"/>
    <cellStyle name="Normal 477 2" xfId="7044"/>
    <cellStyle name="Normal 478" xfId="7045"/>
    <cellStyle name="Normal 479" xfId="7046"/>
    <cellStyle name="Normal 48" xfId="7047"/>
    <cellStyle name="Normal 48 2" xfId="7048"/>
    <cellStyle name="Normal 480" xfId="7049"/>
    <cellStyle name="Normal 481" xfId="7050"/>
    <cellStyle name="Normal 482" xfId="7051"/>
    <cellStyle name="Normal 483" xfId="7052"/>
    <cellStyle name="Normal 484" xfId="7053"/>
    <cellStyle name="Normal 485" xfId="7054"/>
    <cellStyle name="Normal 486" xfId="7055"/>
    <cellStyle name="Normal 487" xfId="7056"/>
    <cellStyle name="Normal 488" xfId="7057"/>
    <cellStyle name="Normal 489" xfId="7058"/>
    <cellStyle name="Normal 49" xfId="7059"/>
    <cellStyle name="Normal 49 2" xfId="7060"/>
    <cellStyle name="Normal 490" xfId="7061"/>
    <cellStyle name="Normal 491" xfId="7062"/>
    <cellStyle name="Normal 492" xfId="7063"/>
    <cellStyle name="Normal 493" xfId="7064"/>
    <cellStyle name="Normal 494" xfId="7065"/>
    <cellStyle name="Normal 495" xfId="7066"/>
    <cellStyle name="Normal 496" xfId="7067"/>
    <cellStyle name="Normal 497" xfId="7068"/>
    <cellStyle name="Normal 498" xfId="7069"/>
    <cellStyle name="Normal 499" xfId="7070"/>
    <cellStyle name="Normal 5" xfId="7071"/>
    <cellStyle name="Normal 5 10" xfId="7072"/>
    <cellStyle name="Normal 5 10 2" xfId="7073"/>
    <cellStyle name="Normal 5 10 2 2" xfId="7074"/>
    <cellStyle name="Normal 5 10 2 2 2" xfId="7075"/>
    <cellStyle name="Normal 5 10 2 3" xfId="7076"/>
    <cellStyle name="Normal 5 10 3" xfId="7077"/>
    <cellStyle name="Normal 5 10 3 2" xfId="7078"/>
    <cellStyle name="Normal 5 10 4" xfId="7079"/>
    <cellStyle name="Normal 5 11" xfId="7080"/>
    <cellStyle name="Normal 5 11 2" xfId="7081"/>
    <cellStyle name="Normal 5 11 2 2" xfId="7082"/>
    <cellStyle name="Normal 5 11 3" xfId="7083"/>
    <cellStyle name="Normal 5 12" xfId="7084"/>
    <cellStyle name="Normal 5 12 2" xfId="7085"/>
    <cellStyle name="Normal 5 12 2 2" xfId="7086"/>
    <cellStyle name="Normal 5 12 3" xfId="7087"/>
    <cellStyle name="Normal 5 13" xfId="7088"/>
    <cellStyle name="Normal 5 13 2" xfId="7089"/>
    <cellStyle name="Normal 5 13 2 2" xfId="7090"/>
    <cellStyle name="Normal 5 13 3" xfId="7091"/>
    <cellStyle name="Normal 5 14" xfId="7092"/>
    <cellStyle name="Normal 5 14 2" xfId="7093"/>
    <cellStyle name="Normal 5 14 2 2" xfId="7094"/>
    <cellStyle name="Normal 5 14 3" xfId="7095"/>
    <cellStyle name="Normal 5 15" xfId="7096"/>
    <cellStyle name="Normal 5 15 2" xfId="7097"/>
    <cellStyle name="Normal 5 16" xfId="7098"/>
    <cellStyle name="Normal 5 2" xfId="7099"/>
    <cellStyle name="Normal 5 2 10" xfId="7100"/>
    <cellStyle name="Normal 5 2 10 2" xfId="7101"/>
    <cellStyle name="Normal 5 2 10 2 2" xfId="7102"/>
    <cellStyle name="Normal 5 2 10 3" xfId="7103"/>
    <cellStyle name="Normal 5 2 11" xfId="7104"/>
    <cellStyle name="Normal 5 2 11 2" xfId="7105"/>
    <cellStyle name="Normal 5 2 11 2 2" xfId="7106"/>
    <cellStyle name="Normal 5 2 11 3" xfId="7107"/>
    <cellStyle name="Normal 5 2 12" xfId="7108"/>
    <cellStyle name="Normal 5 2 12 2" xfId="7109"/>
    <cellStyle name="Normal 5 2 12 2 2" xfId="7110"/>
    <cellStyle name="Normal 5 2 12 3" xfId="7111"/>
    <cellStyle name="Normal 5 2 13" xfId="7112"/>
    <cellStyle name="Normal 5 2 13 2" xfId="7113"/>
    <cellStyle name="Normal 5 2 14" xfId="7114"/>
    <cellStyle name="Normal 5 2 2" xfId="7115"/>
    <cellStyle name="Normal 5 2 2 2" xfId="7116"/>
    <cellStyle name="Normal 5 2 2 2 2" xfId="7117"/>
    <cellStyle name="Normal 5 2 2 2 2 2" xfId="7118"/>
    <cellStyle name="Normal 5 2 2 2 2 2 2" xfId="7119"/>
    <cellStyle name="Normal 5 2 2 2 2 2 2 2" xfId="7120"/>
    <cellStyle name="Normal 5 2 2 2 2 2 3" xfId="7121"/>
    <cellStyle name="Normal 5 2 2 2 2 3" xfId="7122"/>
    <cellStyle name="Normal 5 2 2 2 2 3 2" xfId="7123"/>
    <cellStyle name="Normal 5 2 2 2 2 4" xfId="7124"/>
    <cellStyle name="Normal 5 2 2 2 3" xfId="7125"/>
    <cellStyle name="Normal 5 2 2 2 3 2" xfId="7126"/>
    <cellStyle name="Normal 5 2 2 2 3 2 2" xfId="7127"/>
    <cellStyle name="Normal 5 2 2 2 3 3" xfId="7128"/>
    <cellStyle name="Normal 5 2 2 2 4" xfId="7129"/>
    <cellStyle name="Normal 5 2 2 2 4 2" xfId="7130"/>
    <cellStyle name="Normal 5 2 2 2 4 2 2" xfId="7131"/>
    <cellStyle name="Normal 5 2 2 2 4 3" xfId="7132"/>
    <cellStyle name="Normal 5 2 2 2 5" xfId="7133"/>
    <cellStyle name="Normal 5 2 2 2 5 2" xfId="7134"/>
    <cellStyle name="Normal 5 2 2 2 6" xfId="7135"/>
    <cellStyle name="Normal 5 2 2 3" xfId="7136"/>
    <cellStyle name="Normal 5 2 2 3 2" xfId="7137"/>
    <cellStyle name="Normal 5 2 2 3 2 2" xfId="7138"/>
    <cellStyle name="Normal 5 2 2 3 2 2 2" xfId="7139"/>
    <cellStyle name="Normal 5 2 2 3 2 3" xfId="7140"/>
    <cellStyle name="Normal 5 2 2 3 3" xfId="7141"/>
    <cellStyle name="Normal 5 2 2 3 3 2" xfId="7142"/>
    <cellStyle name="Normal 5 2 2 3 4" xfId="7143"/>
    <cellStyle name="Normal 5 2 2 4" xfId="7144"/>
    <cellStyle name="Normal 5 2 2 4 2" xfId="7145"/>
    <cellStyle name="Normal 5 2 2 4 2 2" xfId="7146"/>
    <cellStyle name="Normal 5 2 2 4 3" xfId="7147"/>
    <cellStyle name="Normal 5 2 2 5" xfId="7148"/>
    <cellStyle name="Normal 5 2 2 5 2" xfId="7149"/>
    <cellStyle name="Normal 5 2 2 5 2 2" xfId="7150"/>
    <cellStyle name="Normal 5 2 2 5 3" xfId="7151"/>
    <cellStyle name="Normal 5 2 2 6" xfId="7152"/>
    <cellStyle name="Normal 5 2 2 6 2" xfId="7153"/>
    <cellStyle name="Normal 5 2 2 7" xfId="7154"/>
    <cellStyle name="Normal 5 2 3" xfId="7155"/>
    <cellStyle name="Normal 5 2 3 2" xfId="7156"/>
    <cellStyle name="Normal 5 2 3 2 2" xfId="7157"/>
    <cellStyle name="Normal 5 2 3 2 2 2" xfId="7158"/>
    <cellStyle name="Normal 5 2 3 2 2 2 2" xfId="7159"/>
    <cellStyle name="Normal 5 2 3 2 2 3" xfId="7160"/>
    <cellStyle name="Normal 5 2 3 2 3" xfId="7161"/>
    <cellStyle name="Normal 5 2 3 2 3 2" xfId="7162"/>
    <cellStyle name="Normal 5 2 3 2 4" xfId="7163"/>
    <cellStyle name="Normal 5 2 3 3" xfId="7164"/>
    <cellStyle name="Normal 5 2 3 3 2" xfId="7165"/>
    <cellStyle name="Normal 5 2 3 3 2 2" xfId="7166"/>
    <cellStyle name="Normal 5 2 3 3 3" xfId="7167"/>
    <cellStyle name="Normal 5 2 3 4" xfId="7168"/>
    <cellStyle name="Normal 5 2 3 4 2" xfId="7169"/>
    <cellStyle name="Normal 5 2 3 4 2 2" xfId="7170"/>
    <cellStyle name="Normal 5 2 3 4 3" xfId="7171"/>
    <cellStyle name="Normal 5 2 3 5" xfId="7172"/>
    <cellStyle name="Normal 5 2 3 5 2" xfId="7173"/>
    <cellStyle name="Normal 5 2 3 6" xfId="7174"/>
    <cellStyle name="Normal 5 2 4" xfId="7175"/>
    <cellStyle name="Normal 5 2 4 2" xfId="7176"/>
    <cellStyle name="Normal 5 2 4 2 2" xfId="7177"/>
    <cellStyle name="Normal 5 2 4 2 2 2" xfId="7178"/>
    <cellStyle name="Normal 5 2 4 2 2 2 2" xfId="7179"/>
    <cellStyle name="Normal 5 2 4 2 2 3" xfId="7180"/>
    <cellStyle name="Normal 5 2 4 2 3" xfId="7181"/>
    <cellStyle name="Normal 5 2 4 2 3 2" xfId="7182"/>
    <cellStyle name="Normal 5 2 4 2 4" xfId="7183"/>
    <cellStyle name="Normal 5 2 4 3" xfId="7184"/>
    <cellStyle name="Normal 5 2 4 3 2" xfId="7185"/>
    <cellStyle name="Normal 5 2 4 3 2 2" xfId="7186"/>
    <cellStyle name="Normal 5 2 4 3 3" xfId="7187"/>
    <cellStyle name="Normal 5 2 4 4" xfId="7188"/>
    <cellStyle name="Normal 5 2 4 4 2" xfId="7189"/>
    <cellStyle name="Normal 5 2 4 4 2 2" xfId="7190"/>
    <cellStyle name="Normal 5 2 4 4 3" xfId="7191"/>
    <cellStyle name="Normal 5 2 4 5" xfId="7192"/>
    <cellStyle name="Normal 5 2 4 5 2" xfId="7193"/>
    <cellStyle name="Normal 5 2 4 6" xfId="7194"/>
    <cellStyle name="Normal 5 2 5" xfId="7195"/>
    <cellStyle name="Normal 5 2 5 2" xfId="7196"/>
    <cellStyle name="Normal 5 2 5 2 2" xfId="7197"/>
    <cellStyle name="Normal 5 2 5 2 2 2" xfId="7198"/>
    <cellStyle name="Normal 5 2 5 2 2 2 2" xfId="7199"/>
    <cellStyle name="Normal 5 2 5 2 2 3" xfId="7200"/>
    <cellStyle name="Normal 5 2 5 2 3" xfId="7201"/>
    <cellStyle name="Normal 5 2 5 2 3 2" xfId="7202"/>
    <cellStyle name="Normal 5 2 5 2 4" xfId="7203"/>
    <cellStyle name="Normal 5 2 5 3" xfId="7204"/>
    <cellStyle name="Normal 5 2 5 3 2" xfId="7205"/>
    <cellStyle name="Normal 5 2 5 3 2 2" xfId="7206"/>
    <cellStyle name="Normal 5 2 5 3 3" xfId="7207"/>
    <cellStyle name="Normal 5 2 5 4" xfId="7208"/>
    <cellStyle name="Normal 5 2 5 4 2" xfId="7209"/>
    <cellStyle name="Normal 5 2 5 4 2 2" xfId="7210"/>
    <cellStyle name="Normal 5 2 5 4 3" xfId="7211"/>
    <cellStyle name="Normal 5 2 5 5" xfId="7212"/>
    <cellStyle name="Normal 5 2 5 5 2" xfId="7213"/>
    <cellStyle name="Normal 5 2 5 6" xfId="7214"/>
    <cellStyle name="Normal 5 2 6" xfId="7215"/>
    <cellStyle name="Normal 5 2 6 2" xfId="7216"/>
    <cellStyle name="Normal 5 2 6 2 2" xfId="7217"/>
    <cellStyle name="Normal 5 2 6 2 2 2" xfId="7218"/>
    <cellStyle name="Normal 5 2 6 2 2 2 2" xfId="7219"/>
    <cellStyle name="Normal 5 2 6 2 2 3" xfId="7220"/>
    <cellStyle name="Normal 5 2 6 2 3" xfId="7221"/>
    <cellStyle name="Normal 5 2 6 2 3 2" xfId="7222"/>
    <cellStyle name="Normal 5 2 6 2 4" xfId="7223"/>
    <cellStyle name="Normal 5 2 6 3" xfId="7224"/>
    <cellStyle name="Normal 5 2 6 3 2" xfId="7225"/>
    <cellStyle name="Normal 5 2 6 3 2 2" xfId="7226"/>
    <cellStyle name="Normal 5 2 6 3 3" xfId="7227"/>
    <cellStyle name="Normal 5 2 6 4" xfId="7228"/>
    <cellStyle name="Normal 5 2 6 4 2" xfId="7229"/>
    <cellStyle name="Normal 5 2 6 4 2 2" xfId="7230"/>
    <cellStyle name="Normal 5 2 6 4 3" xfId="7231"/>
    <cellStyle name="Normal 5 2 6 5" xfId="7232"/>
    <cellStyle name="Normal 5 2 6 5 2" xfId="7233"/>
    <cellStyle name="Normal 5 2 6 6" xfId="7234"/>
    <cellStyle name="Normal 5 2 7" xfId="7235"/>
    <cellStyle name="Normal 5 2 7 2" xfId="7236"/>
    <cellStyle name="Normal 5 2 7 2 2" xfId="7237"/>
    <cellStyle name="Normal 5 2 7 2 2 2" xfId="7238"/>
    <cellStyle name="Normal 5 2 7 2 2 2 2" xfId="7239"/>
    <cellStyle name="Normal 5 2 7 2 2 3" xfId="7240"/>
    <cellStyle name="Normal 5 2 7 2 3" xfId="7241"/>
    <cellStyle name="Normal 5 2 7 2 3 2" xfId="7242"/>
    <cellStyle name="Normal 5 2 7 2 4" xfId="7243"/>
    <cellStyle name="Normal 5 2 7 3" xfId="7244"/>
    <cellStyle name="Normal 5 2 7 3 2" xfId="7245"/>
    <cellStyle name="Normal 5 2 7 3 2 2" xfId="7246"/>
    <cellStyle name="Normal 5 2 7 3 3" xfId="7247"/>
    <cellStyle name="Normal 5 2 7 4" xfId="7248"/>
    <cellStyle name="Normal 5 2 7 4 2" xfId="7249"/>
    <cellStyle name="Normal 5 2 7 4 2 2" xfId="7250"/>
    <cellStyle name="Normal 5 2 7 4 3" xfId="7251"/>
    <cellStyle name="Normal 5 2 7 5" xfId="7252"/>
    <cellStyle name="Normal 5 2 7 5 2" xfId="7253"/>
    <cellStyle name="Normal 5 2 7 6" xfId="7254"/>
    <cellStyle name="Normal 5 2 8" xfId="7255"/>
    <cellStyle name="Normal 5 2 8 2" xfId="7256"/>
    <cellStyle name="Normal 5 2 8 2 2" xfId="7257"/>
    <cellStyle name="Normal 5 2 8 2 2 2" xfId="7258"/>
    <cellStyle name="Normal 5 2 8 2 3" xfId="7259"/>
    <cellStyle name="Normal 5 2 8 3" xfId="7260"/>
    <cellStyle name="Normal 5 2 8 3 2" xfId="7261"/>
    <cellStyle name="Normal 5 2 8 4" xfId="7262"/>
    <cellStyle name="Normal 5 2 9" xfId="7263"/>
    <cellStyle name="Normal 5 2 9 2" xfId="7264"/>
    <cellStyle name="Normal 5 2 9 2 2" xfId="7265"/>
    <cellStyle name="Normal 5 2 9 3" xfId="7266"/>
    <cellStyle name="Normal 5 3" xfId="7267"/>
    <cellStyle name="Normal 5 3 2" xfId="7268"/>
    <cellStyle name="Normal 5 3 2 2" xfId="7269"/>
    <cellStyle name="Normal 5 3 2 2 2" xfId="7270"/>
    <cellStyle name="Normal 5 3 2 2 2 2" xfId="7271"/>
    <cellStyle name="Normal 5 3 2 2 2 2 2" xfId="7272"/>
    <cellStyle name="Normal 5 3 2 2 2 3" xfId="7273"/>
    <cellStyle name="Normal 5 3 2 2 3" xfId="7274"/>
    <cellStyle name="Normal 5 3 2 2 3 2" xfId="7275"/>
    <cellStyle name="Normal 5 3 2 2 4" xfId="7276"/>
    <cellStyle name="Normal 5 3 2 3" xfId="7277"/>
    <cellStyle name="Normal 5 3 2 3 2" xfId="7278"/>
    <cellStyle name="Normal 5 3 2 3 2 2" xfId="7279"/>
    <cellStyle name="Normal 5 3 2 3 3" xfId="7280"/>
    <cellStyle name="Normal 5 3 2 4" xfId="7281"/>
    <cellStyle name="Normal 5 3 2 4 2" xfId="7282"/>
    <cellStyle name="Normal 5 3 2 4 2 2" xfId="7283"/>
    <cellStyle name="Normal 5 3 2 4 3" xfId="7284"/>
    <cellStyle name="Normal 5 3 2 5" xfId="7285"/>
    <cellStyle name="Normal 5 3 2 5 2" xfId="7286"/>
    <cellStyle name="Normal 5 3 2 6" xfId="7287"/>
    <cellStyle name="Normal 5 3 3" xfId="7288"/>
    <cellStyle name="Normal 5 3 3 2" xfId="7289"/>
    <cellStyle name="Normal 5 3 3 2 2" xfId="7290"/>
    <cellStyle name="Normal 5 3 3 2 2 2" xfId="7291"/>
    <cellStyle name="Normal 5 3 3 2 3" xfId="7292"/>
    <cellStyle name="Normal 5 3 3 3" xfId="7293"/>
    <cellStyle name="Normal 5 3 3 3 2" xfId="7294"/>
    <cellStyle name="Normal 5 3 3 4" xfId="7295"/>
    <cellStyle name="Normal 5 3 4" xfId="7296"/>
    <cellStyle name="Normal 5 3 4 2" xfId="7297"/>
    <cellStyle name="Normal 5 3 4 2 2" xfId="7298"/>
    <cellStyle name="Normal 5 3 4 3" xfId="7299"/>
    <cellStyle name="Normal 5 3 5" xfId="7300"/>
    <cellStyle name="Normal 5 3 5 2" xfId="7301"/>
    <cellStyle name="Normal 5 3 5 2 2" xfId="7302"/>
    <cellStyle name="Normal 5 3 5 3" xfId="7303"/>
    <cellStyle name="Normal 5 3 6" xfId="7304"/>
    <cellStyle name="Normal 5 3 6 2" xfId="7305"/>
    <cellStyle name="Normal 5 3 7" xfId="7306"/>
    <cellStyle name="Normal 5 4" xfId="7307"/>
    <cellStyle name="Normal 5 4 2" xfId="7308"/>
    <cellStyle name="Normal 5 4 2 2" xfId="7309"/>
    <cellStyle name="Normal 5 4 2 2 2" xfId="7310"/>
    <cellStyle name="Normal 5 4 2 2 2 2" xfId="7311"/>
    <cellStyle name="Normal 5 4 2 2 2 2 2" xfId="7312"/>
    <cellStyle name="Normal 5 4 2 2 2 3" xfId="7313"/>
    <cellStyle name="Normal 5 4 2 2 3" xfId="7314"/>
    <cellStyle name="Normal 5 4 2 2 3 2" xfId="7315"/>
    <cellStyle name="Normal 5 4 2 2 4" xfId="7316"/>
    <cellStyle name="Normal 5 4 2 3" xfId="7317"/>
    <cellStyle name="Normal 5 4 2 3 2" xfId="7318"/>
    <cellStyle name="Normal 5 4 2 3 2 2" xfId="7319"/>
    <cellStyle name="Normal 5 4 2 3 3" xfId="7320"/>
    <cellStyle name="Normal 5 4 2 4" xfId="7321"/>
    <cellStyle name="Normal 5 4 2 4 2" xfId="7322"/>
    <cellStyle name="Normal 5 4 2 4 2 2" xfId="7323"/>
    <cellStyle name="Normal 5 4 2 4 3" xfId="7324"/>
    <cellStyle name="Normal 5 4 2 5" xfId="7325"/>
    <cellStyle name="Normal 5 4 2 5 2" xfId="7326"/>
    <cellStyle name="Normal 5 4 2 6" xfId="7327"/>
    <cellStyle name="Normal 5 4 3" xfId="7328"/>
    <cellStyle name="Normal 5 4 3 2" xfId="7329"/>
    <cellStyle name="Normal 5 4 3 2 2" xfId="7330"/>
    <cellStyle name="Normal 5 4 3 2 2 2" xfId="7331"/>
    <cellStyle name="Normal 5 4 3 2 3" xfId="7332"/>
    <cellStyle name="Normal 5 4 3 3" xfId="7333"/>
    <cellStyle name="Normal 5 4 3 3 2" xfId="7334"/>
    <cellStyle name="Normal 5 4 3 4" xfId="7335"/>
    <cellStyle name="Normal 5 4 4" xfId="7336"/>
    <cellStyle name="Normal 5 4 4 2" xfId="7337"/>
    <cellStyle name="Normal 5 4 4 2 2" xfId="7338"/>
    <cellStyle name="Normal 5 4 4 3" xfId="7339"/>
    <cellStyle name="Normal 5 4 5" xfId="7340"/>
    <cellStyle name="Normal 5 4 5 2" xfId="7341"/>
    <cellStyle name="Normal 5 4 5 2 2" xfId="7342"/>
    <cellStyle name="Normal 5 4 5 3" xfId="7343"/>
    <cellStyle name="Normal 5 4 6" xfId="7344"/>
    <cellStyle name="Normal 5 4 6 2" xfId="7345"/>
    <cellStyle name="Normal 5 4 7" xfId="7346"/>
    <cellStyle name="Normal 5 5" xfId="7347"/>
    <cellStyle name="Normal 5 5 2" xfId="7348"/>
    <cellStyle name="Normal 5 5 2 2" xfId="7349"/>
    <cellStyle name="Normal 5 5 2 2 2" xfId="7350"/>
    <cellStyle name="Normal 5 5 2 2 2 2" xfId="7351"/>
    <cellStyle name="Normal 5 5 2 2 3" xfId="7352"/>
    <cellStyle name="Normal 5 5 2 3" xfId="7353"/>
    <cellStyle name="Normal 5 5 2 3 2" xfId="7354"/>
    <cellStyle name="Normal 5 5 2 4" xfId="7355"/>
    <cellStyle name="Normal 5 5 3" xfId="7356"/>
    <cellStyle name="Normal 5 5 3 2" xfId="7357"/>
    <cellStyle name="Normal 5 5 3 2 2" xfId="7358"/>
    <cellStyle name="Normal 5 5 3 3" xfId="7359"/>
    <cellStyle name="Normal 5 5 4" xfId="7360"/>
    <cellStyle name="Normal 5 5 4 2" xfId="7361"/>
    <cellStyle name="Normal 5 5 4 2 2" xfId="7362"/>
    <cellStyle name="Normal 5 5 4 3" xfId="7363"/>
    <cellStyle name="Normal 5 5 5" xfId="7364"/>
    <cellStyle name="Normal 5 5 5 2" xfId="7365"/>
    <cellStyle name="Normal 5 5 6" xfId="7366"/>
    <cellStyle name="Normal 5 6" xfId="7367"/>
    <cellStyle name="Normal 5 6 2" xfId="7368"/>
    <cellStyle name="Normal 5 6 2 2" xfId="7369"/>
    <cellStyle name="Normal 5 6 2 2 2" xfId="7370"/>
    <cellStyle name="Normal 5 6 2 2 2 2" xfId="7371"/>
    <cellStyle name="Normal 5 6 2 2 3" xfId="7372"/>
    <cellStyle name="Normal 5 6 2 3" xfId="7373"/>
    <cellStyle name="Normal 5 6 2 3 2" xfId="7374"/>
    <cellStyle name="Normal 5 6 2 4" xfId="7375"/>
    <cellStyle name="Normal 5 6 3" xfId="7376"/>
    <cellStyle name="Normal 5 6 3 2" xfId="7377"/>
    <cellStyle name="Normal 5 6 3 2 2" xfId="7378"/>
    <cellStyle name="Normal 5 6 3 3" xfId="7379"/>
    <cellStyle name="Normal 5 6 4" xfId="7380"/>
    <cellStyle name="Normal 5 6 4 2" xfId="7381"/>
    <cellStyle name="Normal 5 6 4 2 2" xfId="7382"/>
    <cellStyle name="Normal 5 6 4 3" xfId="7383"/>
    <cellStyle name="Normal 5 6 5" xfId="7384"/>
    <cellStyle name="Normal 5 6 5 2" xfId="7385"/>
    <cellStyle name="Normal 5 6 6" xfId="7386"/>
    <cellStyle name="Normal 5 7" xfId="7387"/>
    <cellStyle name="Normal 5 7 2" xfId="7388"/>
    <cellStyle name="Normal 5 7 2 2" xfId="7389"/>
    <cellStyle name="Normal 5 7 2 2 2" xfId="7390"/>
    <cellStyle name="Normal 5 7 2 2 2 2" xfId="7391"/>
    <cellStyle name="Normal 5 7 2 2 3" xfId="7392"/>
    <cellStyle name="Normal 5 7 2 3" xfId="7393"/>
    <cellStyle name="Normal 5 7 2 3 2" xfId="7394"/>
    <cellStyle name="Normal 5 7 2 4" xfId="7395"/>
    <cellStyle name="Normal 5 7 3" xfId="7396"/>
    <cellStyle name="Normal 5 7 3 2" xfId="7397"/>
    <cellStyle name="Normal 5 7 3 2 2" xfId="7398"/>
    <cellStyle name="Normal 5 7 3 3" xfId="7399"/>
    <cellStyle name="Normal 5 7 4" xfId="7400"/>
    <cellStyle name="Normal 5 7 4 2" xfId="7401"/>
    <cellStyle name="Normal 5 7 4 2 2" xfId="7402"/>
    <cellStyle name="Normal 5 7 4 3" xfId="7403"/>
    <cellStyle name="Normal 5 7 5" xfId="7404"/>
    <cellStyle name="Normal 5 7 5 2" xfId="7405"/>
    <cellStyle name="Normal 5 7 6" xfId="7406"/>
    <cellStyle name="Normal 5 8" xfId="7407"/>
    <cellStyle name="Normal 5 8 2" xfId="7408"/>
    <cellStyle name="Normal 5 8 2 2" xfId="7409"/>
    <cellStyle name="Normal 5 8 2 2 2" xfId="7410"/>
    <cellStyle name="Normal 5 8 2 2 2 2" xfId="7411"/>
    <cellStyle name="Normal 5 8 2 2 3" xfId="7412"/>
    <cellStyle name="Normal 5 8 2 3" xfId="7413"/>
    <cellStyle name="Normal 5 8 2 3 2" xfId="7414"/>
    <cellStyle name="Normal 5 8 2 4" xfId="7415"/>
    <cellStyle name="Normal 5 8 3" xfId="7416"/>
    <cellStyle name="Normal 5 8 3 2" xfId="7417"/>
    <cellStyle name="Normal 5 8 3 2 2" xfId="7418"/>
    <cellStyle name="Normal 5 8 3 3" xfId="7419"/>
    <cellStyle name="Normal 5 8 4" xfId="7420"/>
    <cellStyle name="Normal 5 8 4 2" xfId="7421"/>
    <cellStyle name="Normal 5 8 4 2 2" xfId="7422"/>
    <cellStyle name="Normal 5 8 4 3" xfId="7423"/>
    <cellStyle name="Normal 5 8 5" xfId="7424"/>
    <cellStyle name="Normal 5 8 5 2" xfId="7425"/>
    <cellStyle name="Normal 5 8 6" xfId="7426"/>
    <cellStyle name="Normal 5 9" xfId="7427"/>
    <cellStyle name="Normal 5 9 2" xfId="7428"/>
    <cellStyle name="Normal 5 9 2 2" xfId="7429"/>
    <cellStyle name="Normal 5 9 2 2 2" xfId="7430"/>
    <cellStyle name="Normal 5 9 2 2 2 2" xfId="7431"/>
    <cellStyle name="Normal 5 9 2 2 3" xfId="7432"/>
    <cellStyle name="Normal 5 9 2 3" xfId="7433"/>
    <cellStyle name="Normal 5 9 2 3 2" xfId="7434"/>
    <cellStyle name="Normal 5 9 2 4" xfId="7435"/>
    <cellStyle name="Normal 5 9 3" xfId="7436"/>
    <cellStyle name="Normal 5 9 3 2" xfId="7437"/>
    <cellStyle name="Normal 5 9 3 2 2" xfId="7438"/>
    <cellStyle name="Normal 5 9 3 3" xfId="7439"/>
    <cellStyle name="Normal 5 9 4" xfId="7440"/>
    <cellStyle name="Normal 5 9 4 2" xfId="7441"/>
    <cellStyle name="Normal 5 9 4 2 2" xfId="7442"/>
    <cellStyle name="Normal 5 9 4 3" xfId="7443"/>
    <cellStyle name="Normal 5 9 5" xfId="7444"/>
    <cellStyle name="Normal 5 9 5 2" xfId="7445"/>
    <cellStyle name="Normal 5 9 6" xfId="7446"/>
    <cellStyle name="Normal 50" xfId="7447"/>
    <cellStyle name="Normal 50 2" xfId="7448"/>
    <cellStyle name="Normal 500" xfId="7449"/>
    <cellStyle name="Normal 501" xfId="7450"/>
    <cellStyle name="Normal 502" xfId="7451"/>
    <cellStyle name="Normal 503" xfId="7452"/>
    <cellStyle name="Normal 504" xfId="7453"/>
    <cellStyle name="Normal 505" xfId="7454"/>
    <cellStyle name="Normal 506" xfId="7455"/>
    <cellStyle name="Normal 507" xfId="7456"/>
    <cellStyle name="Normal 508" xfId="7457"/>
    <cellStyle name="Normal 509" xfId="7458"/>
    <cellStyle name="Normal 51" xfId="7459"/>
    <cellStyle name="Normal 51 2" xfId="7460"/>
    <cellStyle name="Normal 510" xfId="7461"/>
    <cellStyle name="Normal 511" xfId="7462"/>
    <cellStyle name="Normal 512" xfId="7463"/>
    <cellStyle name="Normal 513" xfId="7464"/>
    <cellStyle name="Normal 514" xfId="7465"/>
    <cellStyle name="Normal 515" xfId="7466"/>
    <cellStyle name="Normal 516" xfId="7467"/>
    <cellStyle name="Normal 517" xfId="7468"/>
    <cellStyle name="Normal 52" xfId="7469"/>
    <cellStyle name="Normal 52 2" xfId="7470"/>
    <cellStyle name="Normal 53" xfId="7471"/>
    <cellStyle name="Normal 53 2" xfId="7472"/>
    <cellStyle name="Normal 54" xfId="7473"/>
    <cellStyle name="Normal 54 2" xfId="7474"/>
    <cellStyle name="Normal 55" xfId="7475"/>
    <cellStyle name="Normal 55 2" xfId="7476"/>
    <cellStyle name="Normal 56" xfId="7477"/>
    <cellStyle name="Normal 56 2" xfId="7478"/>
    <cellStyle name="Normal 57" xfId="7479"/>
    <cellStyle name="Normal 57 2" xfId="7480"/>
    <cellStyle name="Normal 58" xfId="7481"/>
    <cellStyle name="Normal 58 2" xfId="7482"/>
    <cellStyle name="Normal 59" xfId="7483"/>
    <cellStyle name="Normal 59 2" xfId="7484"/>
    <cellStyle name="Normal 6" xfId="7485"/>
    <cellStyle name="Normal 6 2" xfId="7486"/>
    <cellStyle name="Normal 6 2 2" xfId="7487"/>
    <cellStyle name="Normal 6 2 2 2" xfId="7488"/>
    <cellStyle name="Normal 6 2 2 2 2" xfId="7489"/>
    <cellStyle name="Normal 6 2 2 2 2 2" xfId="7490"/>
    <cellStyle name="Normal 6 2 2 2 2 2 2" xfId="7491"/>
    <cellStyle name="Normal 6 2 2 2 2 3" xfId="7492"/>
    <cellStyle name="Normal 6 2 2 2 3" xfId="7493"/>
    <cellStyle name="Normal 6 2 2 2 3 2" xfId="7494"/>
    <cellStyle name="Normal 6 2 2 2 4" xfId="7495"/>
    <cellStyle name="Normal 6 2 2 3" xfId="7496"/>
    <cellStyle name="Normal 6 2 2 3 2" xfId="7497"/>
    <cellStyle name="Normal 6 2 2 3 2 2" xfId="7498"/>
    <cellStyle name="Normal 6 2 2 3 3" xfId="7499"/>
    <cellStyle name="Normal 6 2 2 4" xfId="7500"/>
    <cellStyle name="Normal 6 2 2 4 2" xfId="7501"/>
    <cellStyle name="Normal 6 2 2 4 2 2" xfId="7502"/>
    <cellStyle name="Normal 6 2 2 4 3" xfId="7503"/>
    <cellStyle name="Normal 6 2 2 5" xfId="7504"/>
    <cellStyle name="Normal 6 2 2 5 2" xfId="7505"/>
    <cellStyle name="Normal 6 2 2 6" xfId="7506"/>
    <cellStyle name="Normal 6 2 3" xfId="7507"/>
    <cellStyle name="Normal 6 2 3 2" xfId="7508"/>
    <cellStyle name="Normal 6 2 3 2 2" xfId="7509"/>
    <cellStyle name="Normal 6 2 3 2 2 2" xfId="7510"/>
    <cellStyle name="Normal 6 2 3 2 2 2 2" xfId="7511"/>
    <cellStyle name="Normal 6 2 3 2 2 3" xfId="7512"/>
    <cellStyle name="Normal 6 2 3 2 3" xfId="7513"/>
    <cellStyle name="Normal 6 2 3 2 3 2" xfId="7514"/>
    <cellStyle name="Normal 6 2 3 2 4" xfId="7515"/>
    <cellStyle name="Normal 6 2 3 3" xfId="7516"/>
    <cellStyle name="Normal 6 2 3 3 2" xfId="7517"/>
    <cellStyle name="Normal 6 2 3 3 2 2" xfId="7518"/>
    <cellStyle name="Normal 6 2 3 3 3" xfId="7519"/>
    <cellStyle name="Normal 6 2 3 4" xfId="7520"/>
    <cellStyle name="Normal 6 2 3 4 2" xfId="7521"/>
    <cellStyle name="Normal 6 2 3 4 2 2" xfId="7522"/>
    <cellStyle name="Normal 6 2 3 4 3" xfId="7523"/>
    <cellStyle name="Normal 6 2 3 5" xfId="7524"/>
    <cellStyle name="Normal 6 2 3 5 2" xfId="7525"/>
    <cellStyle name="Normal 6 2 3 6" xfId="7526"/>
    <cellStyle name="Normal 6 2 4" xfId="7527"/>
    <cellStyle name="Normal 6 2 4 2" xfId="7528"/>
    <cellStyle name="Normal 6 2 4 2 2" xfId="7529"/>
    <cellStyle name="Normal 6 2 4 2 2 2" xfId="7530"/>
    <cellStyle name="Normal 6 2 4 2 2 2 2" xfId="7531"/>
    <cellStyle name="Normal 6 2 4 2 2 3" xfId="7532"/>
    <cellStyle name="Normal 6 2 4 2 3" xfId="7533"/>
    <cellStyle name="Normal 6 2 4 2 3 2" xfId="7534"/>
    <cellStyle name="Normal 6 2 4 2 4" xfId="7535"/>
    <cellStyle name="Normal 6 2 4 3" xfId="7536"/>
    <cellStyle name="Normal 6 2 4 3 2" xfId="7537"/>
    <cellStyle name="Normal 6 2 4 3 2 2" xfId="7538"/>
    <cellStyle name="Normal 6 2 4 3 3" xfId="7539"/>
    <cellStyle name="Normal 6 2 4 4" xfId="7540"/>
    <cellStyle name="Normal 6 2 4 4 2" xfId="7541"/>
    <cellStyle name="Normal 6 2 4 4 2 2" xfId="7542"/>
    <cellStyle name="Normal 6 2 4 4 3" xfId="7543"/>
    <cellStyle name="Normal 6 2 4 5" xfId="7544"/>
    <cellStyle name="Normal 6 2 4 5 2" xfId="7545"/>
    <cellStyle name="Normal 6 2 4 6" xfId="7546"/>
    <cellStyle name="Normal 6 2 5" xfId="7547"/>
    <cellStyle name="Normal 6 2 5 2" xfId="7548"/>
    <cellStyle name="Normal 6 2 5 2 2" xfId="7549"/>
    <cellStyle name="Normal 6 2 5 2 2 2" xfId="7550"/>
    <cellStyle name="Normal 6 2 5 2 2 2 2" xfId="7551"/>
    <cellStyle name="Normal 6 2 5 2 2 3" xfId="7552"/>
    <cellStyle name="Normal 6 2 5 2 3" xfId="7553"/>
    <cellStyle name="Normal 6 2 5 2 3 2" xfId="7554"/>
    <cellStyle name="Normal 6 2 5 2 4" xfId="7555"/>
    <cellStyle name="Normal 6 2 5 3" xfId="7556"/>
    <cellStyle name="Normal 6 2 5 3 2" xfId="7557"/>
    <cellStyle name="Normal 6 2 5 3 2 2" xfId="7558"/>
    <cellStyle name="Normal 6 2 5 3 3" xfId="7559"/>
    <cellStyle name="Normal 6 2 5 4" xfId="7560"/>
    <cellStyle name="Normal 6 2 5 4 2" xfId="7561"/>
    <cellStyle name="Normal 6 2 5 4 2 2" xfId="7562"/>
    <cellStyle name="Normal 6 2 5 4 3" xfId="7563"/>
    <cellStyle name="Normal 6 2 5 5" xfId="7564"/>
    <cellStyle name="Normal 6 2 5 5 2" xfId="7565"/>
    <cellStyle name="Normal 6 2 5 6" xfId="7566"/>
    <cellStyle name="Normal 6 2 6" xfId="7567"/>
    <cellStyle name="Normal 6 2 6 2" xfId="7568"/>
    <cellStyle name="Normal 6 2 6 2 2" xfId="7569"/>
    <cellStyle name="Normal 6 2 6 2 2 2" xfId="7570"/>
    <cellStyle name="Normal 6 2 6 2 3" xfId="7571"/>
    <cellStyle name="Normal 6 2 6 3" xfId="7572"/>
    <cellStyle name="Normal 6 2 6 3 2" xfId="7573"/>
    <cellStyle name="Normal 6 2 6 4" xfId="7574"/>
    <cellStyle name="Normal 6 2 7" xfId="7575"/>
    <cellStyle name="Normal 6 2 7 2" xfId="7576"/>
    <cellStyle name="Normal 6 2 7 2 2" xfId="7577"/>
    <cellStyle name="Normal 6 2 7 3" xfId="7578"/>
    <cellStyle name="Normal 6 2 8" xfId="7579"/>
    <cellStyle name="Normal 6 2 8 2" xfId="7580"/>
    <cellStyle name="Normal 6 2 8 2 2" xfId="7581"/>
    <cellStyle name="Normal 6 2 8 3" xfId="7582"/>
    <cellStyle name="Normal 6 3" xfId="7583"/>
    <cellStyle name="Normal 60" xfId="7584"/>
    <cellStyle name="Normal 60 2" xfId="7585"/>
    <cellStyle name="Normal 61" xfId="7586"/>
    <cellStyle name="Normal 61 2" xfId="7587"/>
    <cellStyle name="Normal 62" xfId="7588"/>
    <cellStyle name="Normal 62 2" xfId="7589"/>
    <cellStyle name="Normal 63" xfId="7590"/>
    <cellStyle name="Normal 63 2" xfId="7591"/>
    <cellStyle name="Normal 64" xfId="7592"/>
    <cellStyle name="Normal 64 2" xfId="7593"/>
    <cellStyle name="Normal 65" xfId="7594"/>
    <cellStyle name="Normal 65 2" xfId="7595"/>
    <cellStyle name="Normal 66" xfId="7596"/>
    <cellStyle name="Normal 66 2" xfId="7597"/>
    <cellStyle name="Normal 67" xfId="7598"/>
    <cellStyle name="Normal 67 2" xfId="7599"/>
    <cellStyle name="Normal 68" xfId="7600"/>
    <cellStyle name="Normal 68 2" xfId="7601"/>
    <cellStyle name="Normal 69" xfId="7602"/>
    <cellStyle name="Normal 69 2" xfId="7603"/>
    <cellStyle name="Normal 7" xfId="7604"/>
    <cellStyle name="Normal 7 2" xfId="7605"/>
    <cellStyle name="Normal 7 2 2" xfId="7606"/>
    <cellStyle name="Normal 7 2 2 2" xfId="7607"/>
    <cellStyle name="Normal 7 2 2 3" xfId="7608"/>
    <cellStyle name="Normal 7 3" xfId="7609"/>
    <cellStyle name="Normal 70" xfId="7610"/>
    <cellStyle name="Normal 70 2" xfId="7611"/>
    <cellStyle name="Normal 71" xfId="7612"/>
    <cellStyle name="Normal 71 2" xfId="7613"/>
    <cellStyle name="Normal 72" xfId="7614"/>
    <cellStyle name="Normal 72 2" xfId="7615"/>
    <cellStyle name="Normal 73" xfId="7616"/>
    <cellStyle name="Normal 73 2" xfId="7617"/>
    <cellStyle name="Normal 74" xfId="7618"/>
    <cellStyle name="Normal 74 2" xfId="7619"/>
    <cellStyle name="Normal 75" xfId="7620"/>
    <cellStyle name="Normal 75 2" xfId="7621"/>
    <cellStyle name="Normal 76" xfId="7622"/>
    <cellStyle name="Normal 76 2" xfId="7623"/>
    <cellStyle name="Normal 77" xfId="7624"/>
    <cellStyle name="Normal 77 2" xfId="7625"/>
    <cellStyle name="Normal 78" xfId="7626"/>
    <cellStyle name="Normal 78 2" xfId="7627"/>
    <cellStyle name="Normal 79" xfId="7628"/>
    <cellStyle name="Normal 79 2" xfId="7629"/>
    <cellStyle name="Normal 8" xfId="7630"/>
    <cellStyle name="Normal 8 2" xfId="7631"/>
    <cellStyle name="Normal 8 2 2" xfId="7632"/>
    <cellStyle name="Normal 8 2 3" xfId="7633"/>
    <cellStyle name="Normal 8 3" xfId="7634"/>
    <cellStyle name="Normal 80" xfId="7635"/>
    <cellStyle name="Normal 80 2" xfId="7636"/>
    <cellStyle name="Normal 81" xfId="7637"/>
    <cellStyle name="Normal 81 2" xfId="7638"/>
    <cellStyle name="Normal 82" xfId="7639"/>
    <cellStyle name="Normal 82 2" xfId="7640"/>
    <cellStyle name="Normal 83" xfId="7641"/>
    <cellStyle name="Normal 83 2" xfId="7642"/>
    <cellStyle name="Normal 84" xfId="7643"/>
    <cellStyle name="Normal 84 2" xfId="7644"/>
    <cellStyle name="Normal 85" xfId="7645"/>
    <cellStyle name="Normal 85 2" xfId="7646"/>
    <cellStyle name="Normal 86" xfId="7647"/>
    <cellStyle name="Normal 86 2" xfId="7648"/>
    <cellStyle name="Normal 87" xfId="7649"/>
    <cellStyle name="Normal 87 2" xfId="7650"/>
    <cellStyle name="Normal 88" xfId="7651"/>
    <cellStyle name="Normal 88 2" xfId="7652"/>
    <cellStyle name="Normal 89" xfId="7653"/>
    <cellStyle name="Normal 89 2" xfId="7654"/>
    <cellStyle name="Normal 9" xfId="7655"/>
    <cellStyle name="Normal 9 2" xfId="7656"/>
    <cellStyle name="Normal 9 2 2" xfId="7657"/>
    <cellStyle name="Normal 9 2 3" xfId="7658"/>
    <cellStyle name="Normal 9 3" xfId="7659"/>
    <cellStyle name="Normal 9 3 2" xfId="7660"/>
    <cellStyle name="Normal 9 3 2 2" xfId="7661"/>
    <cellStyle name="Normal 9 3 2 2 2" xfId="7662"/>
    <cellStyle name="Normal 9 3 2 2 2 2" xfId="7663"/>
    <cellStyle name="Normal 9 3 2 2 3" xfId="7664"/>
    <cellStyle name="Normal 9 3 2 3" xfId="7665"/>
    <cellStyle name="Normal 9 3 2 3 2" xfId="7666"/>
    <cellStyle name="Normal 9 3 2 4" xfId="7667"/>
    <cellStyle name="Normal 9 3 3" xfId="7668"/>
    <cellStyle name="Normal 9 3 3 2" xfId="7669"/>
    <cellStyle name="Normal 9 3 3 2 2" xfId="7670"/>
    <cellStyle name="Normal 9 3 3 3" xfId="7671"/>
    <cellStyle name="Normal 9 3 4" xfId="7672"/>
    <cellStyle name="Normal 9 3 4 2" xfId="7673"/>
    <cellStyle name="Normal 9 3 4 2 2" xfId="7674"/>
    <cellStyle name="Normal 9 3 4 3" xfId="7675"/>
    <cellStyle name="Normal 9 3 5" xfId="7676"/>
    <cellStyle name="Normal 9 3 5 2" xfId="7677"/>
    <cellStyle name="Normal 9 3 6" xfId="7678"/>
    <cellStyle name="Normal 9 4" xfId="7679"/>
    <cellStyle name="Normal 9 4 2" xfId="7680"/>
    <cellStyle name="Normal 9 4 2 2" xfId="7681"/>
    <cellStyle name="Normal 9 4 2 2 2" xfId="7682"/>
    <cellStyle name="Normal 9 4 2 3" xfId="7683"/>
    <cellStyle name="Normal 9 4 3" xfId="7684"/>
    <cellStyle name="Normal 9 4 3 2" xfId="7685"/>
    <cellStyle name="Normal 9 4 4" xfId="7686"/>
    <cellStyle name="Normal 9 5" xfId="7687"/>
    <cellStyle name="Normal 9 5 2" xfId="7688"/>
    <cellStyle name="Normal 9 5 2 2" xfId="7689"/>
    <cellStyle name="Normal 9 5 3" xfId="7690"/>
    <cellStyle name="Normal 9 6" xfId="7691"/>
    <cellStyle name="Normal 9 6 2" xfId="7692"/>
    <cellStyle name="Normal 9 6 2 2" xfId="7693"/>
    <cellStyle name="Normal 9 6 3" xfId="7694"/>
    <cellStyle name="Normal 9 7" xfId="7695"/>
    <cellStyle name="Normal 9 7 2" xfId="7696"/>
    <cellStyle name="Normal 9 8" xfId="7697"/>
    <cellStyle name="Normal 9 9" xfId="7698"/>
    <cellStyle name="Normal 90" xfId="7699"/>
    <cellStyle name="Normal 90 2" xfId="7700"/>
    <cellStyle name="Normal 91" xfId="7701"/>
    <cellStyle name="Normal 91 2" xfId="7702"/>
    <cellStyle name="Normal 92" xfId="7703"/>
    <cellStyle name="Normal 92 2" xfId="7704"/>
    <cellStyle name="Normal 93" xfId="7705"/>
    <cellStyle name="Normal 93 2" xfId="7706"/>
    <cellStyle name="Normal 94" xfId="7707"/>
    <cellStyle name="Normal 94 2" xfId="7708"/>
    <cellStyle name="Normal 95" xfId="7709"/>
    <cellStyle name="Normal 95 2" xfId="7710"/>
    <cellStyle name="Normal 96" xfId="7711"/>
    <cellStyle name="Normal 96 2" xfId="7712"/>
    <cellStyle name="Normal 97" xfId="7713"/>
    <cellStyle name="Normal 97 2" xfId="7714"/>
    <cellStyle name="Normal 98" xfId="7715"/>
    <cellStyle name="Normal 98 2" xfId="7716"/>
    <cellStyle name="Normal 99" xfId="7717"/>
    <cellStyle name="Normal_Kopia av Q2_2009" xfId="8893"/>
    <cellStyle name="Normal_Q1 Interim report" xfId="8897"/>
    <cellStyle name="Normal_Unibank" xfId="8899"/>
    <cellStyle name="Normalny 3" xfId="7718"/>
    <cellStyle name="Normalny_PL_Template" xfId="7719"/>
    <cellStyle name="Note 2" xfId="7720"/>
    <cellStyle name="Note 2 2" xfId="7721"/>
    <cellStyle name="Note 2 3" xfId="7722"/>
    <cellStyle name="Note 2 3 2" xfId="7723"/>
    <cellStyle name="Note 2 3 2 2" xfId="7724"/>
    <cellStyle name="Note 2 3 2 2 2" xfId="7725"/>
    <cellStyle name="Note 2 3 2 2 2 2" xfId="7726"/>
    <cellStyle name="Note 2 3 2 2 3" xfId="7727"/>
    <cellStyle name="Note 2 3 2 3" xfId="7728"/>
    <cellStyle name="Note 2 3 2 3 2" xfId="7729"/>
    <cellStyle name="Note 2 3 2 4" xfId="7730"/>
    <cellStyle name="Note 2 3 3" xfId="7731"/>
    <cellStyle name="Note 2 3 3 2" xfId="7732"/>
    <cellStyle name="Note 2 3 3 2 2" xfId="7733"/>
    <cellStyle name="Note 2 3 3 3" xfId="7734"/>
    <cellStyle name="Note 2 3 4" xfId="7735"/>
    <cellStyle name="Note 2 3 4 2" xfId="7736"/>
    <cellStyle name="Note 2 3 4 2 2" xfId="7737"/>
    <cellStyle name="Note 2 3 4 3" xfId="7738"/>
    <cellStyle name="Note 2 3 5" xfId="7739"/>
    <cellStyle name="Note 2 3 5 2" xfId="7740"/>
    <cellStyle name="Note 2 3 6" xfId="7741"/>
    <cellStyle name="Note 2 4" xfId="7742"/>
    <cellStyle name="Note 2 4 2" xfId="7743"/>
    <cellStyle name="Note 2 4 2 2" xfId="7744"/>
    <cellStyle name="Note 2 4 2 2 2" xfId="7745"/>
    <cellStyle name="Note 2 4 2 3" xfId="7746"/>
    <cellStyle name="Note 2 4 3" xfId="7747"/>
    <cellStyle name="Note 2 4 3 2" xfId="7748"/>
    <cellStyle name="Note 2 4 4" xfId="7749"/>
    <cellStyle name="Note 2 5" xfId="7750"/>
    <cellStyle name="Note 2 5 2" xfId="7751"/>
    <cellStyle name="Note 2 5 2 2" xfId="7752"/>
    <cellStyle name="Note 2 5 3" xfId="7753"/>
    <cellStyle name="Note 2 6" xfId="7754"/>
    <cellStyle name="Note 2 6 2" xfId="7755"/>
    <cellStyle name="Note 2 6 2 2" xfId="7756"/>
    <cellStyle name="Note 2 6 3" xfId="7757"/>
    <cellStyle name="Note 2 7" xfId="7758"/>
    <cellStyle name="Note 2 7 2" xfId="7759"/>
    <cellStyle name="Note 2 8" xfId="7760"/>
    <cellStyle name="Note 2 9" xfId="7761"/>
    <cellStyle name="Note 3" xfId="7762"/>
    <cellStyle name="Note 3 2" xfId="7763"/>
    <cellStyle name="Note 4" xfId="7764"/>
    <cellStyle name="Note 4 2" xfId="7765"/>
    <cellStyle name="Note 4 2 2" xfId="7766"/>
    <cellStyle name="Note 4 2 2 2" xfId="7767"/>
    <cellStyle name="Note 4 2 3" xfId="7768"/>
    <cellStyle name="Note 4 3" xfId="7769"/>
    <cellStyle name="Note 4 3 2" xfId="7770"/>
    <cellStyle name="Note 4 4" xfId="7771"/>
    <cellStyle name="Note 5" xfId="7772"/>
    <cellStyle name="Note 6" xfId="7773"/>
    <cellStyle name="Note 7" xfId="7774"/>
    <cellStyle name="Notiz" xfId="7775"/>
    <cellStyle name="NUMBER" xfId="7776"/>
    <cellStyle name="Otsikko" xfId="7777"/>
    <cellStyle name="Otsikko 1" xfId="7778"/>
    <cellStyle name="Otsikko 2" xfId="7779"/>
    <cellStyle name="Otsikko 3" xfId="7780"/>
    <cellStyle name="Otsikko 4" xfId="7781"/>
    <cellStyle name="Output 2" xfId="7782"/>
    <cellStyle name="Output 2 2" xfId="7783"/>
    <cellStyle name="Output 2 3" xfId="7784"/>
    <cellStyle name="Output 3" xfId="7785"/>
    <cellStyle name="Output 4" xfId="7786"/>
    <cellStyle name="Output 5" xfId="7787"/>
    <cellStyle name="Output 6" xfId="7788"/>
    <cellStyle name="Overskrift 1" xfId="7789"/>
    <cellStyle name="Overskrift 2" xfId="7790"/>
    <cellStyle name="Overskrift 3" xfId="7791"/>
    <cellStyle name="Overskrift 4" xfId="7792"/>
    <cellStyle name="Percent" xfId="8896" builtinId="5"/>
    <cellStyle name="Percent [0]" xfId="7793"/>
    <cellStyle name="Percent [00]" xfId="7794"/>
    <cellStyle name="Percent [2]" xfId="7795"/>
    <cellStyle name="Percent [2] 2" xfId="7796"/>
    <cellStyle name="Percent 10" xfId="7797"/>
    <cellStyle name="Percent 10 2" xfId="7798"/>
    <cellStyle name="Percent 10 2 2" xfId="7799"/>
    <cellStyle name="Percent 10 2 2 2" xfId="7800"/>
    <cellStyle name="Percent 10 2 2 2 2" xfId="7801"/>
    <cellStyle name="Percent 10 2 2 3" xfId="7802"/>
    <cellStyle name="Percent 10 2 3" xfId="7803"/>
    <cellStyle name="Percent 10 2 3 2" xfId="7804"/>
    <cellStyle name="Percent 10 2 4" xfId="7805"/>
    <cellStyle name="Percent 10 3" xfId="7806"/>
    <cellStyle name="Percent 10 3 2" xfId="7807"/>
    <cellStyle name="Percent 10 3 2 2" xfId="7808"/>
    <cellStyle name="Percent 10 3 3" xfId="7809"/>
    <cellStyle name="Percent 10 4" xfId="7810"/>
    <cellStyle name="Percent 10 4 2" xfId="7811"/>
    <cellStyle name="Percent 10 4 2 2" xfId="7812"/>
    <cellStyle name="Percent 10 4 3" xfId="7813"/>
    <cellStyle name="Percent 10 5" xfId="7814"/>
    <cellStyle name="Percent 10 5 2" xfId="7815"/>
    <cellStyle name="Percent 10 6" xfId="7816"/>
    <cellStyle name="Percent 100" xfId="7817"/>
    <cellStyle name="Percent 101" xfId="7818"/>
    <cellStyle name="Percent 102" xfId="7819"/>
    <cellStyle name="Percent 103" xfId="7820"/>
    <cellStyle name="Percent 104" xfId="7821"/>
    <cellStyle name="Percent 105" xfId="7822"/>
    <cellStyle name="Percent 106" xfId="7823"/>
    <cellStyle name="Percent 107" xfId="7824"/>
    <cellStyle name="Percent 108" xfId="7825"/>
    <cellStyle name="Percent 109" xfId="7826"/>
    <cellStyle name="Percent 11" xfId="7827"/>
    <cellStyle name="Percent 11 2" xfId="7828"/>
    <cellStyle name="Percent 11 2 2" xfId="7829"/>
    <cellStyle name="Percent 11 2 2 2" xfId="7830"/>
    <cellStyle name="Percent 11 2 2 2 2" xfId="7831"/>
    <cellStyle name="Percent 11 2 2 3" xfId="7832"/>
    <cellStyle name="Percent 11 2 3" xfId="7833"/>
    <cellStyle name="Percent 11 2 3 2" xfId="7834"/>
    <cellStyle name="Percent 11 2 4" xfId="7835"/>
    <cellStyle name="Percent 11 3" xfId="7836"/>
    <cellStyle name="Percent 11 3 2" xfId="7837"/>
    <cellStyle name="Percent 11 3 2 2" xfId="7838"/>
    <cellStyle name="Percent 11 3 3" xfId="7839"/>
    <cellStyle name="Percent 11 4" xfId="7840"/>
    <cellStyle name="Percent 11 4 2" xfId="7841"/>
    <cellStyle name="Percent 11 4 2 2" xfId="7842"/>
    <cellStyle name="Percent 11 4 3" xfId="7843"/>
    <cellStyle name="Percent 11 5" xfId="7844"/>
    <cellStyle name="Percent 11 5 2" xfId="7845"/>
    <cellStyle name="Percent 11 6" xfId="7846"/>
    <cellStyle name="Percent 110" xfId="7847"/>
    <cellStyle name="Percent 111" xfId="7848"/>
    <cellStyle name="Percent 112" xfId="7849"/>
    <cellStyle name="Percent 113" xfId="7850"/>
    <cellStyle name="Percent 114" xfId="7851"/>
    <cellStyle name="Percent 115" xfId="7852"/>
    <cellStyle name="Percent 116" xfId="7853"/>
    <cellStyle name="Percent 117" xfId="7854"/>
    <cellStyle name="Percent 118" xfId="7855"/>
    <cellStyle name="Percent 119" xfId="7856"/>
    <cellStyle name="Percent 12" xfId="7857"/>
    <cellStyle name="Percent 12 2" xfId="7858"/>
    <cellStyle name="Percent 12 2 2" xfId="7859"/>
    <cellStyle name="Percent 12 2 2 2" xfId="7860"/>
    <cellStyle name="Percent 12 2 2 2 2" xfId="7861"/>
    <cellStyle name="Percent 12 2 2 3" xfId="7862"/>
    <cellStyle name="Percent 12 2 3" xfId="7863"/>
    <cellStyle name="Percent 12 2 3 2" xfId="7864"/>
    <cellStyle name="Percent 12 2 4" xfId="7865"/>
    <cellStyle name="Percent 12 3" xfId="7866"/>
    <cellStyle name="Percent 12 3 2" xfId="7867"/>
    <cellStyle name="Percent 12 3 2 2" xfId="7868"/>
    <cellStyle name="Percent 12 3 3" xfId="7869"/>
    <cellStyle name="Percent 12 4" xfId="7870"/>
    <cellStyle name="Percent 12 4 2" xfId="7871"/>
    <cellStyle name="Percent 12 4 2 2" xfId="7872"/>
    <cellStyle name="Percent 12 4 3" xfId="7873"/>
    <cellStyle name="Percent 12 5" xfId="7874"/>
    <cellStyle name="Percent 12 5 2" xfId="7875"/>
    <cellStyle name="Percent 12 6" xfId="7876"/>
    <cellStyle name="Percent 120" xfId="7877"/>
    <cellStyle name="Percent 121" xfId="7878"/>
    <cellStyle name="Percent 122" xfId="7879"/>
    <cellStyle name="Percent 123" xfId="7880"/>
    <cellStyle name="Percent 124" xfId="7881"/>
    <cellStyle name="Percent 125" xfId="7882"/>
    <cellStyle name="Percent 126" xfId="7883"/>
    <cellStyle name="Percent 127" xfId="7884"/>
    <cellStyle name="Percent 128" xfId="7885"/>
    <cellStyle name="Percent 129" xfId="7886"/>
    <cellStyle name="Percent 13" xfId="7887"/>
    <cellStyle name="Percent 13 2" xfId="7888"/>
    <cellStyle name="Percent 13 2 2" xfId="7889"/>
    <cellStyle name="Percent 13 2 2 2" xfId="7890"/>
    <cellStyle name="Percent 13 2 2 2 2" xfId="7891"/>
    <cellStyle name="Percent 13 2 2 3" xfId="7892"/>
    <cellStyle name="Percent 13 2 3" xfId="7893"/>
    <cellStyle name="Percent 13 2 3 2" xfId="7894"/>
    <cellStyle name="Percent 13 2 4" xfId="7895"/>
    <cellStyle name="Percent 13 3" xfId="7896"/>
    <cellStyle name="Percent 13 3 2" xfId="7897"/>
    <cellStyle name="Percent 13 3 2 2" xfId="7898"/>
    <cellStyle name="Percent 13 3 3" xfId="7899"/>
    <cellStyle name="Percent 13 4" xfId="7900"/>
    <cellStyle name="Percent 13 4 2" xfId="7901"/>
    <cellStyle name="Percent 13 4 2 2" xfId="7902"/>
    <cellStyle name="Percent 13 4 3" xfId="7903"/>
    <cellStyle name="Percent 13 5" xfId="7904"/>
    <cellStyle name="Percent 13 5 2" xfId="7905"/>
    <cellStyle name="Percent 13 6" xfId="7906"/>
    <cellStyle name="Percent 130" xfId="7907"/>
    <cellStyle name="Percent 131" xfId="7908"/>
    <cellStyle name="Percent 132" xfId="7909"/>
    <cellStyle name="Percent 133" xfId="7910"/>
    <cellStyle name="Percent 134" xfId="7911"/>
    <cellStyle name="Percent 135" xfId="7912"/>
    <cellStyle name="Percent 136" xfId="7913"/>
    <cellStyle name="Percent 137" xfId="7914"/>
    <cellStyle name="Percent 138" xfId="7915"/>
    <cellStyle name="Percent 139" xfId="7916"/>
    <cellStyle name="Percent 14" xfId="7917"/>
    <cellStyle name="Percent 14 2" xfId="7918"/>
    <cellStyle name="Percent 14 2 2" xfId="7919"/>
    <cellStyle name="Percent 14 2 2 2" xfId="7920"/>
    <cellStyle name="Percent 14 2 2 2 2" xfId="7921"/>
    <cellStyle name="Percent 14 2 2 3" xfId="7922"/>
    <cellStyle name="Percent 14 2 3" xfId="7923"/>
    <cellStyle name="Percent 14 2 3 2" xfId="7924"/>
    <cellStyle name="Percent 14 2 4" xfId="7925"/>
    <cellStyle name="Percent 14 3" xfId="7926"/>
    <cellStyle name="Percent 14 3 2" xfId="7927"/>
    <cellStyle name="Percent 14 3 2 2" xfId="7928"/>
    <cellStyle name="Percent 14 3 3" xfId="7929"/>
    <cellStyle name="Percent 14 4" xfId="7930"/>
    <cellStyle name="Percent 14 4 2" xfId="7931"/>
    <cellStyle name="Percent 14 4 2 2" xfId="7932"/>
    <cellStyle name="Percent 14 4 3" xfId="7933"/>
    <cellStyle name="Percent 14 5" xfId="7934"/>
    <cellStyle name="Percent 14 5 2" xfId="7935"/>
    <cellStyle name="Percent 14 6" xfId="7936"/>
    <cellStyle name="Percent 140" xfId="7937"/>
    <cellStyle name="Percent 141" xfId="7938"/>
    <cellStyle name="Percent 142" xfId="7939"/>
    <cellStyle name="Percent 143" xfId="7940"/>
    <cellStyle name="Percent 144" xfId="7941"/>
    <cellStyle name="Percent 145" xfId="7942"/>
    <cellStyle name="Percent 146" xfId="7943"/>
    <cellStyle name="Percent 147" xfId="7944"/>
    <cellStyle name="Percent 148" xfId="7945"/>
    <cellStyle name="Percent 149" xfId="7946"/>
    <cellStyle name="Percent 15" xfId="7947"/>
    <cellStyle name="Percent 15 2" xfId="7948"/>
    <cellStyle name="Percent 15 2 2" xfId="7949"/>
    <cellStyle name="Percent 15 2 2 2" xfId="7950"/>
    <cellStyle name="Percent 15 2 2 2 2" xfId="7951"/>
    <cellStyle name="Percent 15 2 2 3" xfId="7952"/>
    <cellStyle name="Percent 15 2 3" xfId="7953"/>
    <cellStyle name="Percent 15 2 3 2" xfId="7954"/>
    <cellStyle name="Percent 15 2 4" xfId="7955"/>
    <cellStyle name="Percent 15 3" xfId="7956"/>
    <cellStyle name="Percent 15 3 2" xfId="7957"/>
    <cellStyle name="Percent 15 3 2 2" xfId="7958"/>
    <cellStyle name="Percent 15 3 3" xfId="7959"/>
    <cellStyle name="Percent 15 4" xfId="7960"/>
    <cellStyle name="Percent 15 4 2" xfId="7961"/>
    <cellStyle name="Percent 15 4 2 2" xfId="7962"/>
    <cellStyle name="Percent 15 4 3" xfId="7963"/>
    <cellStyle name="Percent 15 5" xfId="7964"/>
    <cellStyle name="Percent 15 5 2" xfId="7965"/>
    <cellStyle name="Percent 15 6" xfId="7966"/>
    <cellStyle name="Percent 150" xfId="7967"/>
    <cellStyle name="Percent 151" xfId="7968"/>
    <cellStyle name="Percent 152" xfId="7969"/>
    <cellStyle name="Percent 153" xfId="7970"/>
    <cellStyle name="Percent 154" xfId="7971"/>
    <cellStyle name="Percent 155" xfId="7972"/>
    <cellStyle name="Percent 156" xfId="7973"/>
    <cellStyle name="Percent 157" xfId="7974"/>
    <cellStyle name="Percent 158" xfId="7975"/>
    <cellStyle name="Percent 159" xfId="7976"/>
    <cellStyle name="Percent 16" xfId="7977"/>
    <cellStyle name="Percent 16 2" xfId="7978"/>
    <cellStyle name="Percent 16 2 2" xfId="7979"/>
    <cellStyle name="Percent 16 2 2 2" xfId="7980"/>
    <cellStyle name="Percent 16 2 2 2 2" xfId="7981"/>
    <cellStyle name="Percent 16 2 2 3" xfId="7982"/>
    <cellStyle name="Percent 16 2 3" xfId="7983"/>
    <cellStyle name="Percent 16 2 3 2" xfId="7984"/>
    <cellStyle name="Percent 16 2 4" xfId="7985"/>
    <cellStyle name="Percent 16 3" xfId="7986"/>
    <cellStyle name="Percent 16 3 2" xfId="7987"/>
    <cellStyle name="Percent 16 3 2 2" xfId="7988"/>
    <cellStyle name="Percent 16 3 3" xfId="7989"/>
    <cellStyle name="Percent 16 4" xfId="7990"/>
    <cellStyle name="Percent 16 4 2" xfId="7991"/>
    <cellStyle name="Percent 16 4 2 2" xfId="7992"/>
    <cellStyle name="Percent 16 4 3" xfId="7993"/>
    <cellStyle name="Percent 16 5" xfId="7994"/>
    <cellStyle name="Percent 16 5 2" xfId="7995"/>
    <cellStyle name="Percent 16 6" xfId="7996"/>
    <cellStyle name="Percent 160" xfId="7997"/>
    <cellStyle name="Percent 161" xfId="7998"/>
    <cellStyle name="Percent 162" xfId="7999"/>
    <cellStyle name="Percent 163" xfId="8000"/>
    <cellStyle name="Percent 164" xfId="8001"/>
    <cellStyle name="Percent 165" xfId="8002"/>
    <cellStyle name="Percent 166" xfId="8003"/>
    <cellStyle name="Percent 167" xfId="8004"/>
    <cellStyle name="Percent 168" xfId="8005"/>
    <cellStyle name="Percent 169" xfId="8006"/>
    <cellStyle name="Percent 17" xfId="8007"/>
    <cellStyle name="Percent 17 2" xfId="8008"/>
    <cellStyle name="Percent 17 2 2" xfId="8009"/>
    <cellStyle name="Percent 17 2 2 2" xfId="8010"/>
    <cellStyle name="Percent 17 2 2 2 2" xfId="8011"/>
    <cellStyle name="Percent 17 2 2 3" xfId="8012"/>
    <cellStyle name="Percent 17 2 3" xfId="8013"/>
    <cellStyle name="Percent 17 2 3 2" xfId="8014"/>
    <cellStyle name="Percent 17 2 4" xfId="8015"/>
    <cellStyle name="Percent 17 3" xfId="8016"/>
    <cellStyle name="Percent 17 3 2" xfId="8017"/>
    <cellStyle name="Percent 17 3 2 2" xfId="8018"/>
    <cellStyle name="Percent 17 3 3" xfId="8019"/>
    <cellStyle name="Percent 17 4" xfId="8020"/>
    <cellStyle name="Percent 17 4 2" xfId="8021"/>
    <cellStyle name="Percent 17 4 2 2" xfId="8022"/>
    <cellStyle name="Percent 17 4 3" xfId="8023"/>
    <cellStyle name="Percent 17 5" xfId="8024"/>
    <cellStyle name="Percent 17 5 2" xfId="8025"/>
    <cellStyle name="Percent 17 6" xfId="8026"/>
    <cellStyle name="Percent 170" xfId="8027"/>
    <cellStyle name="Percent 171" xfId="8028"/>
    <cellStyle name="Percent 172" xfId="8029"/>
    <cellStyle name="Percent 173" xfId="8030"/>
    <cellStyle name="Percent 174" xfId="8031"/>
    <cellStyle name="Percent 175" xfId="8032"/>
    <cellStyle name="Percent 176" xfId="8033"/>
    <cellStyle name="Percent 177" xfId="8034"/>
    <cellStyle name="Percent 178" xfId="8035"/>
    <cellStyle name="Percent 179" xfId="8036"/>
    <cellStyle name="Percent 18" xfId="8037"/>
    <cellStyle name="Percent 18 2" xfId="8038"/>
    <cellStyle name="Percent 18 2 2" xfId="8039"/>
    <cellStyle name="Percent 18 2 2 2" xfId="8040"/>
    <cellStyle name="Percent 18 2 3" xfId="8041"/>
    <cellStyle name="Percent 18 3" xfId="8042"/>
    <cellStyle name="Percent 18 3 2" xfId="8043"/>
    <cellStyle name="Percent 18 4" xfId="8044"/>
    <cellStyle name="Percent 18 5" xfId="8045"/>
    <cellStyle name="Percent 180" xfId="8046"/>
    <cellStyle name="Percent 181" xfId="8047"/>
    <cellStyle name="Percent 182" xfId="8048"/>
    <cellStyle name="Percent 183" xfId="8049"/>
    <cellStyle name="Percent 184" xfId="8050"/>
    <cellStyle name="Percent 185" xfId="8051"/>
    <cellStyle name="Percent 186" xfId="8052"/>
    <cellStyle name="Percent 187" xfId="8053"/>
    <cellStyle name="Percent 188" xfId="8054"/>
    <cellStyle name="Percent 189" xfId="8055"/>
    <cellStyle name="Percent 19" xfId="8056"/>
    <cellStyle name="Percent 19 2" xfId="8057"/>
    <cellStyle name="Percent 19 2 2" xfId="8058"/>
    <cellStyle name="Percent 19 2 2 2" xfId="8059"/>
    <cellStyle name="Percent 19 2 3" xfId="8060"/>
    <cellStyle name="Percent 19 3" xfId="8061"/>
    <cellStyle name="Percent 19 3 2" xfId="8062"/>
    <cellStyle name="Percent 19 4" xfId="8063"/>
    <cellStyle name="Percent 19 5" xfId="8064"/>
    <cellStyle name="Percent 190" xfId="8065"/>
    <cellStyle name="Percent 191" xfId="8066"/>
    <cellStyle name="Percent 192" xfId="8067"/>
    <cellStyle name="Percent 193" xfId="8068"/>
    <cellStyle name="Percent 194" xfId="8069"/>
    <cellStyle name="Percent 195" xfId="8070"/>
    <cellStyle name="Percent 196" xfId="8071"/>
    <cellStyle name="Percent 197" xfId="8072"/>
    <cellStyle name="Percent 198" xfId="8073"/>
    <cellStyle name="Percent 199" xfId="8074"/>
    <cellStyle name="Percent 2" xfId="8075"/>
    <cellStyle name="Percent 2 2" xfId="8076"/>
    <cellStyle name="Percent 2 2 2" xfId="8077"/>
    <cellStyle name="Percent 2 2 3" xfId="8078"/>
    <cellStyle name="Percent 2 2 4" xfId="8079"/>
    <cellStyle name="Percent 2 3" xfId="8080"/>
    <cellStyle name="Percent 2 3 2" xfId="8081"/>
    <cellStyle name="Percent 2 4" xfId="8082"/>
    <cellStyle name="Percent 20" xfId="8083"/>
    <cellStyle name="Percent 200" xfId="8084"/>
    <cellStyle name="Percent 201" xfId="8085"/>
    <cellStyle name="Percent 202" xfId="8086"/>
    <cellStyle name="Percent 203" xfId="8087"/>
    <cellStyle name="Percent 204" xfId="8088"/>
    <cellStyle name="Percent 205" xfId="8089"/>
    <cellStyle name="Percent 206" xfId="8090"/>
    <cellStyle name="Percent 207" xfId="8091"/>
    <cellStyle name="Percent 208" xfId="8092"/>
    <cellStyle name="Percent 209" xfId="8093"/>
    <cellStyle name="Percent 21" xfId="8094"/>
    <cellStyle name="Percent 210" xfId="8095"/>
    <cellStyle name="Percent 211" xfId="8096"/>
    <cellStyle name="Percent 212" xfId="8097"/>
    <cellStyle name="Percent 213" xfId="8098"/>
    <cellStyle name="Percent 214" xfId="8099"/>
    <cellStyle name="Percent 215" xfId="8100"/>
    <cellStyle name="Percent 216" xfId="8101"/>
    <cellStyle name="Percent 217" xfId="8102"/>
    <cellStyle name="Percent 218" xfId="8103"/>
    <cellStyle name="Percent 219" xfId="8104"/>
    <cellStyle name="Percent 22" xfId="8105"/>
    <cellStyle name="Percent 22 2" xfId="8106"/>
    <cellStyle name="Percent 22 2 2" xfId="8107"/>
    <cellStyle name="Percent 22 3" xfId="8108"/>
    <cellStyle name="Percent 22 4" xfId="8109"/>
    <cellStyle name="Percent 22 5" xfId="8110"/>
    <cellStyle name="Percent 220" xfId="8111"/>
    <cellStyle name="Percent 221" xfId="8112"/>
    <cellStyle name="Percent 222" xfId="8113"/>
    <cellStyle name="Percent 223" xfId="8114"/>
    <cellStyle name="Percent 224" xfId="8115"/>
    <cellStyle name="Percent 225" xfId="8116"/>
    <cellStyle name="Percent 226" xfId="8117"/>
    <cellStyle name="Percent 227" xfId="8118"/>
    <cellStyle name="Percent 228" xfId="8119"/>
    <cellStyle name="Percent 229" xfId="8120"/>
    <cellStyle name="Percent 23" xfId="8121"/>
    <cellStyle name="Percent 23 2" xfId="8122"/>
    <cellStyle name="Percent 23 2 2" xfId="8123"/>
    <cellStyle name="Percent 23 3" xfId="8124"/>
    <cellStyle name="Percent 23 4" xfId="8125"/>
    <cellStyle name="Percent 23 5" xfId="8126"/>
    <cellStyle name="Percent 230" xfId="8127"/>
    <cellStyle name="Percent 231" xfId="8128"/>
    <cellStyle name="Percent 232" xfId="8129"/>
    <cellStyle name="Percent 233" xfId="8130"/>
    <cellStyle name="Percent 234" xfId="8131"/>
    <cellStyle name="Percent 235" xfId="8132"/>
    <cellStyle name="Percent 236" xfId="8133"/>
    <cellStyle name="Percent 237" xfId="8134"/>
    <cellStyle name="Percent 238" xfId="8135"/>
    <cellStyle name="Percent 239" xfId="8136"/>
    <cellStyle name="Percent 24" xfId="8137"/>
    <cellStyle name="Percent 240" xfId="8138"/>
    <cellStyle name="Percent 241" xfId="8139"/>
    <cellStyle name="Percent 242" xfId="8140"/>
    <cellStyle name="Percent 243" xfId="8141"/>
    <cellStyle name="Percent 244" xfId="8142"/>
    <cellStyle name="Percent 245" xfId="8143"/>
    <cellStyle name="Percent 246" xfId="8144"/>
    <cellStyle name="Percent 247" xfId="8145"/>
    <cellStyle name="Percent 248" xfId="8146"/>
    <cellStyle name="Percent 249" xfId="8147"/>
    <cellStyle name="Percent 25" xfId="8148"/>
    <cellStyle name="Percent 250" xfId="8149"/>
    <cellStyle name="Percent 251" xfId="8150"/>
    <cellStyle name="Percent 252" xfId="8151"/>
    <cellStyle name="Percent 253" xfId="8152"/>
    <cellStyle name="Percent 254" xfId="8153"/>
    <cellStyle name="Percent 255" xfId="8154"/>
    <cellStyle name="Percent 256" xfId="8155"/>
    <cellStyle name="Percent 257" xfId="8156"/>
    <cellStyle name="Percent 258" xfId="8157"/>
    <cellStyle name="Percent 259" xfId="8158"/>
    <cellStyle name="Percent 26" xfId="8159"/>
    <cellStyle name="Percent 260" xfId="8160"/>
    <cellStyle name="Percent 261" xfId="8161"/>
    <cellStyle name="Percent 262" xfId="8162"/>
    <cellStyle name="Percent 263" xfId="8163"/>
    <cellStyle name="Percent 264" xfId="8164"/>
    <cellStyle name="Percent 265" xfId="8165"/>
    <cellStyle name="Percent 266" xfId="8166"/>
    <cellStyle name="Percent 267" xfId="8167"/>
    <cellStyle name="Percent 268" xfId="8168"/>
    <cellStyle name="Percent 269" xfId="8169"/>
    <cellStyle name="Percent 27" xfId="8170"/>
    <cellStyle name="Percent 270" xfId="8171"/>
    <cellStyle name="Percent 271" xfId="8172"/>
    <cellStyle name="Percent 272" xfId="8173"/>
    <cellStyle name="Percent 273" xfId="8174"/>
    <cellStyle name="Percent 274" xfId="8175"/>
    <cellStyle name="Percent 275" xfId="8176"/>
    <cellStyle name="Percent 276" xfId="8177"/>
    <cellStyle name="Percent 277" xfId="8178"/>
    <cellStyle name="Percent 278" xfId="8179"/>
    <cellStyle name="Percent 279" xfId="8180"/>
    <cellStyle name="Percent 28" xfId="8181"/>
    <cellStyle name="Percent 280" xfId="8182"/>
    <cellStyle name="Percent 281" xfId="8183"/>
    <cellStyle name="Percent 282" xfId="8184"/>
    <cellStyle name="Percent 283" xfId="8185"/>
    <cellStyle name="Percent 284" xfId="8186"/>
    <cellStyle name="Percent 285" xfId="8187"/>
    <cellStyle name="Percent 286" xfId="8188"/>
    <cellStyle name="Percent 287" xfId="8189"/>
    <cellStyle name="Percent 288" xfId="8190"/>
    <cellStyle name="Percent 289" xfId="8191"/>
    <cellStyle name="Percent 29" xfId="8192"/>
    <cellStyle name="Percent 290" xfId="8193"/>
    <cellStyle name="Percent 291" xfId="8194"/>
    <cellStyle name="Percent 292" xfId="8195"/>
    <cellStyle name="Percent 293" xfId="8196"/>
    <cellStyle name="Percent 294" xfId="8197"/>
    <cellStyle name="Percent 295" xfId="8198"/>
    <cellStyle name="Percent 296" xfId="8199"/>
    <cellStyle name="Percent 297" xfId="8200"/>
    <cellStyle name="Percent 298" xfId="8201"/>
    <cellStyle name="Percent 299" xfId="8202"/>
    <cellStyle name="Percent 3" xfId="8203"/>
    <cellStyle name="Percent 3 10" xfId="8204"/>
    <cellStyle name="Percent 3 11" xfId="8898"/>
    <cellStyle name="Percent 3 2" xfId="8205"/>
    <cellStyle name="Percent 3 2 2" xfId="8206"/>
    <cellStyle name="Percent 3 2 2 2" xfId="8207"/>
    <cellStyle name="Percent 3 2 2 2 2" xfId="8208"/>
    <cellStyle name="Percent 3 2 2 2 2 2" xfId="8209"/>
    <cellStyle name="Percent 3 2 2 2 2 2 2" xfId="8210"/>
    <cellStyle name="Percent 3 2 2 2 2 3" xfId="8211"/>
    <cellStyle name="Percent 3 2 2 2 3" xfId="8212"/>
    <cellStyle name="Percent 3 2 2 2 3 2" xfId="8213"/>
    <cellStyle name="Percent 3 2 2 2 4" xfId="8214"/>
    <cellStyle name="Percent 3 2 2 3" xfId="8215"/>
    <cellStyle name="Percent 3 2 2 3 2" xfId="8216"/>
    <cellStyle name="Percent 3 2 2 3 2 2" xfId="8217"/>
    <cellStyle name="Percent 3 2 2 3 3" xfId="8218"/>
    <cellStyle name="Percent 3 2 2 4" xfId="8219"/>
    <cellStyle name="Percent 3 2 2 4 2" xfId="8220"/>
    <cellStyle name="Percent 3 2 2 4 2 2" xfId="8221"/>
    <cellStyle name="Percent 3 2 2 4 3" xfId="8222"/>
    <cellStyle name="Percent 3 2 2 5" xfId="8223"/>
    <cellStyle name="Percent 3 2 2 5 2" xfId="8224"/>
    <cellStyle name="Percent 3 2 2 6" xfId="8225"/>
    <cellStyle name="Percent 3 2 3" xfId="8226"/>
    <cellStyle name="Percent 3 2 3 2" xfId="8227"/>
    <cellStyle name="Percent 3 2 3 2 2" xfId="8228"/>
    <cellStyle name="Percent 3 2 3 2 2 2" xfId="8229"/>
    <cellStyle name="Percent 3 2 3 2 3" xfId="8230"/>
    <cellStyle name="Percent 3 2 3 3" xfId="8231"/>
    <cellStyle name="Percent 3 2 3 3 2" xfId="8232"/>
    <cellStyle name="Percent 3 2 3 4" xfId="8233"/>
    <cellStyle name="Percent 3 2 4" xfId="8234"/>
    <cellStyle name="Percent 3 2 4 2" xfId="8235"/>
    <cellStyle name="Percent 3 2 4 2 2" xfId="8236"/>
    <cellStyle name="Percent 3 2 4 3" xfId="8237"/>
    <cellStyle name="Percent 3 2 5" xfId="8238"/>
    <cellStyle name="Percent 3 2 5 2" xfId="8239"/>
    <cellStyle name="Percent 3 2 5 2 2" xfId="8240"/>
    <cellStyle name="Percent 3 2 5 3" xfId="8241"/>
    <cellStyle name="Percent 3 2 6" xfId="8242"/>
    <cellStyle name="Percent 3 2 6 2" xfId="8243"/>
    <cellStyle name="Percent 3 2 7" xfId="8244"/>
    <cellStyle name="Percent 3 3" xfId="8245"/>
    <cellStyle name="Percent 3 3 2" xfId="8246"/>
    <cellStyle name="Percent 3 3 2 2" xfId="8247"/>
    <cellStyle name="Percent 3 3 2 2 2" xfId="8248"/>
    <cellStyle name="Percent 3 3 2 2 2 2" xfId="8249"/>
    <cellStyle name="Percent 3 3 2 2 2 2 2" xfId="8250"/>
    <cellStyle name="Percent 3 3 2 2 2 3" xfId="8251"/>
    <cellStyle name="Percent 3 3 2 2 3" xfId="8252"/>
    <cellStyle name="Percent 3 3 2 2 3 2" xfId="8253"/>
    <cellStyle name="Percent 3 3 2 2 4" xfId="8254"/>
    <cellStyle name="Percent 3 3 2 3" xfId="8255"/>
    <cellStyle name="Percent 3 3 2 3 2" xfId="8256"/>
    <cellStyle name="Percent 3 3 2 3 2 2" xfId="8257"/>
    <cellStyle name="Percent 3 3 2 3 3" xfId="8258"/>
    <cellStyle name="Percent 3 3 2 4" xfId="8259"/>
    <cellStyle name="Percent 3 3 2 4 2" xfId="8260"/>
    <cellStyle name="Percent 3 3 2 4 2 2" xfId="8261"/>
    <cellStyle name="Percent 3 3 2 4 3" xfId="8262"/>
    <cellStyle name="Percent 3 3 2 5" xfId="8263"/>
    <cellStyle name="Percent 3 3 2 5 2" xfId="8264"/>
    <cellStyle name="Percent 3 3 2 6" xfId="8265"/>
    <cellStyle name="Percent 3 3 3" xfId="8266"/>
    <cellStyle name="Percent 3 3 3 2" xfId="8267"/>
    <cellStyle name="Percent 3 3 3 2 2" xfId="8268"/>
    <cellStyle name="Percent 3 3 3 2 2 2" xfId="8269"/>
    <cellStyle name="Percent 3 3 3 2 3" xfId="8270"/>
    <cellStyle name="Percent 3 3 3 3" xfId="8271"/>
    <cellStyle name="Percent 3 3 3 3 2" xfId="8272"/>
    <cellStyle name="Percent 3 3 3 4" xfId="8273"/>
    <cellStyle name="Percent 3 3 4" xfId="8274"/>
    <cellStyle name="Percent 3 3 4 2" xfId="8275"/>
    <cellStyle name="Percent 3 3 4 2 2" xfId="8276"/>
    <cellStyle name="Percent 3 3 4 3" xfId="8277"/>
    <cellStyle name="Percent 3 3 5" xfId="8278"/>
    <cellStyle name="Percent 3 3 5 2" xfId="8279"/>
    <cellStyle name="Percent 3 3 5 2 2" xfId="8280"/>
    <cellStyle name="Percent 3 3 5 3" xfId="8281"/>
    <cellStyle name="Percent 3 3 6" xfId="8282"/>
    <cellStyle name="Percent 3 3 6 2" xfId="8283"/>
    <cellStyle name="Percent 3 3 7" xfId="8284"/>
    <cellStyle name="Percent 3 4" xfId="8285"/>
    <cellStyle name="Percent 3 4 2" xfId="8286"/>
    <cellStyle name="Percent 3 4 3" xfId="8287"/>
    <cellStyle name="Percent 3 5" xfId="8288"/>
    <cellStyle name="Percent 3 5 2" xfId="8289"/>
    <cellStyle name="Percent 3 5 2 2" xfId="8290"/>
    <cellStyle name="Percent 3 5 2 2 2" xfId="8291"/>
    <cellStyle name="Percent 3 5 2 2 2 2" xfId="8292"/>
    <cellStyle name="Percent 3 5 2 2 3" xfId="8293"/>
    <cellStyle name="Percent 3 5 2 3" xfId="8294"/>
    <cellStyle name="Percent 3 5 2 3 2" xfId="8295"/>
    <cellStyle name="Percent 3 5 2 4" xfId="8296"/>
    <cellStyle name="Percent 3 5 3" xfId="8297"/>
    <cellStyle name="Percent 3 5 3 2" xfId="8298"/>
    <cellStyle name="Percent 3 5 3 2 2" xfId="8299"/>
    <cellStyle name="Percent 3 5 3 3" xfId="8300"/>
    <cellStyle name="Percent 3 5 4" xfId="8301"/>
    <cellStyle name="Percent 3 5 4 2" xfId="8302"/>
    <cellStyle name="Percent 3 5 4 2 2" xfId="8303"/>
    <cellStyle name="Percent 3 5 4 3" xfId="8304"/>
    <cellStyle name="Percent 3 5 5" xfId="8305"/>
    <cellStyle name="Percent 3 5 5 2" xfId="8306"/>
    <cellStyle name="Percent 3 5 6" xfId="8307"/>
    <cellStyle name="Percent 3 6" xfId="8308"/>
    <cellStyle name="Percent 3 6 2" xfId="8309"/>
    <cellStyle name="Percent 3 6 2 2" xfId="8310"/>
    <cellStyle name="Percent 3 6 2 2 2" xfId="8311"/>
    <cellStyle name="Percent 3 6 2 3" xfId="8312"/>
    <cellStyle name="Percent 3 6 3" xfId="8313"/>
    <cellStyle name="Percent 3 6 3 2" xfId="8314"/>
    <cellStyle name="Percent 3 6 4" xfId="8315"/>
    <cellStyle name="Percent 3 7" xfId="8316"/>
    <cellStyle name="Percent 3 7 2" xfId="8317"/>
    <cellStyle name="Percent 3 7 2 2" xfId="8318"/>
    <cellStyle name="Percent 3 7 3" xfId="8319"/>
    <cellStyle name="Percent 3 8" xfId="8320"/>
    <cellStyle name="Percent 3 8 2" xfId="8321"/>
    <cellStyle name="Percent 3 8 2 2" xfId="8322"/>
    <cellStyle name="Percent 3 8 3" xfId="8323"/>
    <cellStyle name="Percent 3 9" xfId="8324"/>
    <cellStyle name="Percent 3 9 2" xfId="8325"/>
    <cellStyle name="Percent 30" xfId="8326"/>
    <cellStyle name="Percent 300" xfId="8327"/>
    <cellStyle name="Percent 301" xfId="8328"/>
    <cellStyle name="Percent 302" xfId="8329"/>
    <cellStyle name="Percent 303" xfId="8330"/>
    <cellStyle name="Percent 304" xfId="8331"/>
    <cellStyle name="Percent 305" xfId="8332"/>
    <cellStyle name="Percent 306" xfId="8333"/>
    <cellStyle name="Percent 307" xfId="8334"/>
    <cellStyle name="Percent 308" xfId="8335"/>
    <cellStyle name="Percent 309" xfId="8336"/>
    <cellStyle name="Percent 31" xfId="8337"/>
    <cellStyle name="Percent 310" xfId="8338"/>
    <cellStyle name="Percent 311" xfId="8339"/>
    <cellStyle name="Percent 312" xfId="8340"/>
    <cellStyle name="Percent 313" xfId="8341"/>
    <cellStyle name="Percent 314" xfId="8342"/>
    <cellStyle name="Percent 315" xfId="8343"/>
    <cellStyle name="Percent 316" xfId="8344"/>
    <cellStyle name="Percent 317" xfId="8345"/>
    <cellStyle name="Percent 318" xfId="8346"/>
    <cellStyle name="Percent 319" xfId="8347"/>
    <cellStyle name="Percent 32" xfId="8348"/>
    <cellStyle name="Percent 320" xfId="8349"/>
    <cellStyle name="Percent 321" xfId="8350"/>
    <cellStyle name="Percent 322" xfId="8351"/>
    <cellStyle name="Percent 323" xfId="8352"/>
    <cellStyle name="Percent 324" xfId="8353"/>
    <cellStyle name="Percent 325" xfId="8354"/>
    <cellStyle name="Percent 326" xfId="8355"/>
    <cellStyle name="Percent 327" xfId="8356"/>
    <cellStyle name="Percent 328" xfId="8357"/>
    <cellStyle name="Percent 329" xfId="8358"/>
    <cellStyle name="Percent 33" xfId="8359"/>
    <cellStyle name="Percent 330" xfId="8360"/>
    <cellStyle name="Percent 331" xfId="8361"/>
    <cellStyle name="Percent 332" xfId="8362"/>
    <cellStyle name="Percent 333" xfId="8363"/>
    <cellStyle name="Percent 334" xfId="8364"/>
    <cellStyle name="Percent 335" xfId="8365"/>
    <cellStyle name="Percent 336" xfId="8366"/>
    <cellStyle name="Percent 337" xfId="8367"/>
    <cellStyle name="Percent 338" xfId="8368"/>
    <cellStyle name="Percent 339" xfId="8369"/>
    <cellStyle name="Percent 34" xfId="8370"/>
    <cellStyle name="Percent 340" xfId="8371"/>
    <cellStyle name="Percent 341" xfId="8372"/>
    <cellStyle name="Percent 342" xfId="8373"/>
    <cellStyle name="Percent 343" xfId="8374"/>
    <cellStyle name="Percent 344" xfId="8375"/>
    <cellStyle name="Percent 345" xfId="8376"/>
    <cellStyle name="Percent 346" xfId="8377"/>
    <cellStyle name="Percent 347" xfId="8378"/>
    <cellStyle name="Percent 348" xfId="8379"/>
    <cellStyle name="Percent 349" xfId="8380"/>
    <cellStyle name="Percent 35" xfId="8381"/>
    <cellStyle name="Percent 36" xfId="8382"/>
    <cellStyle name="Percent 37" xfId="8383"/>
    <cellStyle name="Percent 38" xfId="8384"/>
    <cellStyle name="Percent 39" xfId="8385"/>
    <cellStyle name="Percent 4" xfId="8386"/>
    <cellStyle name="Percent 4 2" xfId="8387"/>
    <cellStyle name="Percent 4 3" xfId="8388"/>
    <cellStyle name="Percent 40" xfId="8389"/>
    <cellStyle name="Percent 41" xfId="8390"/>
    <cellStyle name="Percent 42" xfId="8391"/>
    <cellStyle name="Percent 43" xfId="8392"/>
    <cellStyle name="Percent 44" xfId="8393"/>
    <cellStyle name="Percent 45" xfId="8394"/>
    <cellStyle name="Percent 46" xfId="8395"/>
    <cellStyle name="Percent 47" xfId="8396"/>
    <cellStyle name="Percent 48" xfId="8397"/>
    <cellStyle name="Percent 49" xfId="8398"/>
    <cellStyle name="Percent 5" xfId="8399"/>
    <cellStyle name="Percent 5 2" xfId="8400"/>
    <cellStyle name="Percent 5 2 2" xfId="8401"/>
    <cellStyle name="Percent 5 2 2 2" xfId="8402"/>
    <cellStyle name="Percent 5 2 2 2 2" xfId="8403"/>
    <cellStyle name="Percent 5 2 2 2 2 2" xfId="8404"/>
    <cellStyle name="Percent 5 2 2 2 3" xfId="8405"/>
    <cellStyle name="Percent 5 2 2 3" xfId="8406"/>
    <cellStyle name="Percent 5 2 2 3 2" xfId="8407"/>
    <cellStyle name="Percent 5 2 2 4" xfId="8408"/>
    <cellStyle name="Percent 5 2 3" xfId="8409"/>
    <cellStyle name="Percent 5 2 3 2" xfId="8410"/>
    <cellStyle name="Percent 5 2 3 2 2" xfId="8411"/>
    <cellStyle name="Percent 5 2 3 3" xfId="8412"/>
    <cellStyle name="Percent 5 2 4" xfId="8413"/>
    <cellStyle name="Percent 5 2 4 2" xfId="8414"/>
    <cellStyle name="Percent 5 2 4 2 2" xfId="8415"/>
    <cellStyle name="Percent 5 2 4 3" xfId="8416"/>
    <cellStyle name="Percent 5 2 5" xfId="8417"/>
    <cellStyle name="Percent 5 2 5 2" xfId="8418"/>
    <cellStyle name="Percent 5 2 6" xfId="8419"/>
    <cellStyle name="Percent 5 3" xfId="8420"/>
    <cellStyle name="Percent 5 3 2" xfId="8421"/>
    <cellStyle name="Percent 5 3 2 2" xfId="8422"/>
    <cellStyle name="Percent 5 3 2 2 2" xfId="8423"/>
    <cellStyle name="Percent 5 3 2 3" xfId="8424"/>
    <cellStyle name="Percent 5 3 3" xfId="8425"/>
    <cellStyle name="Percent 5 3 3 2" xfId="8426"/>
    <cellStyle name="Percent 5 3 4" xfId="8427"/>
    <cellStyle name="Percent 5 4" xfId="8428"/>
    <cellStyle name="Percent 5 4 2" xfId="8429"/>
    <cellStyle name="Percent 5 4 2 2" xfId="8430"/>
    <cellStyle name="Percent 5 4 3" xfId="8431"/>
    <cellStyle name="Percent 5 5" xfId="8432"/>
    <cellStyle name="Percent 5 6" xfId="8433"/>
    <cellStyle name="Percent 5 6 2" xfId="8434"/>
    <cellStyle name="Percent 5 6 2 2" xfId="8435"/>
    <cellStyle name="Percent 5 6 3" xfId="8436"/>
    <cellStyle name="Percent 5 7" xfId="8437"/>
    <cellStyle name="Percent 5 7 2" xfId="8438"/>
    <cellStyle name="Percent 5 8" xfId="8439"/>
    <cellStyle name="Percent 50" xfId="8440"/>
    <cellStyle name="Percent 51" xfId="8441"/>
    <cellStyle name="Percent 52" xfId="8442"/>
    <cellStyle name="Percent 53" xfId="8443"/>
    <cellStyle name="Percent 54" xfId="8444"/>
    <cellStyle name="Percent 55" xfId="8445"/>
    <cellStyle name="Percent 56" xfId="8446"/>
    <cellStyle name="Percent 57" xfId="8447"/>
    <cellStyle name="Percent 58" xfId="8448"/>
    <cellStyle name="Percent 59" xfId="8449"/>
    <cellStyle name="Percent 6" xfId="8450"/>
    <cellStyle name="Percent 6 2" xfId="8451"/>
    <cellStyle name="Percent 6 2 2" xfId="8452"/>
    <cellStyle name="Percent 6 2 2 2" xfId="8453"/>
    <cellStyle name="Percent 6 2 2 2 2" xfId="8454"/>
    <cellStyle name="Percent 6 2 2 2 2 2" xfId="8455"/>
    <cellStyle name="Percent 6 2 2 2 3" xfId="8456"/>
    <cellStyle name="Percent 6 2 2 3" xfId="8457"/>
    <cellStyle name="Percent 6 2 2 3 2" xfId="8458"/>
    <cellStyle name="Percent 6 2 2 4" xfId="8459"/>
    <cellStyle name="Percent 6 2 3" xfId="8460"/>
    <cellStyle name="Percent 6 2 3 2" xfId="8461"/>
    <cellStyle name="Percent 6 2 3 2 2" xfId="8462"/>
    <cellStyle name="Percent 6 2 3 3" xfId="8463"/>
    <cellStyle name="Percent 6 2 4" xfId="8464"/>
    <cellStyle name="Percent 6 2 4 2" xfId="8465"/>
    <cellStyle name="Percent 6 2 4 2 2" xfId="8466"/>
    <cellStyle name="Percent 6 2 4 3" xfId="8467"/>
    <cellStyle name="Percent 6 2 5" xfId="8468"/>
    <cellStyle name="Percent 6 2 5 2" xfId="8469"/>
    <cellStyle name="Percent 6 2 6" xfId="8470"/>
    <cellStyle name="Percent 6 3" xfId="8471"/>
    <cellStyle name="Percent 6 3 2" xfId="8472"/>
    <cellStyle name="Percent 6 3 2 2" xfId="8473"/>
    <cellStyle name="Percent 6 3 2 2 2" xfId="8474"/>
    <cellStyle name="Percent 6 3 2 3" xfId="8475"/>
    <cellStyle name="Percent 6 3 3" xfId="8476"/>
    <cellStyle name="Percent 6 3 3 2" xfId="8477"/>
    <cellStyle name="Percent 6 3 4" xfId="8478"/>
    <cellStyle name="Percent 6 4" xfId="8479"/>
    <cellStyle name="Percent 6 4 2" xfId="8480"/>
    <cellStyle name="Percent 6 4 2 2" xfId="8481"/>
    <cellStyle name="Percent 6 4 3" xfId="8482"/>
    <cellStyle name="Percent 6 5" xfId="8483"/>
    <cellStyle name="Percent 6 6" xfId="8484"/>
    <cellStyle name="Percent 6 6 2" xfId="8485"/>
    <cellStyle name="Percent 6 6 2 2" xfId="8486"/>
    <cellStyle name="Percent 6 6 3" xfId="8487"/>
    <cellStyle name="Percent 6 7" xfId="8488"/>
    <cellStyle name="Percent 6 7 2" xfId="8489"/>
    <cellStyle name="Percent 6 8" xfId="8490"/>
    <cellStyle name="Percent 60" xfId="8491"/>
    <cellStyle name="Percent 61" xfId="8492"/>
    <cellStyle name="Percent 62" xfId="8493"/>
    <cellStyle name="Percent 63" xfId="8494"/>
    <cellStyle name="Percent 64" xfId="8495"/>
    <cellStyle name="Percent 65" xfId="8496"/>
    <cellStyle name="Percent 66" xfId="8497"/>
    <cellStyle name="Percent 67" xfId="8498"/>
    <cellStyle name="Percent 68" xfId="8499"/>
    <cellStyle name="Percent 69" xfId="8500"/>
    <cellStyle name="Percent 7" xfId="8501"/>
    <cellStyle name="Percent 7 2" xfId="8502"/>
    <cellStyle name="Percent 7 2 2" xfId="8503"/>
    <cellStyle name="Percent 7 2 2 2" xfId="8504"/>
    <cellStyle name="Percent 7 2 2 2 2" xfId="8505"/>
    <cellStyle name="Percent 7 2 2 2 2 2" xfId="8506"/>
    <cellStyle name="Percent 7 2 2 2 3" xfId="8507"/>
    <cellStyle name="Percent 7 2 2 3" xfId="8508"/>
    <cellStyle name="Percent 7 2 2 3 2" xfId="8509"/>
    <cellStyle name="Percent 7 2 2 4" xfId="8510"/>
    <cellStyle name="Percent 7 2 3" xfId="8511"/>
    <cellStyle name="Percent 7 2 3 2" xfId="8512"/>
    <cellStyle name="Percent 7 2 3 2 2" xfId="8513"/>
    <cellStyle name="Percent 7 2 3 3" xfId="8514"/>
    <cellStyle name="Percent 7 2 4" xfId="8515"/>
    <cellStyle name="Percent 7 2 4 2" xfId="8516"/>
    <cellStyle name="Percent 7 2 4 2 2" xfId="8517"/>
    <cellStyle name="Percent 7 2 4 3" xfId="8518"/>
    <cellStyle name="Percent 7 2 5" xfId="8519"/>
    <cellStyle name="Percent 7 2 5 2" xfId="8520"/>
    <cellStyle name="Percent 7 2 6" xfId="8521"/>
    <cellStyle name="Percent 7 3" xfId="8522"/>
    <cellStyle name="Percent 7 3 2" xfId="8523"/>
    <cellStyle name="Percent 7 3 2 2" xfId="8524"/>
    <cellStyle name="Percent 7 3 2 2 2" xfId="8525"/>
    <cellStyle name="Percent 7 3 2 3" xfId="8526"/>
    <cellStyle name="Percent 7 3 3" xfId="8527"/>
    <cellStyle name="Percent 7 3 3 2" xfId="8528"/>
    <cellStyle name="Percent 7 3 4" xfId="8529"/>
    <cellStyle name="Percent 7 4" xfId="8530"/>
    <cellStyle name="Percent 7 4 2" xfId="8531"/>
    <cellStyle name="Percent 7 4 2 2" xfId="8532"/>
    <cellStyle name="Percent 7 4 3" xfId="8533"/>
    <cellStyle name="Percent 7 5" xfId="8534"/>
    <cellStyle name="Percent 7 6" xfId="8535"/>
    <cellStyle name="Percent 7 6 2" xfId="8536"/>
    <cellStyle name="Percent 7 6 2 2" xfId="8537"/>
    <cellStyle name="Percent 7 6 3" xfId="8538"/>
    <cellStyle name="Percent 7 7" xfId="8539"/>
    <cellStyle name="Percent 7 7 2" xfId="8540"/>
    <cellStyle name="Percent 7 8" xfId="8541"/>
    <cellStyle name="Percent 70" xfId="8542"/>
    <cellStyle name="Percent 71" xfId="8543"/>
    <cellStyle name="Percent 72" xfId="8544"/>
    <cellStyle name="Percent 73" xfId="8545"/>
    <cellStyle name="Percent 74" xfId="8546"/>
    <cellStyle name="Percent 75" xfId="8547"/>
    <cellStyle name="Percent 76" xfId="8548"/>
    <cellStyle name="Percent 77" xfId="8549"/>
    <cellStyle name="Percent 78" xfId="8550"/>
    <cellStyle name="Percent 79" xfId="8551"/>
    <cellStyle name="Percent 8" xfId="8552"/>
    <cellStyle name="Percent 8 2" xfId="8553"/>
    <cellStyle name="Percent 8 2 2" xfId="8554"/>
    <cellStyle name="Percent 8 2 2 2" xfId="8555"/>
    <cellStyle name="Percent 8 2 2 2 2" xfId="8556"/>
    <cellStyle name="Percent 8 2 2 3" xfId="8557"/>
    <cellStyle name="Percent 8 2 3" xfId="8558"/>
    <cellStyle name="Percent 8 2 3 2" xfId="8559"/>
    <cellStyle name="Percent 8 2 4" xfId="8560"/>
    <cellStyle name="Percent 8 3" xfId="8561"/>
    <cellStyle name="Percent 8 3 2" xfId="8562"/>
    <cellStyle name="Percent 8 3 2 2" xfId="8563"/>
    <cellStyle name="Percent 8 3 3" xfId="8564"/>
    <cellStyle name="Percent 8 4" xfId="8565"/>
    <cellStyle name="Percent 8 5" xfId="8566"/>
    <cellStyle name="Percent 8 5 2" xfId="8567"/>
    <cellStyle name="Percent 8 5 2 2" xfId="8568"/>
    <cellStyle name="Percent 8 5 3" xfId="8569"/>
    <cellStyle name="Percent 8 6" xfId="8570"/>
    <cellStyle name="Percent 8 6 2" xfId="8571"/>
    <cellStyle name="Percent 80" xfId="8572"/>
    <cellStyle name="Percent 81" xfId="8573"/>
    <cellStyle name="Percent 82" xfId="8574"/>
    <cellStyle name="Percent 83" xfId="8575"/>
    <cellStyle name="Percent 84" xfId="8576"/>
    <cellStyle name="Percent 85" xfId="8577"/>
    <cellStyle name="Percent 86" xfId="8578"/>
    <cellStyle name="Percent 87" xfId="8579"/>
    <cellStyle name="Percent 88" xfId="8580"/>
    <cellStyle name="Percent 89" xfId="8581"/>
    <cellStyle name="Percent 9" xfId="8582"/>
    <cellStyle name="Percent 9 2" xfId="8583"/>
    <cellStyle name="Percent 9 2 2" xfId="8584"/>
    <cellStyle name="Percent 9 2 2 2" xfId="8585"/>
    <cellStyle name="Percent 9 2 2 2 2" xfId="8586"/>
    <cellStyle name="Percent 9 2 2 3" xfId="8587"/>
    <cellStyle name="Percent 9 2 3" xfId="8588"/>
    <cellStyle name="Percent 9 2 3 2" xfId="8589"/>
    <cellStyle name="Percent 9 2 4" xfId="8590"/>
    <cellStyle name="Percent 9 3" xfId="8591"/>
    <cellStyle name="Percent 9 3 2" xfId="8592"/>
    <cellStyle name="Percent 9 3 2 2" xfId="8593"/>
    <cellStyle name="Percent 9 3 3" xfId="8594"/>
    <cellStyle name="Percent 9 4" xfId="8595"/>
    <cellStyle name="Percent 9 5" xfId="8596"/>
    <cellStyle name="Percent 9 5 2" xfId="8597"/>
    <cellStyle name="Percent 9 5 2 2" xfId="8598"/>
    <cellStyle name="Percent 9 5 3" xfId="8599"/>
    <cellStyle name="Percent 9 6" xfId="8600"/>
    <cellStyle name="Percent 9 6 2" xfId="8601"/>
    <cellStyle name="Percent 90" xfId="8602"/>
    <cellStyle name="Percent 91" xfId="8603"/>
    <cellStyle name="Percent 92" xfId="8604"/>
    <cellStyle name="Percent 93" xfId="8605"/>
    <cellStyle name="Percent 94" xfId="8606"/>
    <cellStyle name="Percent 95" xfId="8607"/>
    <cellStyle name="Percent 96" xfId="8608"/>
    <cellStyle name="Percent 97" xfId="8609"/>
    <cellStyle name="Percent 98" xfId="8610"/>
    <cellStyle name="Percent 99" xfId="8611"/>
    <cellStyle name="PrePop Currency (0)" xfId="8612"/>
    <cellStyle name="PrePop Currency (2)" xfId="8613"/>
    <cellStyle name="PrePop Units (0)" xfId="8614"/>
    <cellStyle name="PrePop Units (1)" xfId="8615"/>
    <cellStyle name="PrePop Units (2)" xfId="8616"/>
    <cellStyle name="Procent 2" xfId="8617"/>
    <cellStyle name="Prosent 2" xfId="8618"/>
    <cellStyle name="PSChar" xfId="8619"/>
    <cellStyle name="PSDate" xfId="8620"/>
    <cellStyle name="PSDec" xfId="8621"/>
    <cellStyle name="PSHeading" xfId="8622"/>
    <cellStyle name="PSInt" xfId="8623"/>
    <cellStyle name="PSSpacer" xfId="8624"/>
    <cellStyle name="Rates" xfId="8625"/>
    <cellStyle name="realtime" xfId="8626"/>
    <cellStyle name="result" xfId="8627"/>
    <cellStyle name="rt" xfId="8628"/>
    <cellStyle name="Sammenkædet celle" xfId="8629"/>
    <cellStyle name="SAPBEXaggData" xfId="8630"/>
    <cellStyle name="SAPBEXaggData 2" xfId="8631"/>
    <cellStyle name="SAPBEXaggData 2 2" xfId="8632"/>
    <cellStyle name="SAPBEXaggData 2 3" xfId="8633"/>
    <cellStyle name="SAPBEXaggDataEmph" xfId="8634"/>
    <cellStyle name="SAPBEXaggDataEmph 2" xfId="8635"/>
    <cellStyle name="SAPBEXaggItem" xfId="8636"/>
    <cellStyle name="SAPBEXaggItem 2" xfId="8637"/>
    <cellStyle name="SAPBEXaggItemX" xfId="8638"/>
    <cellStyle name="SAPBEXaggItemX 2" xfId="8639"/>
    <cellStyle name="SAPBEXaggItemX 2 2" xfId="8640"/>
    <cellStyle name="SAPBEXaggItemX 2 3" xfId="8641"/>
    <cellStyle name="SAPBEXbackground" xfId="8642"/>
    <cellStyle name="SAPBEXbackground 2" xfId="8643"/>
    <cellStyle name="SAPBEXchaText" xfId="8644"/>
    <cellStyle name="SAPBEXchaText 2" xfId="8645"/>
    <cellStyle name="SAPBEXchaText 2 2" xfId="8646"/>
    <cellStyle name="SAPBEXchaText 2 3" xfId="8647"/>
    <cellStyle name="SAPBEXchaText 3" xfId="8648"/>
    <cellStyle name="SAPBEXexcBad7" xfId="8649"/>
    <cellStyle name="SAPBEXexcBad7 2" xfId="8650"/>
    <cellStyle name="SAPBEXexcBad8" xfId="8651"/>
    <cellStyle name="SAPBEXexcBad8 2" xfId="8652"/>
    <cellStyle name="SAPBEXexcBad9" xfId="8653"/>
    <cellStyle name="SAPBEXexcBad9 2" xfId="8654"/>
    <cellStyle name="SAPBEXexcCritical4" xfId="8655"/>
    <cellStyle name="SAPBEXexcCritical4 2" xfId="8656"/>
    <cellStyle name="SAPBEXexcCritical5" xfId="8657"/>
    <cellStyle name="SAPBEXexcCritical5 2" xfId="8658"/>
    <cellStyle name="SAPBEXexcCritical6" xfId="8659"/>
    <cellStyle name="SAPBEXexcCritical6 2" xfId="8660"/>
    <cellStyle name="SAPBEXexcGood1" xfId="8661"/>
    <cellStyle name="SAPBEXexcGood1 2" xfId="8662"/>
    <cellStyle name="SAPBEXexcGood2" xfId="8663"/>
    <cellStyle name="SAPBEXexcGood2 2" xfId="8664"/>
    <cellStyle name="SAPBEXexcGood3" xfId="8665"/>
    <cellStyle name="SAPBEXexcGood3 2" xfId="8666"/>
    <cellStyle name="SAPBEXfilterDrill" xfId="8667"/>
    <cellStyle name="SAPBEXfilterDrill 2" xfId="8668"/>
    <cellStyle name="SAPBEXfilterDrill 2 2" xfId="8669"/>
    <cellStyle name="SAPBEXfilterDrill 2 3" xfId="8670"/>
    <cellStyle name="SAPBEXfilterItem" xfId="8671"/>
    <cellStyle name="SAPBEXfilterItem 2" xfId="8672"/>
    <cellStyle name="SAPBEXfilterItem 2 2" xfId="8673"/>
    <cellStyle name="SAPBEXfilterItem 2 3" xfId="8674"/>
    <cellStyle name="SAPBEXfilterText" xfId="8675"/>
    <cellStyle name="SAPBEXfilterText 2" xfId="8676"/>
    <cellStyle name="SAPBEXformats" xfId="8677"/>
    <cellStyle name="SAPBEXformats 2" xfId="8678"/>
    <cellStyle name="SAPBEXformats 2 2" xfId="8679"/>
    <cellStyle name="SAPBEXformats 2 3" xfId="8680"/>
    <cellStyle name="SAPBEXformats 3" xfId="8681"/>
    <cellStyle name="SAPBEXheaderItem" xfId="8682"/>
    <cellStyle name="SAPBEXheaderItem 2" xfId="8683"/>
    <cellStyle name="SAPBEXheaderItem 2 2" xfId="8684"/>
    <cellStyle name="SAPBEXheaderItem 3" xfId="8685"/>
    <cellStyle name="SAPBEXheaderItem 3 2" xfId="8686"/>
    <cellStyle name="SAPBEXheaderItem 3 3" xfId="8687"/>
    <cellStyle name="SAPBEXheaderText" xfId="8688"/>
    <cellStyle name="SAPBEXheaderText 2" xfId="8689"/>
    <cellStyle name="SAPBEXheaderText 3" xfId="8690"/>
    <cellStyle name="SAPBEXheaderText 3 2" xfId="8691"/>
    <cellStyle name="SAPBEXheaderText 3 3" xfId="8692"/>
    <cellStyle name="SAPBEXHLevel0" xfId="8693"/>
    <cellStyle name="SAPBEXHLevel0 2" xfId="8694"/>
    <cellStyle name="SAPBEXHLevel0 2 2" xfId="8695"/>
    <cellStyle name="SAPBEXHLevel0 2 3" xfId="8696"/>
    <cellStyle name="SAPBEXHLevel0 3" xfId="8697"/>
    <cellStyle name="SAPBEXHLevel0X" xfId="8698"/>
    <cellStyle name="SAPBEXHLevel0X 2" xfId="8699"/>
    <cellStyle name="SAPBEXHLevel0X 2 2" xfId="8700"/>
    <cellStyle name="SAPBEXHLevel0X 2 3" xfId="8701"/>
    <cellStyle name="SAPBEXHLevel0X 3" xfId="8702"/>
    <cellStyle name="SAPBEXHLevel1" xfId="8703"/>
    <cellStyle name="SAPBEXHLevel1 2" xfId="8704"/>
    <cellStyle name="SAPBEXHLevel1 2 2" xfId="8705"/>
    <cellStyle name="SAPBEXHLevel1 2 3" xfId="8706"/>
    <cellStyle name="SAPBEXHLevel1 3" xfId="8707"/>
    <cellStyle name="SAPBEXHLevel1X" xfId="8708"/>
    <cellStyle name="SAPBEXHLevel1X 2" xfId="8709"/>
    <cellStyle name="SAPBEXHLevel1X 2 2" xfId="8710"/>
    <cellStyle name="SAPBEXHLevel1X 2 3" xfId="8711"/>
    <cellStyle name="SAPBEXHLevel1X 3" xfId="8712"/>
    <cellStyle name="SAPBEXHLevel2" xfId="8713"/>
    <cellStyle name="SAPBEXHLevel2 2" xfId="8714"/>
    <cellStyle name="SAPBEXHLevel2 2 2" xfId="8715"/>
    <cellStyle name="SAPBEXHLevel2 2 3" xfId="8716"/>
    <cellStyle name="SAPBEXHLevel2 3" xfId="8717"/>
    <cellStyle name="SAPBEXHLevel2X" xfId="8718"/>
    <cellStyle name="SAPBEXHLevel2X 2" xfId="8719"/>
    <cellStyle name="SAPBEXHLevel2X 2 2" xfId="8720"/>
    <cellStyle name="SAPBEXHLevel2X 2 3" xfId="8721"/>
    <cellStyle name="SAPBEXHLevel2X 3" xfId="8722"/>
    <cellStyle name="SAPBEXHLevel3" xfId="8723"/>
    <cellStyle name="SAPBEXHLevel3 2" xfId="8724"/>
    <cellStyle name="SAPBEXHLevel3 2 2" xfId="8725"/>
    <cellStyle name="SAPBEXHLevel3 2 3" xfId="8726"/>
    <cellStyle name="SAPBEXHLevel3 3" xfId="8727"/>
    <cellStyle name="SAPBEXHLevel3X" xfId="8728"/>
    <cellStyle name="SAPBEXHLevel3X 2" xfId="8729"/>
    <cellStyle name="SAPBEXHLevel3X 2 2" xfId="8730"/>
    <cellStyle name="SAPBEXHLevel3X 3" xfId="8731"/>
    <cellStyle name="SAPBEXresData" xfId="8732"/>
    <cellStyle name="SAPBEXresData 2" xfId="8733"/>
    <cellStyle name="SAPBEXresDataEmph" xfId="8734"/>
    <cellStyle name="SAPBEXresDataEmph 2" xfId="8735"/>
    <cellStyle name="SAPBEXresItem" xfId="8736"/>
    <cellStyle name="SAPBEXresItem 2" xfId="8737"/>
    <cellStyle name="SAPBEXresItem 2 2" xfId="8738"/>
    <cellStyle name="SAPBEXresItem 2 3" xfId="8739"/>
    <cellStyle name="SAPBEXresItemX" xfId="8740"/>
    <cellStyle name="SAPBEXresItemX 2" xfId="8741"/>
    <cellStyle name="SAPBEXstdData" xfId="8742"/>
    <cellStyle name="SAPBEXstdData 2" xfId="8743"/>
    <cellStyle name="SAPBEXstdData 3" xfId="8744"/>
    <cellStyle name="SAPBEXstdData 4" xfId="8745"/>
    <cellStyle name="SAPBEXstdDataEmph" xfId="8746"/>
    <cellStyle name="SAPBEXstdDataEmph 2" xfId="8747"/>
    <cellStyle name="SAPBEXstdItem" xfId="8748"/>
    <cellStyle name="SAPBEXstdItem 2" xfId="8749"/>
    <cellStyle name="SAPBEXstdItemX" xfId="8750"/>
    <cellStyle name="SAPBEXstdItemX 2" xfId="8751"/>
    <cellStyle name="SAPBEXstdItemX 2 2" xfId="8752"/>
    <cellStyle name="SAPBEXstdItemX 2 3" xfId="8753"/>
    <cellStyle name="SAPBEXstdItemX 3" xfId="8754"/>
    <cellStyle name="SAPBEXtitle" xfId="8755"/>
    <cellStyle name="SAPBEXtitle 2" xfId="8756"/>
    <cellStyle name="SAPBEXtitle 2 2" xfId="8757"/>
    <cellStyle name="SAPBEXtitle 2 3" xfId="8758"/>
    <cellStyle name="SAPBEXundefined" xfId="8759"/>
    <cellStyle name="SAPBEXundefined 2" xfId="8760"/>
    <cellStyle name="Schlecht" xfId="8761"/>
    <cellStyle name="SDEntry" xfId="8762"/>
    <cellStyle name="SDHeader" xfId="8763"/>
    <cellStyle name="Selittävä teksti" xfId="8764"/>
    <cellStyle name="Short $" xfId="8765"/>
    <cellStyle name="showExposure" xfId="8766"/>
    <cellStyle name="showExposure 2" xfId="8767"/>
    <cellStyle name="showExposure 2 2" xfId="8768"/>
    <cellStyle name="showExposure 3" xfId="8769"/>
    <cellStyle name="showPD" xfId="8770"/>
    <cellStyle name="showPD 2" xfId="8771"/>
    <cellStyle name="showPD 2 2" xfId="8772"/>
    <cellStyle name="showPD 3" xfId="8773"/>
    <cellStyle name="showPercentage" xfId="8774"/>
    <cellStyle name="showPercentage 2" xfId="8775"/>
    <cellStyle name="showPercentage 2 2" xfId="8776"/>
    <cellStyle name="showPercentage 3" xfId="8777"/>
    <cellStyle name="showSelection" xfId="8778"/>
    <cellStyle name="showSelection 2" xfId="8779"/>
    <cellStyle name="showSelection 2 2" xfId="8780"/>
    <cellStyle name="showSelection 3" xfId="8781"/>
    <cellStyle name="SPEntry" xfId="8782"/>
    <cellStyle name="SPFormula" xfId="8783"/>
    <cellStyle name="SPHeader" xfId="8784"/>
    <cellStyle name="Standard 2" xfId="8785"/>
    <cellStyle name="Standard 2 2" xfId="8786"/>
    <cellStyle name="Standard_Expectancy Template_Q404" xfId="8787"/>
    <cellStyle name="static" xfId="8788"/>
    <cellStyle name="Styl 1" xfId="8789"/>
    <cellStyle name="Style 1" xfId="8790"/>
    <cellStyle name="Style 1 2" xfId="8791"/>
    <cellStyle name="Style 10" xfId="8792"/>
    <cellStyle name="Style 10 2" xfId="8793"/>
    <cellStyle name="Style 11" xfId="8794"/>
    <cellStyle name="Style 11 2" xfId="8795"/>
    <cellStyle name="Style 12" xfId="8796"/>
    <cellStyle name="Style 12 2" xfId="8797"/>
    <cellStyle name="Style 13" xfId="8798"/>
    <cellStyle name="Style 13 2" xfId="8799"/>
    <cellStyle name="Style 14" xfId="8800"/>
    <cellStyle name="Style 14 2" xfId="8801"/>
    <cellStyle name="Style 15" xfId="8802"/>
    <cellStyle name="Style 15 2" xfId="8803"/>
    <cellStyle name="Style 16" xfId="8804"/>
    <cellStyle name="Style 16 2" xfId="8805"/>
    <cellStyle name="Style 17" xfId="8806"/>
    <cellStyle name="Style 17 2" xfId="8807"/>
    <cellStyle name="Style 18" xfId="8808"/>
    <cellStyle name="Style 18 2" xfId="8809"/>
    <cellStyle name="Style 19" xfId="8810"/>
    <cellStyle name="Style 19 2" xfId="8811"/>
    <cellStyle name="Style 2" xfId="8812"/>
    <cellStyle name="Style 2 2" xfId="8813"/>
    <cellStyle name="Style 3" xfId="8814"/>
    <cellStyle name="Style 3 2" xfId="8815"/>
    <cellStyle name="Style 31_Oxford.FEBRUARY CANDIDATES 24.02.03" xfId="8816"/>
    <cellStyle name="Style 37_Oxford.FEBRUARY CANDIDATES 24.02.03" xfId="8817"/>
    <cellStyle name="Style 4" xfId="8818"/>
    <cellStyle name="Style 4 2" xfId="8819"/>
    <cellStyle name="Style 5" xfId="8820"/>
    <cellStyle name="Style 5 2" xfId="8821"/>
    <cellStyle name="Style 6" xfId="8822"/>
    <cellStyle name="Style 6 2" xfId="8823"/>
    <cellStyle name="Style 7" xfId="8824"/>
    <cellStyle name="Style 7 2" xfId="8825"/>
    <cellStyle name="Style 8" xfId="8826"/>
    <cellStyle name="Style 8 2" xfId="8827"/>
    <cellStyle name="Style 9" xfId="8828"/>
    <cellStyle name="Style 9 2" xfId="8829"/>
    <cellStyle name="Summa" xfId="8830"/>
    <cellStyle name="supPercentage" xfId="8831"/>
    <cellStyle name="supPercentage 2" xfId="8832"/>
    <cellStyle name="supPercentage 2 2" xfId="8833"/>
    <cellStyle name="supPercentage 3" xfId="8834"/>
    <cellStyle name="Syöttö" xfId="8835"/>
    <cellStyle name="Tarkistussolu" xfId="8836"/>
    <cellStyle name="text" xfId="8837"/>
    <cellStyle name="Text Indent A" xfId="8838"/>
    <cellStyle name="Text Indent B" xfId="8839"/>
    <cellStyle name="Text Indent C" xfId="8840"/>
    <cellStyle name="Titel" xfId="8841"/>
    <cellStyle name="Title 2" xfId="8842"/>
    <cellStyle name="Title 2 2" xfId="8843"/>
    <cellStyle name="Title 2 3" xfId="8844"/>
    <cellStyle name="Title 3" xfId="8845"/>
    <cellStyle name="Title 4" xfId="8846"/>
    <cellStyle name="Title 5" xfId="8847"/>
    <cellStyle name="Title 6" xfId="8848"/>
    <cellStyle name="TitreRub" xfId="8849"/>
    <cellStyle name="TitreTab" xfId="8850"/>
    <cellStyle name="Topheader" xfId="8851"/>
    <cellStyle name="Total 2" xfId="8852"/>
    <cellStyle name="Total 2 2" xfId="8853"/>
    <cellStyle name="Total 2 3" xfId="8854"/>
    <cellStyle name="Total 3" xfId="8855"/>
    <cellStyle name="Total 4" xfId="8856"/>
    <cellStyle name="Total 5" xfId="8857"/>
    <cellStyle name="Total 6" xfId="8858"/>
    <cellStyle name="toteuma" xfId="8859"/>
    <cellStyle name="Tulostus" xfId="8860"/>
    <cellStyle name="Tusenskille [0]_~0014018" xfId="8861"/>
    <cellStyle name="Tusenskille_~0014018" xfId="8862"/>
    <cellStyle name="Tusental (0)_~0038516" xfId="8863"/>
    <cellStyle name="Tusental 2" xfId="8864"/>
    <cellStyle name="Tusental_ALLEGAT" xfId="8865"/>
    <cellStyle name="Tyyli 1" xfId="8866"/>
    <cellStyle name="Ugyldig" xfId="8867"/>
    <cellStyle name="Valuta (0)_~0038516" xfId="8868"/>
    <cellStyle name="Valuta [0]" xfId="8869"/>
    <cellStyle name="Valuta_ALLEGAT" xfId="8870"/>
    <cellStyle name="Warnender Text" xfId="8871"/>
    <cellStyle name="Warning Text 2" xfId="8872"/>
    <cellStyle name="Warning Text 2 2" xfId="8873"/>
    <cellStyle name="Warning Text 2 3" xfId="8874"/>
    <cellStyle name="Warning Text 3" xfId="8875"/>
    <cellStyle name="Warning Text 4" xfId="8876"/>
    <cellStyle name="Warning Text 5" xfId="8877"/>
    <cellStyle name="Warning Text 6" xfId="8878"/>
    <cellStyle name="Varoitusteksti" xfId="8879"/>
    <cellStyle name="Verknüpfte Zelle" xfId="8880"/>
    <cellStyle name="Überschrift" xfId="8881"/>
    <cellStyle name="Überschrift 1" xfId="8882"/>
    <cellStyle name="Überschrift 2" xfId="8883"/>
    <cellStyle name="Überschrift 3" xfId="8884"/>
    <cellStyle name="Überschrift 4" xfId="8885"/>
    <cellStyle name="Zelle überprüfen" xfId="8886"/>
    <cellStyle name="Βασικό_JINCHAN FFO 310899" xfId="8887"/>
    <cellStyle name="彝祎潢彴慗牲湡⍴〣〮尰㬩⡟‪ⴢ㼢弿㬩⡟彀㼩⥟弻" xfId="8888"/>
    <cellStyle name="潢彴慗牲湡牴湡⍴〣〮尰㬩⡟‪ⴢ㼢弿㬩⡟" xfId="8889"/>
    <cellStyle name="祣也批瑯坟牡慲瑮慲瑮　尰㬩⡟‪ⴢ㼢弿㬩⡟彀㼩" xfId="8890"/>
    <cellStyle name="祣嬠崰也批瑯坟牡慲瑮　尰㬩⡟‪ⴢ㼢弿㬩⡟彀㼩⥟弻䀨⥟" xfId="8891"/>
  </cellStyles>
  <dxfs count="0"/>
  <tableStyles count="0" defaultTableStyle="TableStyleMedium2" defaultPivotStyle="PivotStyleLight16"/>
  <colors>
    <mruColors>
      <color rgb="FF968C6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90935543169463"/>
          <c:y val="4.0072871239869551E-2"/>
          <c:w val="0.86474190726159228"/>
          <c:h val="0.75373370444005694"/>
        </c:manualLayout>
      </c:layout>
      <c:lineChart>
        <c:grouping val="standard"/>
        <c:varyColors val="0"/>
        <c:ser>
          <c:idx val="0"/>
          <c:order val="0"/>
          <c:tx>
            <c:strRef>
              <c:f>'Info - Rating'!$B$23</c:f>
              <c:strCache>
                <c:ptCount val="1"/>
                <c:pt idx="0">
                  <c:v>Nordea</c:v>
                </c:pt>
              </c:strCache>
            </c:strRef>
          </c:tx>
          <c:marker>
            <c:symbol val="none"/>
          </c:marker>
          <c:cat>
            <c:numRef>
              <c:f>'Info - Rating'!$A$24:$A$50</c:f>
              <c:numCache>
                <c:formatCode>General</c:formatCode>
                <c:ptCount val="27"/>
                <c:pt idx="0">
                  <c:v>40907</c:v>
                </c:pt>
                <c:pt idx="1">
                  <c:v>40914</c:v>
                </c:pt>
                <c:pt idx="2">
                  <c:v>40921</c:v>
                </c:pt>
                <c:pt idx="3">
                  <c:v>40928</c:v>
                </c:pt>
                <c:pt idx="4">
                  <c:v>40935</c:v>
                </c:pt>
                <c:pt idx="5">
                  <c:v>40942</c:v>
                </c:pt>
                <c:pt idx="6">
                  <c:v>40949</c:v>
                </c:pt>
                <c:pt idx="7">
                  <c:v>40956</c:v>
                </c:pt>
                <c:pt idx="8">
                  <c:v>40963</c:v>
                </c:pt>
                <c:pt idx="9">
                  <c:v>40970</c:v>
                </c:pt>
                <c:pt idx="10">
                  <c:v>40977</c:v>
                </c:pt>
                <c:pt idx="11">
                  <c:v>40984</c:v>
                </c:pt>
                <c:pt idx="12">
                  <c:v>40991</c:v>
                </c:pt>
                <c:pt idx="13">
                  <c:v>40998</c:v>
                </c:pt>
                <c:pt idx="14">
                  <c:v>41005</c:v>
                </c:pt>
                <c:pt idx="15">
                  <c:v>41012</c:v>
                </c:pt>
                <c:pt idx="16">
                  <c:v>41019</c:v>
                </c:pt>
                <c:pt idx="17">
                  <c:v>41026</c:v>
                </c:pt>
                <c:pt idx="18">
                  <c:v>41033</c:v>
                </c:pt>
                <c:pt idx="19">
                  <c:v>41040</c:v>
                </c:pt>
                <c:pt idx="20">
                  <c:v>41047</c:v>
                </c:pt>
                <c:pt idx="21">
                  <c:v>41054</c:v>
                </c:pt>
                <c:pt idx="22">
                  <c:v>41061</c:v>
                </c:pt>
                <c:pt idx="23">
                  <c:v>41068</c:v>
                </c:pt>
                <c:pt idx="24">
                  <c:v>41075</c:v>
                </c:pt>
                <c:pt idx="25">
                  <c:v>41082</c:v>
                </c:pt>
                <c:pt idx="26">
                  <c:v>41089</c:v>
                </c:pt>
              </c:numCache>
            </c:numRef>
          </c:cat>
          <c:val>
            <c:numRef>
              <c:f>'Info - Rating'!$B$24:$B$50</c:f>
              <c:numCache>
                <c:formatCode>General</c:formatCode>
                <c:ptCount val="27"/>
                <c:pt idx="0">
                  <c:v>100</c:v>
                </c:pt>
                <c:pt idx="1">
                  <c:v>101.2206573</c:v>
                </c:pt>
                <c:pt idx="2">
                  <c:v>100.8450704</c:v>
                </c:pt>
                <c:pt idx="3">
                  <c:v>105.35211270000001</c:v>
                </c:pt>
                <c:pt idx="4">
                  <c:v>110.04694840000001</c:v>
                </c:pt>
                <c:pt idx="5">
                  <c:v>114.1784038</c:v>
                </c:pt>
                <c:pt idx="6">
                  <c:v>114.084507</c:v>
                </c:pt>
                <c:pt idx="7">
                  <c:v>119.71830989999999</c:v>
                </c:pt>
                <c:pt idx="8">
                  <c:v>118.685446</c:v>
                </c:pt>
                <c:pt idx="9">
                  <c:v>121.87793430000001</c:v>
                </c:pt>
                <c:pt idx="10">
                  <c:v>118.8732394</c:v>
                </c:pt>
                <c:pt idx="11">
                  <c:v>124.8826291</c:v>
                </c:pt>
                <c:pt idx="12">
                  <c:v>116.056338</c:v>
                </c:pt>
                <c:pt idx="13">
                  <c:v>112.9577465</c:v>
                </c:pt>
                <c:pt idx="14">
                  <c:v>107.4178404</c:v>
                </c:pt>
                <c:pt idx="15">
                  <c:v>105.6338028</c:v>
                </c:pt>
                <c:pt idx="16">
                  <c:v>108.7323944</c:v>
                </c:pt>
                <c:pt idx="17">
                  <c:v>109.4835681</c:v>
                </c:pt>
                <c:pt idx="18">
                  <c:v>108.0751174</c:v>
                </c:pt>
                <c:pt idx="19">
                  <c:v>108.1690141</c:v>
                </c:pt>
                <c:pt idx="20">
                  <c:v>96.807511739999995</c:v>
                </c:pt>
                <c:pt idx="21">
                  <c:v>102.3474178</c:v>
                </c:pt>
                <c:pt idx="22">
                  <c:v>99.436619719999996</c:v>
                </c:pt>
                <c:pt idx="23">
                  <c:v>103.943662</c:v>
                </c:pt>
                <c:pt idx="24">
                  <c:v>105.35211270000001</c:v>
                </c:pt>
                <c:pt idx="25">
                  <c:v>108.2629108</c:v>
                </c:pt>
                <c:pt idx="26">
                  <c:v>111.5492958</c:v>
                </c:pt>
              </c:numCache>
            </c:numRef>
          </c:val>
          <c:smooth val="0"/>
        </c:ser>
        <c:ser>
          <c:idx val="1"/>
          <c:order val="1"/>
          <c:tx>
            <c:strRef>
              <c:f>'Info - Rating'!$C$23</c:f>
              <c:strCache>
                <c:ptCount val="1"/>
                <c:pt idx="0">
                  <c:v>Stoxx Europe 600 Banks</c:v>
                </c:pt>
              </c:strCache>
            </c:strRef>
          </c:tx>
          <c:marker>
            <c:symbol val="none"/>
          </c:marker>
          <c:cat>
            <c:numRef>
              <c:f>'Info - Rating'!$A$24:$A$50</c:f>
              <c:numCache>
                <c:formatCode>General</c:formatCode>
                <c:ptCount val="27"/>
                <c:pt idx="0">
                  <c:v>40907</c:v>
                </c:pt>
                <c:pt idx="1">
                  <c:v>40914</c:v>
                </c:pt>
                <c:pt idx="2">
                  <c:v>40921</c:v>
                </c:pt>
                <c:pt idx="3">
                  <c:v>40928</c:v>
                </c:pt>
                <c:pt idx="4">
                  <c:v>40935</c:v>
                </c:pt>
                <c:pt idx="5">
                  <c:v>40942</c:v>
                </c:pt>
                <c:pt idx="6">
                  <c:v>40949</c:v>
                </c:pt>
                <c:pt idx="7">
                  <c:v>40956</c:v>
                </c:pt>
                <c:pt idx="8">
                  <c:v>40963</c:v>
                </c:pt>
                <c:pt idx="9">
                  <c:v>40970</c:v>
                </c:pt>
                <c:pt idx="10">
                  <c:v>40977</c:v>
                </c:pt>
                <c:pt idx="11">
                  <c:v>40984</c:v>
                </c:pt>
                <c:pt idx="12">
                  <c:v>40991</c:v>
                </c:pt>
                <c:pt idx="13">
                  <c:v>40998</c:v>
                </c:pt>
                <c:pt idx="14">
                  <c:v>41005</c:v>
                </c:pt>
                <c:pt idx="15">
                  <c:v>41012</c:v>
                </c:pt>
                <c:pt idx="16">
                  <c:v>41019</c:v>
                </c:pt>
                <c:pt idx="17">
                  <c:v>41026</c:v>
                </c:pt>
                <c:pt idx="18">
                  <c:v>41033</c:v>
                </c:pt>
                <c:pt idx="19">
                  <c:v>41040</c:v>
                </c:pt>
                <c:pt idx="20">
                  <c:v>41047</c:v>
                </c:pt>
                <c:pt idx="21">
                  <c:v>41054</c:v>
                </c:pt>
                <c:pt idx="22">
                  <c:v>41061</c:v>
                </c:pt>
                <c:pt idx="23">
                  <c:v>41068</c:v>
                </c:pt>
                <c:pt idx="24">
                  <c:v>41075</c:v>
                </c:pt>
                <c:pt idx="25">
                  <c:v>41082</c:v>
                </c:pt>
                <c:pt idx="26">
                  <c:v>41089</c:v>
                </c:pt>
              </c:numCache>
            </c:numRef>
          </c:cat>
          <c:val>
            <c:numRef>
              <c:f>'Info - Rating'!$C$24:$C$50</c:f>
              <c:numCache>
                <c:formatCode>General</c:formatCode>
                <c:ptCount val="27"/>
                <c:pt idx="0">
                  <c:v>100</c:v>
                </c:pt>
                <c:pt idx="1">
                  <c:v>97.339691110000004</c:v>
                </c:pt>
                <c:pt idx="2">
                  <c:v>101.4425725</c:v>
                </c:pt>
                <c:pt idx="3">
                  <c:v>110.2813469</c:v>
                </c:pt>
                <c:pt idx="4">
                  <c:v>112.1124784</c:v>
                </c:pt>
                <c:pt idx="5">
                  <c:v>117.7469613</c:v>
                </c:pt>
                <c:pt idx="6">
                  <c:v>116.2991074</c:v>
                </c:pt>
                <c:pt idx="7">
                  <c:v>119.0024219</c:v>
                </c:pt>
                <c:pt idx="8">
                  <c:v>117.1984518</c:v>
                </c:pt>
                <c:pt idx="9">
                  <c:v>119.2815808</c:v>
                </c:pt>
                <c:pt idx="10">
                  <c:v>115.3416679</c:v>
                </c:pt>
                <c:pt idx="11">
                  <c:v>121.5065527</c:v>
                </c:pt>
                <c:pt idx="12">
                  <c:v>116.5993919</c:v>
                </c:pt>
                <c:pt idx="13">
                  <c:v>112.659479</c:v>
                </c:pt>
                <c:pt idx="14">
                  <c:v>107.5802959</c:v>
                </c:pt>
                <c:pt idx="15">
                  <c:v>103.0745203</c:v>
                </c:pt>
                <c:pt idx="16">
                  <c:v>103.4932587</c:v>
                </c:pt>
                <c:pt idx="17">
                  <c:v>104.5465177</c:v>
                </c:pt>
                <c:pt idx="18">
                  <c:v>100.97554719999999</c:v>
                </c:pt>
                <c:pt idx="19">
                  <c:v>100.7152504</c:v>
                </c:pt>
                <c:pt idx="20">
                  <c:v>91.945133960000007</c:v>
                </c:pt>
                <c:pt idx="21">
                  <c:v>93.987520840000002</c:v>
                </c:pt>
                <c:pt idx="22">
                  <c:v>90.325257840000006</c:v>
                </c:pt>
                <c:pt idx="23">
                  <c:v>96.626704189999998</c:v>
                </c:pt>
                <c:pt idx="24">
                  <c:v>98.380123889999993</c:v>
                </c:pt>
                <c:pt idx="25">
                  <c:v>100.06111319999999</c:v>
                </c:pt>
                <c:pt idx="26">
                  <c:v>100.1871119</c:v>
                </c:pt>
              </c:numCache>
            </c:numRef>
          </c:val>
          <c:smooth val="1"/>
        </c:ser>
        <c:ser>
          <c:idx val="2"/>
          <c:order val="2"/>
          <c:tx>
            <c:strRef>
              <c:f>'Info - Rating'!$D$23</c:f>
              <c:strCache>
                <c:ptCount val="1"/>
                <c:pt idx="0">
                  <c:v>OMX Stockholm 30</c:v>
                </c:pt>
              </c:strCache>
            </c:strRef>
          </c:tx>
          <c:marker>
            <c:symbol val="none"/>
          </c:marker>
          <c:cat>
            <c:numRef>
              <c:f>'Info - Rating'!$A$24:$A$50</c:f>
              <c:numCache>
                <c:formatCode>General</c:formatCode>
                <c:ptCount val="27"/>
                <c:pt idx="0">
                  <c:v>40907</c:v>
                </c:pt>
                <c:pt idx="1">
                  <c:v>40914</c:v>
                </c:pt>
                <c:pt idx="2">
                  <c:v>40921</c:v>
                </c:pt>
                <c:pt idx="3">
                  <c:v>40928</c:v>
                </c:pt>
                <c:pt idx="4">
                  <c:v>40935</c:v>
                </c:pt>
                <c:pt idx="5">
                  <c:v>40942</c:v>
                </c:pt>
                <c:pt idx="6">
                  <c:v>40949</c:v>
                </c:pt>
                <c:pt idx="7">
                  <c:v>40956</c:v>
                </c:pt>
                <c:pt idx="8">
                  <c:v>40963</c:v>
                </c:pt>
                <c:pt idx="9">
                  <c:v>40970</c:v>
                </c:pt>
                <c:pt idx="10">
                  <c:v>40977</c:v>
                </c:pt>
                <c:pt idx="11">
                  <c:v>40984</c:v>
                </c:pt>
                <c:pt idx="12">
                  <c:v>40991</c:v>
                </c:pt>
                <c:pt idx="13">
                  <c:v>40998</c:v>
                </c:pt>
                <c:pt idx="14">
                  <c:v>41005</c:v>
                </c:pt>
                <c:pt idx="15">
                  <c:v>41012</c:v>
                </c:pt>
                <c:pt idx="16">
                  <c:v>41019</c:v>
                </c:pt>
                <c:pt idx="17">
                  <c:v>41026</c:v>
                </c:pt>
                <c:pt idx="18">
                  <c:v>41033</c:v>
                </c:pt>
                <c:pt idx="19">
                  <c:v>41040</c:v>
                </c:pt>
                <c:pt idx="20">
                  <c:v>41047</c:v>
                </c:pt>
                <c:pt idx="21">
                  <c:v>41054</c:v>
                </c:pt>
                <c:pt idx="22">
                  <c:v>41061</c:v>
                </c:pt>
                <c:pt idx="23">
                  <c:v>41068</c:v>
                </c:pt>
                <c:pt idx="24">
                  <c:v>41075</c:v>
                </c:pt>
                <c:pt idx="25">
                  <c:v>41082</c:v>
                </c:pt>
                <c:pt idx="26">
                  <c:v>41089</c:v>
                </c:pt>
              </c:numCache>
            </c:numRef>
          </c:cat>
          <c:val>
            <c:numRef>
              <c:f>'Info - Rating'!$D$24:$D$50</c:f>
              <c:numCache>
                <c:formatCode>General</c:formatCode>
                <c:ptCount val="27"/>
                <c:pt idx="0">
                  <c:v>100</c:v>
                </c:pt>
                <c:pt idx="1">
                  <c:v>101.4506251</c:v>
                </c:pt>
                <c:pt idx="2">
                  <c:v>102.1410133</c:v>
                </c:pt>
                <c:pt idx="3">
                  <c:v>104.6009009</c:v>
                </c:pt>
                <c:pt idx="4">
                  <c:v>105.4208635</c:v>
                </c:pt>
                <c:pt idx="5">
                  <c:v>109.1926912</c:v>
                </c:pt>
                <c:pt idx="6">
                  <c:v>107.84734520000001</c:v>
                </c:pt>
                <c:pt idx="7">
                  <c:v>111.3073847</c:v>
                </c:pt>
                <c:pt idx="8">
                  <c:v>111.3539505</c:v>
                </c:pt>
                <c:pt idx="9">
                  <c:v>111.8702232</c:v>
                </c:pt>
                <c:pt idx="10">
                  <c:v>110.32039279999999</c:v>
                </c:pt>
                <c:pt idx="11">
                  <c:v>113.7166574</c:v>
                </c:pt>
                <c:pt idx="12">
                  <c:v>109.76261580000001</c:v>
                </c:pt>
                <c:pt idx="13">
                  <c:v>108.76955</c:v>
                </c:pt>
                <c:pt idx="14">
                  <c:v>104.9147138</c:v>
                </c:pt>
                <c:pt idx="15">
                  <c:v>104.0360379</c:v>
                </c:pt>
                <c:pt idx="16">
                  <c:v>106.87148860000001</c:v>
                </c:pt>
                <c:pt idx="17">
                  <c:v>106.9666447</c:v>
                </c:pt>
                <c:pt idx="18">
                  <c:v>104.4642405</c:v>
                </c:pt>
                <c:pt idx="19">
                  <c:v>104.5108063</c:v>
                </c:pt>
                <c:pt idx="20">
                  <c:v>96.773801689999999</c:v>
                </c:pt>
                <c:pt idx="21">
                  <c:v>99.714531559999998</c:v>
                </c:pt>
                <c:pt idx="22">
                  <c:v>96.846687250000002</c:v>
                </c:pt>
                <c:pt idx="23">
                  <c:v>98.776129979999993</c:v>
                </c:pt>
                <c:pt idx="24">
                  <c:v>98.955306980000003</c:v>
                </c:pt>
                <c:pt idx="25">
                  <c:v>102.2260465</c:v>
                </c:pt>
                <c:pt idx="26">
                  <c:v>103.1593865</c:v>
                </c:pt>
              </c:numCache>
            </c:numRef>
          </c:val>
          <c:smooth val="1"/>
        </c:ser>
        <c:ser>
          <c:idx val="3"/>
          <c:order val="3"/>
          <c:tx>
            <c:strRef>
              <c:f>'Info - Rating'!$E$23</c:f>
              <c:strCache>
                <c:ptCount val="1"/>
                <c:pt idx="0">
                  <c:v>OMX Nordic 40</c:v>
                </c:pt>
              </c:strCache>
            </c:strRef>
          </c:tx>
          <c:marker>
            <c:symbol val="none"/>
          </c:marker>
          <c:cat>
            <c:numRef>
              <c:f>'Info - Rating'!$A$24:$A$50</c:f>
              <c:numCache>
                <c:formatCode>General</c:formatCode>
                <c:ptCount val="27"/>
                <c:pt idx="0">
                  <c:v>40907</c:v>
                </c:pt>
                <c:pt idx="1">
                  <c:v>40914</c:v>
                </c:pt>
                <c:pt idx="2">
                  <c:v>40921</c:v>
                </c:pt>
                <c:pt idx="3">
                  <c:v>40928</c:v>
                </c:pt>
                <c:pt idx="4">
                  <c:v>40935</c:v>
                </c:pt>
                <c:pt idx="5">
                  <c:v>40942</c:v>
                </c:pt>
                <c:pt idx="6">
                  <c:v>40949</c:v>
                </c:pt>
                <c:pt idx="7">
                  <c:v>40956</c:v>
                </c:pt>
                <c:pt idx="8">
                  <c:v>40963</c:v>
                </c:pt>
                <c:pt idx="9">
                  <c:v>40970</c:v>
                </c:pt>
                <c:pt idx="10">
                  <c:v>40977</c:v>
                </c:pt>
                <c:pt idx="11">
                  <c:v>40984</c:v>
                </c:pt>
                <c:pt idx="12">
                  <c:v>40991</c:v>
                </c:pt>
                <c:pt idx="13">
                  <c:v>40998</c:v>
                </c:pt>
                <c:pt idx="14">
                  <c:v>41005</c:v>
                </c:pt>
                <c:pt idx="15">
                  <c:v>41012</c:v>
                </c:pt>
                <c:pt idx="16">
                  <c:v>41019</c:v>
                </c:pt>
                <c:pt idx="17">
                  <c:v>41026</c:v>
                </c:pt>
                <c:pt idx="18">
                  <c:v>41033</c:v>
                </c:pt>
                <c:pt idx="19">
                  <c:v>41040</c:v>
                </c:pt>
                <c:pt idx="20">
                  <c:v>41047</c:v>
                </c:pt>
                <c:pt idx="21">
                  <c:v>41054</c:v>
                </c:pt>
                <c:pt idx="22">
                  <c:v>41061</c:v>
                </c:pt>
                <c:pt idx="23">
                  <c:v>41068</c:v>
                </c:pt>
                <c:pt idx="24">
                  <c:v>41075</c:v>
                </c:pt>
                <c:pt idx="25">
                  <c:v>41082</c:v>
                </c:pt>
                <c:pt idx="26">
                  <c:v>41089</c:v>
                </c:pt>
              </c:numCache>
            </c:numRef>
          </c:cat>
          <c:val>
            <c:numRef>
              <c:f>'Info - Rating'!$E$24:$E$50</c:f>
              <c:numCache>
                <c:formatCode>General</c:formatCode>
                <c:ptCount val="27"/>
                <c:pt idx="0">
                  <c:v>100</c:v>
                </c:pt>
                <c:pt idx="1">
                  <c:v>102.7185329</c:v>
                </c:pt>
                <c:pt idx="2">
                  <c:v>102.9219228</c:v>
                </c:pt>
                <c:pt idx="3">
                  <c:v>106.55959989999999</c:v>
                </c:pt>
                <c:pt idx="4">
                  <c:v>105.44706859999999</c:v>
                </c:pt>
                <c:pt idx="5">
                  <c:v>110.6829675</c:v>
                </c:pt>
                <c:pt idx="6">
                  <c:v>110.2684079</c:v>
                </c:pt>
                <c:pt idx="7">
                  <c:v>113.7304807</c:v>
                </c:pt>
                <c:pt idx="8">
                  <c:v>114.5473743</c:v>
                </c:pt>
                <c:pt idx="9">
                  <c:v>114.22506250000001</c:v>
                </c:pt>
                <c:pt idx="10">
                  <c:v>112.49124759999999</c:v>
                </c:pt>
                <c:pt idx="11">
                  <c:v>115.78549599999999</c:v>
                </c:pt>
                <c:pt idx="12">
                  <c:v>111.56543480000001</c:v>
                </c:pt>
                <c:pt idx="13">
                  <c:v>111.8521812</c:v>
                </c:pt>
                <c:pt idx="14">
                  <c:v>109.5993331</c:v>
                </c:pt>
                <c:pt idx="15">
                  <c:v>107.1030842</c:v>
                </c:pt>
                <c:pt idx="16">
                  <c:v>109.8760767</c:v>
                </c:pt>
                <c:pt idx="17">
                  <c:v>109.4970825</c:v>
                </c:pt>
                <c:pt idx="18">
                  <c:v>107.1575438</c:v>
                </c:pt>
                <c:pt idx="19">
                  <c:v>106.6029453</c:v>
                </c:pt>
                <c:pt idx="20">
                  <c:v>98.479577660000004</c:v>
                </c:pt>
                <c:pt idx="21">
                  <c:v>101.6537927</c:v>
                </c:pt>
                <c:pt idx="22">
                  <c:v>97.59044179</c:v>
                </c:pt>
                <c:pt idx="23">
                  <c:v>100.1478188</c:v>
                </c:pt>
                <c:pt idx="24">
                  <c:v>100.86023900000001</c:v>
                </c:pt>
                <c:pt idx="25">
                  <c:v>103.7354821</c:v>
                </c:pt>
                <c:pt idx="26">
                  <c:v>105.1147541</c:v>
                </c:pt>
              </c:numCache>
            </c:numRef>
          </c:val>
          <c:smooth val="0"/>
        </c:ser>
        <c:dLbls>
          <c:showLegendKey val="0"/>
          <c:showVal val="0"/>
          <c:showCatName val="0"/>
          <c:showSerName val="0"/>
          <c:showPercent val="0"/>
          <c:showBubbleSize val="0"/>
        </c:dLbls>
        <c:marker val="1"/>
        <c:smooth val="0"/>
        <c:axId val="464968320"/>
        <c:axId val="464974208"/>
      </c:lineChart>
      <c:catAx>
        <c:axId val="464968320"/>
        <c:scaling>
          <c:orientation val="minMax"/>
        </c:scaling>
        <c:delete val="0"/>
        <c:axPos val="b"/>
        <c:numFmt formatCode="d/m\ yyyy;@" sourceLinked="0"/>
        <c:majorTickMark val="out"/>
        <c:minorTickMark val="none"/>
        <c:tickLblPos val="nextTo"/>
        <c:txPr>
          <a:bodyPr/>
          <a:lstStyle/>
          <a:p>
            <a:pPr>
              <a:defRPr sz="900">
                <a:latin typeface="Arial" pitchFamily="34" charset="0"/>
                <a:cs typeface="Arial" pitchFamily="34" charset="0"/>
              </a:defRPr>
            </a:pPr>
            <a:endParaRPr lang="en-US"/>
          </a:p>
        </c:txPr>
        <c:crossAx val="464974208"/>
        <c:crosses val="autoZero"/>
        <c:auto val="1"/>
        <c:lblAlgn val="ctr"/>
        <c:lblOffset val="100"/>
        <c:tickLblSkip val="2"/>
        <c:tickMarkSkip val="1"/>
        <c:noMultiLvlLbl val="0"/>
      </c:catAx>
      <c:valAx>
        <c:axId val="464974208"/>
        <c:scaling>
          <c:orientation val="minMax"/>
          <c:max val="130"/>
          <c:min val="80"/>
        </c:scaling>
        <c:delete val="0"/>
        <c:axPos val="l"/>
        <c:majorGridlines>
          <c:spPr>
            <a:ln>
              <a:solidFill>
                <a:schemeClr val="bg1">
                  <a:lumMod val="85000"/>
                </a:schemeClr>
              </a:solidFill>
            </a:ln>
          </c:spPr>
        </c:majorGridlines>
        <c:numFmt formatCode="General" sourceLinked="1"/>
        <c:majorTickMark val="out"/>
        <c:minorTickMark val="none"/>
        <c:tickLblPos val="nextTo"/>
        <c:spPr>
          <a:ln>
            <a:solidFill>
              <a:schemeClr val="bg1">
                <a:lumMod val="95000"/>
              </a:schemeClr>
            </a:solidFill>
          </a:ln>
        </c:spPr>
        <c:txPr>
          <a:bodyPr/>
          <a:lstStyle/>
          <a:p>
            <a:pPr>
              <a:defRPr>
                <a:latin typeface="Arial" pitchFamily="34" charset="0"/>
                <a:cs typeface="Arial" pitchFamily="34" charset="0"/>
              </a:defRPr>
            </a:pPr>
            <a:endParaRPr lang="en-US"/>
          </a:p>
        </c:txPr>
        <c:crossAx val="464968320"/>
        <c:crosses val="autoZero"/>
        <c:crossBetween val="between"/>
        <c:majorUnit val="10"/>
      </c:valAx>
    </c:plotArea>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3"/>
              <c:layout>
                <c:manualLayout>
                  <c:x val="0.14484679665738162"/>
                  <c:y val="-4.601225882511501E-3"/>
                </c:manualLayout>
              </c:layout>
              <c:dLblPos val="bestFit"/>
              <c:showLegendKey val="0"/>
              <c:showVal val="1"/>
              <c:showCatName val="1"/>
              <c:showSerName val="0"/>
              <c:showPercent val="0"/>
              <c:showBubbleSize val="0"/>
              <c:separator> </c:separator>
            </c:dLbl>
            <c:dLbl>
              <c:idx val="4"/>
              <c:layout>
                <c:manualLayout>
                  <c:x val="2.5069637883008356E-2"/>
                  <c:y val="4.601225882511501E-3"/>
                </c:manualLayout>
              </c:layout>
              <c:dLblPos val="bestFit"/>
              <c:showLegendKey val="0"/>
              <c:showVal val="1"/>
              <c:showCatName val="1"/>
              <c:showSerName val="0"/>
              <c:showPercent val="0"/>
              <c:showBubbleSize val="0"/>
              <c:separator> </c:separator>
            </c:dLbl>
            <c:dLbl>
              <c:idx val="5"/>
              <c:layout>
                <c:manualLayout>
                  <c:x val="0"/>
                  <c:y val="2.7607355295069008E-2"/>
                </c:manualLayout>
              </c:layout>
              <c:dLblPos val="bestFit"/>
              <c:showLegendKey val="0"/>
              <c:showVal val="1"/>
              <c:showCatName val="1"/>
              <c:showSerName val="0"/>
              <c:showPercent val="0"/>
              <c:showBubbleSize val="0"/>
              <c:separator> </c:separator>
            </c:dLbl>
            <c:txPr>
              <a:bodyPr/>
              <a:lstStyle/>
              <a:p>
                <a:pPr>
                  <a:defRPr sz="700">
                    <a:latin typeface="Arial" pitchFamily="34" charset="0"/>
                    <a:cs typeface="Arial" pitchFamily="34" charset="0"/>
                  </a:defRPr>
                </a:pPr>
                <a:endParaRPr lang="en-US"/>
              </a:p>
            </c:txPr>
            <c:dLblPos val="outEnd"/>
            <c:showLegendKey val="0"/>
            <c:showVal val="1"/>
            <c:showCatName val="1"/>
            <c:showSerName val="0"/>
            <c:showPercent val="0"/>
            <c:showBubbleSize val="0"/>
            <c:separator> </c:separator>
            <c:showLeaderLines val="1"/>
          </c:dLbls>
          <c:cat>
            <c:strRef>
              <c:f>'Loan portfolio'!$O$4:$O$17</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 </c:v>
                </c:pt>
              </c:strCache>
            </c:strRef>
          </c:cat>
          <c:val>
            <c:numRef>
              <c:f>'Loan portfolio'!$P$4:$P$17</c:f>
              <c:numCache>
                <c:formatCode>General</c:formatCode>
                <c:ptCount val="14"/>
                <c:pt idx="0">
                  <c:v>0.2570131706228142</c:v>
                </c:pt>
                <c:pt idx="1">
                  <c:v>9.3533745070317725E-2</c:v>
                </c:pt>
                <c:pt idx="2">
                  <c:v>8.586948433663219E-2</c:v>
                </c:pt>
                <c:pt idx="3">
                  <c:v>2.4853039660689039E-2</c:v>
                </c:pt>
                <c:pt idx="4">
                  <c:v>2.2323089515588958E-2</c:v>
                </c:pt>
                <c:pt idx="5">
                  <c:v>5.2384850063248757E-2</c:v>
                </c:pt>
                <c:pt idx="6">
                  <c:v>3.9735099337748346E-2</c:v>
                </c:pt>
                <c:pt idx="7">
                  <c:v>9.4203437755785407E-2</c:v>
                </c:pt>
                <c:pt idx="8">
                  <c:v>7.314532331274648E-2</c:v>
                </c:pt>
                <c:pt idx="9">
                  <c:v>2.5522732346156707E-2</c:v>
                </c:pt>
                <c:pt idx="10">
                  <c:v>5.7593570950219511E-2</c:v>
                </c:pt>
                <c:pt idx="11">
                  <c:v>4.6952898281122105E-2</c:v>
                </c:pt>
                <c:pt idx="12">
                  <c:v>2.247191011235955E-2</c:v>
                </c:pt>
                <c:pt idx="13">
                  <c:v>0.10447205893295632</c:v>
                </c:pt>
              </c:numCache>
            </c:numRef>
          </c:val>
        </c:ser>
        <c:dLbls>
          <c:showLegendKey val="0"/>
          <c:showVal val="0"/>
          <c:showCatName val="0"/>
          <c:showSerName val="0"/>
          <c:showPercent val="0"/>
          <c:showBubbleSize val="0"/>
          <c:showLeaderLines val="1"/>
        </c:dLbls>
        <c:firstSliceAng val="8"/>
      </c:pieChart>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sv-SE"/>
              <a:t>Corporate Rating Distribution - Exposure at Default (%)</a:t>
            </a:r>
          </a:p>
        </c:rich>
      </c:tx>
      <c:layout>
        <c:manualLayout>
          <c:xMode val="edge"/>
          <c:yMode val="edge"/>
          <c:x val="0.26006526465050545"/>
          <c:y val="4.6945190674695075E-2"/>
        </c:manualLayout>
      </c:layout>
      <c:overlay val="0"/>
      <c:spPr>
        <a:noFill/>
        <a:ln w="25400">
          <a:noFill/>
        </a:ln>
      </c:spPr>
    </c:title>
    <c:autoTitleDeleted val="0"/>
    <c:plotArea>
      <c:layout>
        <c:manualLayout>
          <c:layoutTarget val="inner"/>
          <c:xMode val="edge"/>
          <c:yMode val="edge"/>
          <c:x val="0.12420363975863087"/>
          <c:y val="0.19346071055454667"/>
          <c:w val="0.81176574214376807"/>
          <c:h val="0.57220784577210404"/>
        </c:manualLayout>
      </c:layout>
      <c:barChart>
        <c:barDir val="col"/>
        <c:grouping val="clustered"/>
        <c:varyColors val="0"/>
        <c:ser>
          <c:idx val="0"/>
          <c:order val="0"/>
          <c:spPr>
            <a:solidFill>
              <a:srgbClr val="005284"/>
            </a:solidFill>
            <a:ln w="12700">
              <a:solidFill>
                <a:srgbClr val="000000"/>
              </a:solidFill>
              <a:prstDash val="solid"/>
            </a:ln>
          </c:spPr>
          <c:invertIfNegative val="0"/>
          <c:val>
            <c:numLit>
              <c:formatCode>General</c:formatCode>
              <c:ptCount val="1"/>
              <c:pt idx="0">
                <c:v>0</c:v>
              </c:pt>
            </c:numLit>
          </c:val>
        </c:ser>
        <c:ser>
          <c:idx val="1"/>
          <c:order val="1"/>
          <c:spPr>
            <a:solidFill>
              <a:schemeClr val="tx2"/>
            </a:solidFill>
            <a:ln>
              <a:solidFill>
                <a:srgbClr val="000000"/>
              </a:solidFill>
            </a:ln>
          </c:spPr>
          <c:invertIfNegative val="0"/>
          <c:val>
            <c:numLit>
              <c:formatCode>General</c:formatCode>
              <c:ptCount val="1"/>
              <c:pt idx="0">
                <c:v>0</c:v>
              </c:pt>
            </c:numLit>
          </c:val>
        </c:ser>
        <c:dLbls>
          <c:showLegendKey val="0"/>
          <c:showVal val="0"/>
          <c:showCatName val="0"/>
          <c:showSerName val="0"/>
          <c:showPercent val="0"/>
          <c:showBubbleSize val="0"/>
        </c:dLbls>
        <c:gapWidth val="150"/>
        <c:axId val="506582912"/>
        <c:axId val="506584448"/>
      </c:barChart>
      <c:catAx>
        <c:axId val="506582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06584448"/>
        <c:crossesAt val="0"/>
        <c:auto val="1"/>
        <c:lblAlgn val="ctr"/>
        <c:lblOffset val="100"/>
        <c:tickLblSkip val="1"/>
        <c:tickMarkSkip val="1"/>
        <c:noMultiLvlLbl val="0"/>
      </c:catAx>
      <c:valAx>
        <c:axId val="506584448"/>
        <c:scaling>
          <c:orientation val="minMax"/>
        </c:scaling>
        <c:delete val="0"/>
        <c:axPos val="l"/>
        <c:majorGridlines>
          <c:spPr>
            <a:ln w="3175">
              <a:solidFill>
                <a:srgbClr val="C0CACF"/>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506582912"/>
        <c:crosses val="autoZero"/>
        <c:crossBetween val="between"/>
      </c:valAx>
      <c:spPr>
        <a:solidFill>
          <a:srgbClr val="FFFFFF"/>
        </a:solidFill>
        <a:ln w="25400">
          <a:noFill/>
        </a:ln>
      </c:spPr>
    </c:plotArea>
    <c:legend>
      <c:legendPos val="b"/>
      <c:layout>
        <c:manualLayout>
          <c:xMode val="edge"/>
          <c:yMode val="edge"/>
          <c:x val="0.3005811840604003"/>
          <c:y val="0.89416118573413617"/>
          <c:w val="0.38561097573000153"/>
          <c:h val="6.0777520457001688E-2"/>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sv-SE"/>
              <a:t>Number of notches up- or downrated</a:t>
            </a:r>
          </a:p>
        </c:rich>
      </c:tx>
      <c:layout>
        <c:manualLayout>
          <c:xMode val="edge"/>
          <c:yMode val="edge"/>
          <c:x val="0.29700214409818493"/>
          <c:y val="0.85268271466066736"/>
        </c:manualLayout>
      </c:layout>
      <c:overlay val="0"/>
    </c:title>
    <c:autoTitleDeleted val="0"/>
    <c:plotArea>
      <c:layout>
        <c:manualLayout>
          <c:layoutTarget val="inner"/>
          <c:xMode val="edge"/>
          <c:yMode val="edge"/>
          <c:x val="0.12071062992125985"/>
          <c:y val="3.0601851851851852E-2"/>
          <c:w val="0.84873381452318464"/>
          <c:h val="0.72379447360746585"/>
        </c:manualLayout>
      </c:layout>
      <c:barChart>
        <c:barDir val="col"/>
        <c:grouping val="clustered"/>
        <c:varyColors val="0"/>
        <c:ser>
          <c:idx val="0"/>
          <c:order val="0"/>
          <c:spPr>
            <a:solidFill>
              <a:schemeClr val="bg2"/>
            </a:solidFill>
            <a:ln>
              <a:solidFill>
                <a:schemeClr val="bg2"/>
              </a:solidFill>
            </a:ln>
          </c:spPr>
          <c:invertIfNegative val="0"/>
          <c:dLbls>
            <c:numFmt formatCode="0.0%" sourceLinked="0"/>
            <c:txPr>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val>
            <c:numLit>
              <c:formatCode>General</c:formatCode>
              <c:ptCount val="1"/>
              <c:pt idx="0">
                <c:v>0</c:v>
              </c:pt>
            </c:numLit>
          </c:val>
        </c:ser>
        <c:dLbls>
          <c:showLegendKey val="0"/>
          <c:showVal val="0"/>
          <c:showCatName val="0"/>
          <c:showSerName val="0"/>
          <c:showPercent val="0"/>
          <c:showBubbleSize val="0"/>
        </c:dLbls>
        <c:gapWidth val="150"/>
        <c:axId val="465354752"/>
        <c:axId val="465356288"/>
      </c:barChart>
      <c:catAx>
        <c:axId val="46535475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465356288"/>
        <c:crosses val="autoZero"/>
        <c:auto val="1"/>
        <c:lblAlgn val="ctr"/>
        <c:lblOffset val="100"/>
        <c:noMultiLvlLbl val="0"/>
      </c:catAx>
      <c:valAx>
        <c:axId val="465356288"/>
        <c:scaling>
          <c:orientation val="minMax"/>
          <c:max val="0.12000000000000001"/>
          <c:min val="0"/>
        </c:scaling>
        <c:delete val="0"/>
        <c:axPos val="l"/>
        <c:majorGridlines/>
        <c:numFmt formatCode="0.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en-US"/>
          </a:p>
        </c:txPr>
        <c:crossAx val="465354752"/>
        <c:crosses val="autoZero"/>
        <c:crossBetween val="between"/>
        <c:majorUnit val="2.0000000000000004E-2"/>
        <c:minorUnit val="2.0000000000000004E-2"/>
      </c:valAx>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3"/>
              <c:layout>
                <c:manualLayout>
                  <c:x val="0.14484679665738162"/>
                  <c:y val="-4.601225882511501E-3"/>
                </c:manualLayout>
              </c:layout>
              <c:dLblPos val="bestFit"/>
              <c:showLegendKey val="0"/>
              <c:showVal val="1"/>
              <c:showCatName val="1"/>
              <c:showSerName val="0"/>
              <c:showPercent val="0"/>
              <c:showBubbleSize val="0"/>
              <c:separator> </c:separator>
            </c:dLbl>
            <c:dLbl>
              <c:idx val="4"/>
              <c:layout>
                <c:manualLayout>
                  <c:x val="2.5069637883008356E-2"/>
                  <c:y val="4.601225882511501E-3"/>
                </c:manualLayout>
              </c:layout>
              <c:dLblPos val="bestFit"/>
              <c:showLegendKey val="0"/>
              <c:showVal val="1"/>
              <c:showCatName val="1"/>
              <c:showSerName val="0"/>
              <c:showPercent val="0"/>
              <c:showBubbleSize val="0"/>
              <c:separator> </c:separator>
            </c:dLbl>
            <c:dLbl>
              <c:idx val="5"/>
              <c:layout>
                <c:manualLayout>
                  <c:x val="0"/>
                  <c:y val="2.7607355295069008E-2"/>
                </c:manualLayout>
              </c:layout>
              <c:dLblPos val="bestFit"/>
              <c:showLegendKey val="0"/>
              <c:showVal val="1"/>
              <c:showCatName val="1"/>
              <c:showSerName val="0"/>
              <c:showPercent val="0"/>
              <c:showBubbleSize val="0"/>
              <c:separator> </c:separator>
            </c:dLbl>
            <c:txPr>
              <a:bodyPr/>
              <a:lstStyle/>
              <a:p>
                <a:pPr>
                  <a:defRPr sz="700">
                    <a:latin typeface="Arial" pitchFamily="34" charset="0"/>
                    <a:cs typeface="Arial" pitchFamily="34" charset="0"/>
                  </a:defRPr>
                </a:pPr>
                <a:endParaRPr lang="en-US"/>
              </a:p>
            </c:txPr>
            <c:dLblPos val="outEnd"/>
            <c:showLegendKey val="0"/>
            <c:showVal val="1"/>
            <c:showCatName val="1"/>
            <c:showSerName val="0"/>
            <c:showPercent val="0"/>
            <c:showBubbleSize val="0"/>
            <c:separator> </c:separator>
            <c:showLeaderLines val="1"/>
          </c:dLbls>
          <c:cat>
            <c:strRef>
              <c:f>'Loan portfolio'!$O$4:$O$17</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 </c:v>
                </c:pt>
              </c:strCache>
            </c:strRef>
          </c:cat>
          <c:val>
            <c:numRef>
              <c:f>'Loan portfolio'!$P$4:$P$17</c:f>
              <c:numCache>
                <c:formatCode>General</c:formatCode>
                <c:ptCount val="14"/>
                <c:pt idx="0">
                  <c:v>0.2570131706228142</c:v>
                </c:pt>
                <c:pt idx="1">
                  <c:v>9.3533745070317725E-2</c:v>
                </c:pt>
                <c:pt idx="2">
                  <c:v>8.586948433663219E-2</c:v>
                </c:pt>
                <c:pt idx="3">
                  <c:v>2.4853039660689039E-2</c:v>
                </c:pt>
                <c:pt idx="4">
                  <c:v>2.2323089515588958E-2</c:v>
                </c:pt>
                <c:pt idx="5">
                  <c:v>5.2384850063248757E-2</c:v>
                </c:pt>
                <c:pt idx="6">
                  <c:v>3.9735099337748346E-2</c:v>
                </c:pt>
                <c:pt idx="7">
                  <c:v>9.4203437755785407E-2</c:v>
                </c:pt>
                <c:pt idx="8">
                  <c:v>7.314532331274648E-2</c:v>
                </c:pt>
                <c:pt idx="9">
                  <c:v>2.5522732346156707E-2</c:v>
                </c:pt>
                <c:pt idx="10">
                  <c:v>5.7593570950219511E-2</c:v>
                </c:pt>
                <c:pt idx="11">
                  <c:v>4.6952898281122105E-2</c:v>
                </c:pt>
                <c:pt idx="12">
                  <c:v>2.247191011235955E-2</c:v>
                </c:pt>
                <c:pt idx="13">
                  <c:v>0.10447205893295632</c:v>
                </c:pt>
              </c:numCache>
            </c:numRef>
          </c:val>
        </c:ser>
        <c:dLbls>
          <c:showLegendKey val="0"/>
          <c:showVal val="0"/>
          <c:showCatName val="0"/>
          <c:showSerName val="0"/>
          <c:showPercent val="0"/>
          <c:showBubbleSize val="0"/>
          <c:showLeaderLines val="1"/>
        </c:dLbls>
        <c:firstSliceAng val="8"/>
      </c:pieChart>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c:spPr>
          <c:invertIfNegative val="0"/>
          <c:dPt>
            <c:idx val="5"/>
            <c:invertIfNegative val="0"/>
            <c:bubble3D val="0"/>
            <c:spPr>
              <a:solidFill>
                <a:schemeClr val="accent1"/>
              </a:solidFill>
              <a:ln>
                <a:solidFill>
                  <a:schemeClr val="accent1"/>
                </a:solidFill>
              </a:ln>
            </c:spPr>
          </c:dPt>
          <c:dPt>
            <c:idx val="6"/>
            <c:invertIfNegative val="0"/>
            <c:bubble3D val="0"/>
            <c:spPr>
              <a:solidFill>
                <a:schemeClr val="accent1"/>
              </a:solidFill>
              <a:ln>
                <a:solidFill>
                  <a:schemeClr val="accent1">
                    <a:lumMod val="75000"/>
                  </a:schemeClr>
                </a:solidFill>
              </a:ln>
            </c:spPr>
          </c:dPt>
          <c:dLbls>
            <c:txPr>
              <a:bodyPr/>
              <a:lstStyle/>
              <a:p>
                <a:pPr>
                  <a:defRPr sz="800"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strRef>
              <c:f>'Capital position '!$V$7:$V$16</c:f>
              <c:strCache>
                <c:ptCount val="10"/>
                <c:pt idx="0">
                  <c:v>Q1/11</c:v>
                </c:pt>
                <c:pt idx="1">
                  <c:v>Q2/11</c:v>
                </c:pt>
                <c:pt idx="2">
                  <c:v>Q3/11</c:v>
                </c:pt>
                <c:pt idx="3">
                  <c:v>Q4/11</c:v>
                </c:pt>
                <c:pt idx="4">
                  <c:v>Q1/12</c:v>
                </c:pt>
                <c:pt idx="5">
                  <c:v>Q2/12</c:v>
                </c:pt>
                <c:pt idx="6">
                  <c:v>Q3/12</c:v>
                </c:pt>
                <c:pt idx="7">
                  <c:v>Q4/12</c:v>
                </c:pt>
                <c:pt idx="8">
                  <c:v>Q1/13</c:v>
                </c:pt>
                <c:pt idx="9">
                  <c:v>Q2/13</c:v>
                </c:pt>
              </c:strCache>
            </c:strRef>
          </c:cat>
          <c:val>
            <c:numRef>
              <c:f>'Capital position '!$W$7:$W$16</c:f>
              <c:numCache>
                <c:formatCode>General</c:formatCode>
                <c:ptCount val="10"/>
                <c:pt idx="0">
                  <c:v>182</c:v>
                </c:pt>
                <c:pt idx="1">
                  <c:v>180</c:v>
                </c:pt>
                <c:pt idx="2">
                  <c:v>183</c:v>
                </c:pt>
                <c:pt idx="3">
                  <c:v>185</c:v>
                </c:pt>
                <c:pt idx="4">
                  <c:v>182</c:v>
                </c:pt>
                <c:pt idx="5">
                  <c:v>181</c:v>
                </c:pt>
                <c:pt idx="6">
                  <c:v>179</c:v>
                </c:pt>
                <c:pt idx="7">
                  <c:v>168</c:v>
                </c:pt>
                <c:pt idx="8">
                  <c:v>168</c:v>
                </c:pt>
                <c:pt idx="9">
                  <c:v>162</c:v>
                </c:pt>
              </c:numCache>
            </c:numRef>
          </c:val>
        </c:ser>
        <c:dLbls>
          <c:showLegendKey val="0"/>
          <c:showVal val="0"/>
          <c:showCatName val="0"/>
          <c:showSerName val="0"/>
          <c:showPercent val="0"/>
          <c:showBubbleSize val="0"/>
        </c:dLbls>
        <c:gapWidth val="74"/>
        <c:axId val="465292288"/>
        <c:axId val="465298176"/>
      </c:barChart>
      <c:catAx>
        <c:axId val="465292288"/>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465298176"/>
        <c:crosses val="autoZero"/>
        <c:auto val="1"/>
        <c:lblAlgn val="ctr"/>
        <c:lblOffset val="100"/>
        <c:noMultiLvlLbl val="0"/>
      </c:catAx>
      <c:valAx>
        <c:axId val="465298176"/>
        <c:scaling>
          <c:orientation val="minMax"/>
          <c:max val="185"/>
        </c:scaling>
        <c:delete val="1"/>
        <c:axPos val="l"/>
        <c:numFmt formatCode="General" sourceLinked="1"/>
        <c:majorTickMark val="out"/>
        <c:minorTickMark val="none"/>
        <c:tickLblPos val="nextTo"/>
        <c:crossAx val="46529228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c:spPr>
          <c:invertIfNegative val="0"/>
          <c:dPt>
            <c:idx val="5"/>
            <c:invertIfNegative val="0"/>
            <c:bubble3D val="0"/>
          </c:dPt>
          <c:dPt>
            <c:idx val="6"/>
            <c:invertIfNegative val="0"/>
            <c:bubble3D val="0"/>
          </c:dPt>
          <c:dLbls>
            <c:txPr>
              <a:bodyPr/>
              <a:lstStyle/>
              <a:p>
                <a:pPr>
                  <a:defRPr sz="800"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strRef>
              <c:f>'Capital position '!$V$23:$V$32</c:f>
              <c:strCache>
                <c:ptCount val="10"/>
                <c:pt idx="0">
                  <c:v>Q1/11</c:v>
                </c:pt>
                <c:pt idx="1">
                  <c:v>Q2/11</c:v>
                </c:pt>
                <c:pt idx="2">
                  <c:v>Q3/11</c:v>
                </c:pt>
                <c:pt idx="3">
                  <c:v>Q4/11</c:v>
                </c:pt>
                <c:pt idx="4">
                  <c:v>Q1/12</c:v>
                </c:pt>
                <c:pt idx="5">
                  <c:v>Q2/12</c:v>
                </c:pt>
                <c:pt idx="6">
                  <c:v>Q3/12</c:v>
                </c:pt>
                <c:pt idx="7">
                  <c:v>Q4/12</c:v>
                </c:pt>
                <c:pt idx="8">
                  <c:v>Q1/13</c:v>
                </c:pt>
                <c:pt idx="9">
                  <c:v>Q2/13</c:v>
                </c:pt>
              </c:strCache>
            </c:strRef>
          </c:cat>
          <c:val>
            <c:numRef>
              <c:f>'Capital position '!$W$23:$W$32</c:f>
              <c:numCache>
                <c:formatCode>0.0%</c:formatCode>
                <c:ptCount val="10"/>
                <c:pt idx="0">
                  <c:v>0.107</c:v>
                </c:pt>
                <c:pt idx="1">
                  <c:v>0.11</c:v>
                </c:pt>
                <c:pt idx="2">
                  <c:v>0.11</c:v>
                </c:pt>
                <c:pt idx="3">
                  <c:v>0.112</c:v>
                </c:pt>
                <c:pt idx="4">
                  <c:v>0.11600000000000001</c:v>
                </c:pt>
                <c:pt idx="5">
                  <c:v>0.11799999999999999</c:v>
                </c:pt>
                <c:pt idx="6">
                  <c:v>0.122</c:v>
                </c:pt>
                <c:pt idx="7">
                  <c:v>0.13100000000000001</c:v>
                </c:pt>
                <c:pt idx="8">
                  <c:v>0.13200000000000001</c:v>
                </c:pt>
                <c:pt idx="9">
                  <c:v>0.14000000000000001</c:v>
                </c:pt>
              </c:numCache>
            </c:numRef>
          </c:val>
        </c:ser>
        <c:dLbls>
          <c:showLegendKey val="0"/>
          <c:showVal val="0"/>
          <c:showCatName val="0"/>
          <c:showSerName val="0"/>
          <c:showPercent val="0"/>
          <c:showBubbleSize val="0"/>
        </c:dLbls>
        <c:gapWidth val="72"/>
        <c:axId val="496419200"/>
        <c:axId val="496420736"/>
      </c:barChart>
      <c:catAx>
        <c:axId val="496419200"/>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496420736"/>
        <c:crosses val="autoZero"/>
        <c:auto val="1"/>
        <c:lblAlgn val="ctr"/>
        <c:lblOffset val="100"/>
        <c:noMultiLvlLbl val="0"/>
      </c:catAx>
      <c:valAx>
        <c:axId val="496420736"/>
        <c:scaling>
          <c:orientation val="minMax"/>
          <c:max val="0.14200000000000002"/>
        </c:scaling>
        <c:delete val="1"/>
        <c:axPos val="l"/>
        <c:numFmt formatCode="0.0%" sourceLinked="1"/>
        <c:majorTickMark val="out"/>
        <c:minorTickMark val="none"/>
        <c:tickLblPos val="nextTo"/>
        <c:crossAx val="496419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 '!$B$34</c:f>
              <c:strCache>
                <c:ptCount val="1"/>
                <c:pt idx="0">
                  <c:v>EURbn</c:v>
                </c:pt>
              </c:strCache>
            </c:strRef>
          </c:tx>
          <c:spPr>
            <a:solidFill>
              <a:schemeClr val="accent1"/>
            </a:solidFill>
          </c:spPr>
          <c:invertIfNegative val="0"/>
          <c:dPt>
            <c:idx val="9"/>
            <c:invertIfNegative val="0"/>
            <c:bubble3D val="0"/>
          </c:dPt>
          <c:dPt>
            <c:idx val="10"/>
            <c:invertIfNegative val="0"/>
            <c:bubble3D val="0"/>
            <c:spPr>
              <a:solidFill>
                <a:schemeClr val="accent1">
                  <a:lumMod val="75000"/>
                </a:schemeClr>
              </a:solidFill>
            </c:spPr>
          </c:dPt>
          <c:dLbls>
            <c:dLbl>
              <c:idx val="9"/>
              <c:numFmt formatCode="#,##0.0" sourceLinked="0"/>
              <c:spPr/>
              <c:txPr>
                <a:bodyPr/>
                <a:lstStyle/>
                <a:p>
                  <a:pPr>
                    <a:defRPr sz="800"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dLbl>
            <c:numFmt formatCode="#,##0.0" sourceLinked="0"/>
            <c:txPr>
              <a:bodyPr/>
              <a:lstStyle/>
              <a:p>
                <a:pPr>
                  <a:defRPr sz="800">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strRef>
              <c:f>'Capital position '!$A$37:$A$47</c:f>
              <c:strCache>
                <c:ptCount val="11"/>
                <c:pt idx="0">
                  <c:v>Q4/10</c:v>
                </c:pt>
                <c:pt idx="1">
                  <c:v>Q1/11</c:v>
                </c:pt>
                <c:pt idx="2">
                  <c:v>Q2/11</c:v>
                </c:pt>
                <c:pt idx="3">
                  <c:v>Q3/11</c:v>
                </c:pt>
                <c:pt idx="4">
                  <c:v>Q4/11</c:v>
                </c:pt>
                <c:pt idx="5">
                  <c:v>Q1/12</c:v>
                </c:pt>
                <c:pt idx="6">
                  <c:v>Q2/12</c:v>
                </c:pt>
                <c:pt idx="7">
                  <c:v>Q3/12</c:v>
                </c:pt>
                <c:pt idx="8">
                  <c:v>Q4/12</c:v>
                </c:pt>
                <c:pt idx="9">
                  <c:v>Q1/13</c:v>
                </c:pt>
                <c:pt idx="10">
                  <c:v>Q2/13</c:v>
                </c:pt>
              </c:strCache>
            </c:strRef>
          </c:cat>
          <c:val>
            <c:numRef>
              <c:f>'Capital position '!$B$37:$B$47</c:f>
              <c:numCache>
                <c:formatCode>0.0</c:formatCode>
                <c:ptCount val="11"/>
                <c:pt idx="0">
                  <c:v>24.4</c:v>
                </c:pt>
                <c:pt idx="1">
                  <c:v>24.2</c:v>
                </c:pt>
                <c:pt idx="2">
                  <c:v>24.5</c:v>
                </c:pt>
                <c:pt idx="3">
                  <c:v>24.6</c:v>
                </c:pt>
                <c:pt idx="4">
                  <c:v>24.8</c:v>
                </c:pt>
                <c:pt idx="5">
                  <c:v>25.1</c:v>
                </c:pt>
                <c:pt idx="6">
                  <c:v>24.7</c:v>
                </c:pt>
                <c:pt idx="7">
                  <c:v>24.8</c:v>
                </c:pt>
                <c:pt idx="8">
                  <c:v>23.8</c:v>
                </c:pt>
                <c:pt idx="9">
                  <c:v>23.9</c:v>
                </c:pt>
                <c:pt idx="10">
                  <c:v>23.6</c:v>
                </c:pt>
              </c:numCache>
            </c:numRef>
          </c:val>
        </c:ser>
        <c:dLbls>
          <c:showLegendKey val="0"/>
          <c:showVal val="0"/>
          <c:showCatName val="0"/>
          <c:showSerName val="0"/>
          <c:showPercent val="0"/>
          <c:showBubbleSize val="0"/>
        </c:dLbls>
        <c:gapWidth val="61"/>
        <c:overlap val="-63"/>
        <c:axId val="465230080"/>
        <c:axId val="465244160"/>
      </c:barChart>
      <c:catAx>
        <c:axId val="465230080"/>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465244160"/>
        <c:crosses val="autoZero"/>
        <c:auto val="1"/>
        <c:lblAlgn val="ctr"/>
        <c:lblOffset val="100"/>
        <c:noMultiLvlLbl val="0"/>
      </c:catAx>
      <c:valAx>
        <c:axId val="465244160"/>
        <c:scaling>
          <c:orientation val="minMax"/>
          <c:max val="25.2"/>
          <c:min val="16.2"/>
        </c:scaling>
        <c:delete val="1"/>
        <c:axPos val="l"/>
        <c:numFmt formatCode="#,##0.0" sourceLinked="0"/>
        <c:majorTickMark val="out"/>
        <c:minorTickMark val="none"/>
        <c:tickLblPos val="nextTo"/>
        <c:crossAx val="46523008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217439137473087"/>
          <c:y val="0.13217520285404633"/>
          <c:w val="0.51952378707152613"/>
          <c:h val="0.82432732356348803"/>
        </c:manualLayout>
      </c:layout>
      <c:pieChart>
        <c:varyColors val="1"/>
        <c:ser>
          <c:idx val="0"/>
          <c:order val="0"/>
          <c:explosion val="5"/>
          <c:dLbls>
            <c:dLbl>
              <c:idx val="0"/>
              <c:layout>
                <c:manualLayout>
                  <c:x val="4.1666666666666664E-2"/>
                  <c:y val="-1.720429719091306E-2"/>
                </c:manualLayout>
              </c:layout>
              <c:dLblPos val="bestFit"/>
              <c:showLegendKey val="0"/>
              <c:showVal val="1"/>
              <c:showCatName val="1"/>
              <c:showSerName val="0"/>
              <c:showPercent val="0"/>
              <c:showBubbleSize val="0"/>
            </c:dLbl>
            <c:dLbl>
              <c:idx val="1"/>
              <c:layout>
                <c:manualLayout>
                  <c:x val="-1.5151515151515152E-2"/>
                  <c:y val="0.10322578314547837"/>
                </c:manualLayout>
              </c:layout>
              <c:dLblPos val="bestFit"/>
              <c:showLegendKey val="0"/>
              <c:showVal val="1"/>
              <c:showCatName val="1"/>
              <c:showSerName val="0"/>
              <c:showPercent val="0"/>
              <c:showBubbleSize val="0"/>
            </c:dLbl>
            <c:dLbl>
              <c:idx val="2"/>
              <c:layout>
                <c:manualLayout>
                  <c:x val="-6.8181818181818177E-2"/>
                  <c:y val="5.1612891572739156E-2"/>
                </c:manualLayout>
              </c:layout>
              <c:dLblPos val="bestFit"/>
              <c:showLegendKey val="0"/>
              <c:showVal val="1"/>
              <c:showCatName val="1"/>
              <c:showSerName val="0"/>
              <c:showPercent val="0"/>
              <c:showBubbleSize val="0"/>
            </c:dLbl>
            <c:dLbl>
              <c:idx val="3"/>
              <c:layout>
                <c:manualLayout>
                  <c:x val="-2.2727272727272728E-2"/>
                  <c:y val="-1.1469531460608709E-2"/>
                </c:manualLayout>
              </c:layout>
              <c:dLblPos val="bestFit"/>
              <c:showLegendKey val="0"/>
              <c:showVal val="1"/>
              <c:showCatName val="1"/>
              <c:showSerName val="0"/>
              <c:showPercent val="0"/>
              <c:showBubbleSize val="0"/>
            </c:dLbl>
            <c:dLbl>
              <c:idx val="4"/>
              <c:layout>
                <c:manualLayout>
                  <c:x val="0.125"/>
                  <c:y val="-2.2939062921217414E-2"/>
                </c:manualLayout>
              </c:layout>
              <c:dLblPos val="bestFit"/>
              <c:showLegendKey val="0"/>
              <c:showVal val="1"/>
              <c:showCatName val="1"/>
              <c:showSerName val="0"/>
              <c:showPercent val="0"/>
              <c:showBubbleSize val="0"/>
            </c:dLbl>
            <c:txPr>
              <a:bodyPr/>
              <a:lstStyle/>
              <a:p>
                <a:pPr>
                  <a:defRPr sz="700">
                    <a:latin typeface="Arial" pitchFamily="34" charset="0"/>
                    <a:cs typeface="Arial" pitchFamily="34" charset="0"/>
                  </a:defRPr>
                </a:pPr>
                <a:endParaRPr lang="en-US"/>
              </a:p>
            </c:txPr>
            <c:dLblPos val="outEnd"/>
            <c:showLegendKey val="0"/>
            <c:showVal val="1"/>
            <c:showCatName val="1"/>
            <c:showSerName val="0"/>
            <c:showPercent val="0"/>
            <c:showBubbleSize val="0"/>
            <c:showLeaderLines val="1"/>
          </c:dLbls>
          <c:cat>
            <c:strRef>
              <c:f>'Capital position '!$A$51:$A$55</c:f>
              <c:strCache>
                <c:ptCount val="5"/>
                <c:pt idx="0">
                  <c:v>Credit risk</c:v>
                </c:pt>
                <c:pt idx="1">
                  <c:v>Market risk</c:v>
                </c:pt>
                <c:pt idx="2">
                  <c:v>Business risk</c:v>
                </c:pt>
                <c:pt idx="3">
                  <c:v>Operational risk</c:v>
                </c:pt>
                <c:pt idx="4">
                  <c:v>Life risk</c:v>
                </c:pt>
              </c:strCache>
            </c:strRef>
          </c:cat>
          <c:val>
            <c:numRef>
              <c:f>'Capital position '!$B$51:$B$55</c:f>
              <c:numCache>
                <c:formatCode>0%</c:formatCode>
                <c:ptCount val="5"/>
                <c:pt idx="0">
                  <c:v>0.73770000000000002</c:v>
                </c:pt>
                <c:pt idx="1">
                  <c:v>7.1400000000000005E-2</c:v>
                </c:pt>
                <c:pt idx="2">
                  <c:v>2.0199999999999999E-2</c:v>
                </c:pt>
                <c:pt idx="3">
                  <c:v>9.9099999999999994E-2</c:v>
                </c:pt>
                <c:pt idx="4">
                  <c:v>7.1599999999999997E-2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 '!$W$35</c:f>
              <c:strCache>
                <c:ptCount val="1"/>
                <c:pt idx="0">
                  <c:v>%</c:v>
                </c:pt>
              </c:strCache>
            </c:strRef>
          </c:tx>
          <c:invertIfNegative val="0"/>
          <c:dPt>
            <c:idx val="6"/>
            <c:invertIfNegative val="0"/>
            <c:bubble3D val="0"/>
            <c:spPr>
              <a:solidFill>
                <a:schemeClr val="accent1"/>
              </a:solidFill>
            </c:spPr>
          </c:dPt>
          <c:dLbls>
            <c:txPr>
              <a:bodyPr/>
              <a:lstStyle/>
              <a:p>
                <a:pPr>
                  <a:defRPr sz="800" b="1">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dLbls>
          <c:cat>
            <c:strRef>
              <c:f>'Capital position '!$V$36:$V$45</c:f>
              <c:strCache>
                <c:ptCount val="10"/>
                <c:pt idx="0">
                  <c:v>Q1/11</c:v>
                </c:pt>
                <c:pt idx="1">
                  <c:v>Q2/11</c:v>
                </c:pt>
                <c:pt idx="2">
                  <c:v>Q3/11</c:v>
                </c:pt>
                <c:pt idx="3">
                  <c:v>Q4/11</c:v>
                </c:pt>
                <c:pt idx="4">
                  <c:v>Q1/12</c:v>
                </c:pt>
                <c:pt idx="5">
                  <c:v>Q2/12</c:v>
                </c:pt>
                <c:pt idx="6">
                  <c:v>Q3/12</c:v>
                </c:pt>
                <c:pt idx="7">
                  <c:v>Q4/12</c:v>
                </c:pt>
                <c:pt idx="8">
                  <c:v>Q1/13</c:v>
                </c:pt>
                <c:pt idx="9">
                  <c:v>Q2/13</c:v>
                </c:pt>
              </c:strCache>
            </c:strRef>
          </c:cat>
          <c:val>
            <c:numRef>
              <c:f>'Capital position '!$W$36:$W$45</c:f>
              <c:numCache>
                <c:formatCode>0.0%</c:formatCode>
                <c:ptCount val="10"/>
                <c:pt idx="0">
                  <c:v>0.13500000000000001</c:v>
                </c:pt>
                <c:pt idx="1">
                  <c:v>0.13800000000000001</c:v>
                </c:pt>
                <c:pt idx="2">
                  <c:v>0.13500000000000001</c:v>
                </c:pt>
                <c:pt idx="3">
                  <c:v>0.13400000000000001</c:v>
                </c:pt>
                <c:pt idx="4">
                  <c:v>0.14199999999999999</c:v>
                </c:pt>
                <c:pt idx="5">
                  <c:v>0.14299999999999999</c:v>
                </c:pt>
                <c:pt idx="6">
                  <c:v>0.153</c:v>
                </c:pt>
                <c:pt idx="7">
                  <c:v>0.16200000000000001</c:v>
                </c:pt>
                <c:pt idx="8">
                  <c:v>0.16500000000000001</c:v>
                </c:pt>
                <c:pt idx="9">
                  <c:v>0.1741</c:v>
                </c:pt>
              </c:numCache>
            </c:numRef>
          </c:val>
        </c:ser>
        <c:dLbls>
          <c:showLegendKey val="0"/>
          <c:showVal val="0"/>
          <c:showCatName val="0"/>
          <c:showSerName val="0"/>
          <c:showPercent val="0"/>
          <c:showBubbleSize val="0"/>
        </c:dLbls>
        <c:gapWidth val="68"/>
        <c:axId val="506476416"/>
        <c:axId val="506477952"/>
      </c:barChart>
      <c:catAx>
        <c:axId val="506476416"/>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506477952"/>
        <c:crosses val="autoZero"/>
        <c:auto val="1"/>
        <c:lblAlgn val="ctr"/>
        <c:lblOffset val="100"/>
        <c:noMultiLvlLbl val="0"/>
      </c:catAx>
      <c:valAx>
        <c:axId val="506477952"/>
        <c:scaling>
          <c:orientation val="minMax"/>
        </c:scaling>
        <c:delete val="1"/>
        <c:axPos val="l"/>
        <c:numFmt formatCode="0.0%" sourceLinked="1"/>
        <c:majorTickMark val="out"/>
        <c:minorTickMark val="none"/>
        <c:tickLblPos val="nextTo"/>
        <c:crossAx val="5064764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invertIfNegative val="0"/>
          <c:dPt>
            <c:idx val="1"/>
            <c:invertIfNegative val="0"/>
            <c:bubble3D val="0"/>
            <c:spPr>
              <a:solidFill>
                <a:sysClr val="window" lastClr="FFFFFF"/>
              </a:solidFill>
            </c:spPr>
          </c:dPt>
          <c:dPt>
            <c:idx val="2"/>
            <c:invertIfNegative val="0"/>
            <c:bubble3D val="0"/>
            <c:spPr>
              <a:solidFill>
                <a:sysClr val="window" lastClr="FFFFFF"/>
              </a:solidFill>
            </c:spPr>
          </c:dPt>
          <c:dPt>
            <c:idx val="3"/>
            <c:invertIfNegative val="0"/>
            <c:bubble3D val="0"/>
            <c:spPr>
              <a:solidFill>
                <a:sysClr val="window" lastClr="FFFFFF"/>
              </a:solidFill>
            </c:spPr>
          </c:dPt>
          <c:dPt>
            <c:idx val="4"/>
            <c:invertIfNegative val="0"/>
            <c:bubble3D val="0"/>
            <c:spPr>
              <a:solidFill>
                <a:sysClr val="window" lastClr="FFFFFF"/>
              </a:solidFill>
            </c:spPr>
          </c:dPt>
          <c:dLbls>
            <c:dLbl>
              <c:idx val="0"/>
              <c:layout>
                <c:manualLayout>
                  <c:x val="0"/>
                  <c:y val="-0.35748792270531399"/>
                </c:manualLayout>
              </c:layout>
              <c:showLegendKey val="0"/>
              <c:showVal val="1"/>
              <c:showCatName val="0"/>
              <c:showSerName val="0"/>
              <c:showPercent val="0"/>
              <c:showBubbleSize val="0"/>
            </c:dLbl>
            <c:dLbl>
              <c:idx val="5"/>
              <c:layout>
                <c:manualLayout>
                  <c:x val="1.8005850625448109E-3"/>
                  <c:y val="-3.2206119162640899E-2"/>
                </c:manualLayout>
              </c:layout>
              <c:showLegendKey val="0"/>
              <c:showVal val="1"/>
              <c:showCatName val="0"/>
              <c:showSerName val="0"/>
              <c:showPercent val="0"/>
              <c:showBubbleSize val="0"/>
            </c:dLbl>
            <c:txPr>
              <a:bodyPr/>
              <a:lstStyle/>
              <a:p>
                <a:pPr>
                  <a:defRPr sz="1100" b="1">
                    <a:solidFill>
                      <a:schemeClr val="bg1"/>
                    </a:solidFill>
                    <a:latin typeface="Arial" pitchFamily="34" charset="0"/>
                    <a:cs typeface="Arial" pitchFamily="34" charset="0"/>
                  </a:defRPr>
                </a:pPr>
                <a:endParaRPr lang="en-US"/>
              </a:p>
            </c:txPr>
            <c:showLegendKey val="0"/>
            <c:showVal val="0"/>
            <c:showCatName val="0"/>
            <c:showSerName val="0"/>
            <c:showPercent val="0"/>
            <c:showBubbleSize val="0"/>
          </c:dLbls>
          <c:cat>
            <c:numRef>
              <c:f>'[2]Sheet2 (2)'!$F$11:$K$11</c:f>
              <c:numCache>
                <c:formatCode>General</c:formatCode>
                <c:ptCount val="6"/>
              </c:numCache>
            </c:numRef>
          </c:cat>
          <c:val>
            <c:numRef>
              <c:f>'[2]Sheet2 (2)'!$F$12:$K$12</c:f>
              <c:numCache>
                <c:formatCode>General</c:formatCode>
                <c:ptCount val="6"/>
                <c:pt idx="1">
                  <c:v>0</c:v>
                </c:pt>
              </c:numCache>
            </c:numRef>
          </c:val>
        </c:ser>
        <c:ser>
          <c:idx val="1"/>
          <c:order val="1"/>
          <c:invertIfNegative val="0"/>
          <c:dPt>
            <c:idx val="1"/>
            <c:invertIfNegative val="0"/>
            <c:bubble3D val="0"/>
            <c:spPr>
              <a:solidFill>
                <a:schemeClr val="accent3"/>
              </a:solidFill>
            </c:spPr>
          </c:dPt>
          <c:dPt>
            <c:idx val="2"/>
            <c:invertIfNegative val="0"/>
            <c:bubble3D val="0"/>
            <c:spPr>
              <a:solidFill>
                <a:schemeClr val="accent3"/>
              </a:solidFill>
            </c:spPr>
          </c:dPt>
          <c:dPt>
            <c:idx val="3"/>
            <c:invertIfNegative val="0"/>
            <c:bubble3D val="0"/>
            <c:spPr>
              <a:solidFill>
                <a:schemeClr val="accent3"/>
              </a:solidFill>
            </c:spPr>
          </c:dPt>
          <c:dPt>
            <c:idx val="4"/>
            <c:invertIfNegative val="0"/>
            <c:bubble3D val="0"/>
            <c:spPr>
              <a:solidFill>
                <a:schemeClr val="accent3"/>
              </a:solidFill>
            </c:spPr>
          </c:dPt>
          <c:dLbls>
            <c:dLbl>
              <c:idx val="1"/>
              <c:layout>
                <c:manualLayout>
                  <c:x val="0"/>
                  <c:y val="-3.542673107890499E-2"/>
                </c:manualLayout>
              </c:layout>
              <c:dLblPos val="ctr"/>
              <c:showLegendKey val="0"/>
              <c:showVal val="1"/>
              <c:showCatName val="0"/>
              <c:showSerName val="0"/>
              <c:showPercent val="0"/>
              <c:showBubbleSize val="0"/>
            </c:dLbl>
            <c:dLbl>
              <c:idx val="2"/>
              <c:dLblPos val="ctr"/>
              <c:showLegendKey val="0"/>
              <c:showVal val="1"/>
              <c:showCatName val="0"/>
              <c:showSerName val="0"/>
              <c:showPercent val="0"/>
              <c:showBubbleSize val="0"/>
            </c:dLbl>
            <c:dLbl>
              <c:idx val="3"/>
              <c:dLblPos val="ctr"/>
              <c:showLegendKey val="0"/>
              <c:showVal val="1"/>
              <c:showCatName val="0"/>
              <c:showSerName val="0"/>
              <c:showPercent val="0"/>
              <c:showBubbleSize val="0"/>
            </c:dLbl>
            <c:dLbl>
              <c:idx val="4"/>
              <c:dLblPos val="ctr"/>
              <c:showLegendKey val="0"/>
              <c:showVal val="1"/>
              <c:showCatName val="0"/>
              <c:showSerName val="0"/>
              <c:showPercent val="0"/>
              <c:showBubbleSize val="0"/>
            </c:dLbl>
            <c:txPr>
              <a:bodyPr/>
              <a:lstStyle/>
              <a:p>
                <a:pPr>
                  <a:defRPr sz="1200" b="1">
                    <a:latin typeface="Arial" pitchFamily="34" charset="0"/>
                    <a:cs typeface="Arial" pitchFamily="34" charset="0"/>
                  </a:defRPr>
                </a:pPr>
                <a:endParaRPr lang="en-US"/>
              </a:p>
            </c:txPr>
            <c:dLblPos val="ctr"/>
            <c:showLegendKey val="0"/>
            <c:showVal val="0"/>
            <c:showCatName val="0"/>
            <c:showSerName val="0"/>
            <c:showPercent val="0"/>
            <c:showBubbleSize val="0"/>
          </c:dLbls>
          <c:cat>
            <c:numRef>
              <c:f>'[2]Sheet2 (2)'!$F$11:$K$11</c:f>
              <c:numCache>
                <c:formatCode>General</c:formatCode>
                <c:ptCount val="6"/>
              </c:numCache>
            </c:numRef>
          </c:cat>
          <c:val>
            <c:numRef>
              <c:f>'[2]Sheet2 (2)'!$F$13:$K$13</c:f>
              <c:numCache>
                <c:formatCode>General</c:formatCode>
                <c:ptCount val="6"/>
                <c:pt idx="1">
                  <c:v>8.2376758787250925E-3</c:v>
                </c:pt>
              </c:numCache>
            </c:numRef>
          </c:val>
        </c:ser>
        <c:dLbls>
          <c:showLegendKey val="0"/>
          <c:showVal val="0"/>
          <c:showCatName val="0"/>
          <c:showSerName val="0"/>
          <c:showPercent val="0"/>
          <c:showBubbleSize val="0"/>
        </c:dLbls>
        <c:gapWidth val="150"/>
        <c:overlap val="100"/>
        <c:axId val="508313600"/>
        <c:axId val="508315136"/>
      </c:barChart>
      <c:catAx>
        <c:axId val="508313600"/>
        <c:scaling>
          <c:orientation val="minMax"/>
        </c:scaling>
        <c:delete val="0"/>
        <c:axPos val="b"/>
        <c:numFmt formatCode="General" sourceLinked="1"/>
        <c:majorTickMark val="out"/>
        <c:minorTickMark val="none"/>
        <c:tickLblPos val="nextTo"/>
        <c:txPr>
          <a:bodyPr/>
          <a:lstStyle/>
          <a:p>
            <a:pPr>
              <a:defRPr>
                <a:latin typeface="Arial" pitchFamily="34" charset="0"/>
                <a:cs typeface="Arial" pitchFamily="34" charset="0"/>
              </a:defRPr>
            </a:pPr>
            <a:endParaRPr lang="en-US"/>
          </a:p>
        </c:txPr>
        <c:crossAx val="508315136"/>
        <c:crosses val="autoZero"/>
        <c:auto val="1"/>
        <c:lblAlgn val="ctr"/>
        <c:lblOffset val="100"/>
        <c:noMultiLvlLbl val="0"/>
      </c:catAx>
      <c:valAx>
        <c:axId val="508315136"/>
        <c:scaling>
          <c:orientation val="minMax"/>
          <c:min val="160"/>
        </c:scaling>
        <c:delete val="1"/>
        <c:axPos val="l"/>
        <c:numFmt formatCode="General" sourceLinked="1"/>
        <c:majorTickMark val="out"/>
        <c:minorTickMark val="none"/>
        <c:tickLblPos val="nextTo"/>
        <c:crossAx val="508313600"/>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'Key financial figures'!$AJ$7</c:f>
              <c:strCache>
                <c:ptCount val="1"/>
                <c:pt idx="0">
                  <c:v>Retail Banking</c:v>
                </c:pt>
              </c:strCache>
            </c:strRef>
          </c:tx>
          <c:spPr>
            <a:ln>
              <a:solidFill>
                <a:schemeClr val="tx2"/>
              </a:solidFill>
            </a:ln>
          </c:spPr>
          <c:marker>
            <c:symbol val="none"/>
          </c:marker>
          <c:dLbls>
            <c:dLbl>
              <c:idx val="4"/>
              <c:layout>
                <c:manualLayout>
                  <c:x val="-1.2345679012345678E-2"/>
                  <c:y val="-8.8643215145094142E-2"/>
                </c:manualLayout>
              </c:layout>
              <c:spPr>
                <a:solidFill>
                  <a:sysClr val="window" lastClr="FFFFFF"/>
                </a:solidFill>
              </c:spPr>
              <c:txPr>
                <a:bodyPr/>
                <a:lstStyle/>
                <a:p>
                  <a:pPr>
                    <a:defRPr sz="1100" b="1"/>
                  </a:pPr>
                  <a:endParaRPr lang="en-US"/>
                </a:p>
              </c:txPr>
              <c:dLblPos val="r"/>
              <c:showLegendKey val="0"/>
              <c:showVal val="1"/>
              <c:showCatName val="0"/>
              <c:showSerName val="0"/>
              <c:showPercent val="0"/>
              <c:showBubbleSize val="0"/>
            </c:dLbl>
            <c:showLegendKey val="0"/>
            <c:showVal val="0"/>
            <c:showCatName val="0"/>
            <c:showSerName val="0"/>
            <c:showPercent val="0"/>
            <c:showBubbleSize val="0"/>
          </c:dLbls>
          <c:cat>
            <c:strRef>
              <c:f>'Key financial figures'!$AK$6:$AO$6</c:f>
              <c:strCache>
                <c:ptCount val="5"/>
                <c:pt idx="0">
                  <c:v>Q2 2012</c:v>
                </c:pt>
                <c:pt idx="1">
                  <c:v>Q3 2012</c:v>
                </c:pt>
                <c:pt idx="2">
                  <c:v>Q4 2012</c:v>
                </c:pt>
                <c:pt idx="3">
                  <c:v>Q1 2013</c:v>
                </c:pt>
                <c:pt idx="4">
                  <c:v>Q2 2013</c:v>
                </c:pt>
              </c:strCache>
            </c:strRef>
          </c:cat>
          <c:val>
            <c:numRef>
              <c:f>'Key financial figures'!$AK$7:$AO$7</c:f>
              <c:numCache>
                <c:formatCode>0.00%</c:formatCode>
                <c:ptCount val="5"/>
                <c:pt idx="0">
                  <c:v>1.09E-2</c:v>
                </c:pt>
                <c:pt idx="1">
                  <c:v>1.0699999999999999E-2</c:v>
                </c:pt>
                <c:pt idx="2">
                  <c:v>1.09E-2</c:v>
                </c:pt>
                <c:pt idx="3">
                  <c:v>1.09E-2</c:v>
                </c:pt>
                <c:pt idx="4">
                  <c:v>1.09E-2</c:v>
                </c:pt>
              </c:numCache>
            </c:numRef>
          </c:val>
          <c:smooth val="0"/>
        </c:ser>
        <c:dLbls>
          <c:showLegendKey val="0"/>
          <c:showVal val="0"/>
          <c:showCatName val="0"/>
          <c:showSerName val="0"/>
          <c:showPercent val="0"/>
          <c:showBubbleSize val="0"/>
        </c:dLbls>
        <c:marker val="1"/>
        <c:smooth val="0"/>
        <c:axId val="444758656"/>
        <c:axId val="448676224"/>
      </c:lineChart>
      <c:catAx>
        <c:axId val="444758656"/>
        <c:scaling>
          <c:orientation val="minMax"/>
        </c:scaling>
        <c:delete val="0"/>
        <c:axPos val="b"/>
        <c:numFmt formatCode="General" sourceLinked="1"/>
        <c:majorTickMark val="out"/>
        <c:minorTickMark val="none"/>
        <c:tickLblPos val="nextTo"/>
        <c:crossAx val="448676224"/>
        <c:crosses val="autoZero"/>
        <c:auto val="1"/>
        <c:lblAlgn val="ctr"/>
        <c:lblOffset val="100"/>
        <c:noMultiLvlLbl val="0"/>
      </c:catAx>
      <c:valAx>
        <c:axId val="448676224"/>
        <c:scaling>
          <c:orientation val="minMax"/>
          <c:min val="0"/>
        </c:scaling>
        <c:delete val="0"/>
        <c:axPos val="l"/>
        <c:majorGridlines>
          <c:spPr>
            <a:ln>
              <a:solidFill>
                <a:schemeClr val="bg1">
                  <a:lumMod val="85000"/>
                </a:schemeClr>
              </a:solidFill>
            </a:ln>
          </c:spPr>
        </c:majorGridlines>
        <c:numFmt formatCode="0.00%" sourceLinked="1"/>
        <c:majorTickMark val="out"/>
        <c:minorTickMark val="none"/>
        <c:tickLblPos val="nextTo"/>
        <c:crossAx val="444758656"/>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EUR</a:t>
            </a:r>
          </a:p>
        </c:rich>
      </c:tx>
      <c:layout>
        <c:manualLayout>
          <c:xMode val="edge"/>
          <c:yMode val="edge"/>
          <c:x val="0.4722234550226676"/>
          <c:y val="4.0733197556008148E-2"/>
        </c:manualLayout>
      </c:layout>
      <c:overlay val="1"/>
    </c:title>
    <c:autoTitleDeleted val="0"/>
    <c:plotArea>
      <c:layout>
        <c:manualLayout>
          <c:layoutTarget val="inner"/>
          <c:xMode val="edge"/>
          <c:yMode val="edge"/>
          <c:x val="6.9969483479636815E-2"/>
          <c:y val="3.0149408513345202E-2"/>
          <c:w val="0.91248665687124042"/>
          <c:h val="0.85294866654906421"/>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18.899999999999999</c:v>
              </c:pt>
              <c:pt idx="1">
                <c:v>4.4000000000000004</c:v>
              </c:pt>
              <c:pt idx="2">
                <c:v>11.8</c:v>
              </c:pt>
              <c:pt idx="3">
                <c:v>7.4</c:v>
              </c:pt>
              <c:pt idx="4">
                <c:v>18.700000000000003</c:v>
              </c:pt>
              <c:pt idx="5">
                <c:v>13.9</c:v>
              </c:pt>
              <c:pt idx="6">
                <c:v>17.100000000000001</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0.49999999999999989</c:v>
              </c:pt>
              <c:pt idx="1">
                <c:v>0.3</c:v>
              </c:pt>
              <c:pt idx="2">
                <c:v>0.2</c:v>
              </c:pt>
              <c:pt idx="3">
                <c:v>0.1</c:v>
              </c:pt>
              <c:pt idx="4">
                <c:v>0.30000000000000004</c:v>
              </c:pt>
              <c:pt idx="5">
                <c:v>0</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18.099999999999998</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-8.3000000000000007</c:v>
              </c:pt>
              <c:pt idx="1">
                <c:v>-6.1</c:v>
              </c:pt>
              <c:pt idx="2">
                <c:v>-10.199999999999999</c:v>
              </c:pt>
              <c:pt idx="3">
                <c:v>-0.8</c:v>
              </c:pt>
              <c:pt idx="4">
                <c:v>-0.1</c:v>
              </c:pt>
              <c:pt idx="5">
                <c:v>-0.3</c:v>
              </c:pt>
              <c:pt idx="6">
                <c:v>0</c:v>
              </c:pt>
              <c:pt idx="7">
                <c:v>-40.199999999999996</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-9</c:v>
              </c:pt>
              <c:pt idx="1">
                <c:v>-5</c:v>
              </c:pt>
              <c:pt idx="2">
                <c:v>-0.2</c:v>
              </c:pt>
              <c:pt idx="3">
                <c:v>0</c:v>
              </c:pt>
              <c:pt idx="4">
                <c:v>0</c:v>
              </c:pt>
              <c:pt idx="5">
                <c:v>-0.1</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2.1</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-2.1</c:v>
              </c:pt>
              <c:pt idx="1">
                <c:v>-3.2</c:v>
              </c:pt>
              <c:pt idx="2">
                <c:v>-1.7</c:v>
              </c:pt>
              <c:pt idx="3">
                <c:v>0</c:v>
              </c:pt>
              <c:pt idx="4">
                <c:v>0</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-3.6999999999999997</c:v>
              </c:pt>
              <c:pt idx="3">
                <c:v>-0.5</c:v>
              </c:pt>
              <c:pt idx="4">
                <c:v>-7.6</c:v>
              </c:pt>
              <c:pt idx="5">
                <c:v>-4.4000000000000004</c:v>
              </c:pt>
              <c:pt idx="6">
                <c:v>-1.2</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-0.2</c:v>
              </c:pt>
              <c:pt idx="2">
                <c:v>-3.4</c:v>
              </c:pt>
              <c:pt idx="3">
                <c:v>-1.4</c:v>
              </c:pt>
              <c:pt idx="4">
                <c:v>-10.6</c:v>
              </c:pt>
              <c:pt idx="5">
                <c:v>-4.1000000000000005</c:v>
              </c:pt>
              <c:pt idx="6">
                <c:v>0</c:v>
              </c:pt>
              <c:pt idx="7">
                <c:v>0</c:v>
              </c:pt>
            </c:numLit>
          </c:val>
        </c:ser>
        <c:ser>
          <c:idx val="9"/>
          <c:order val="9"/>
          <c:tx>
            <c:v>Subordinated liabilities</c:v>
          </c:tx>
          <c:spPr>
            <a:solidFill>
              <a:schemeClr val="accent1">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c:v>
              </c:pt>
              <c:pt idx="3">
                <c:v>0</c:v>
              </c:pt>
              <c:pt idx="4">
                <c:v>0</c:v>
              </c:pt>
              <c:pt idx="5">
                <c:v>-3</c:v>
              </c:pt>
              <c:pt idx="6">
                <c:v>0</c:v>
              </c:pt>
              <c:pt idx="7">
                <c:v>-0.5</c:v>
              </c:pt>
            </c:numLit>
          </c:val>
        </c:ser>
        <c:ser>
          <c:idx val="10"/>
          <c:order val="10"/>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5.3</c:v>
              </c:pt>
              <c:pt idx="1">
                <c:v>17.5</c:v>
              </c:pt>
              <c:pt idx="2">
                <c:v>6.9</c:v>
              </c:pt>
              <c:pt idx="3">
                <c:v>0.1</c:v>
              </c:pt>
              <c:pt idx="4">
                <c:v>1.3999999999999997</c:v>
              </c:pt>
              <c:pt idx="5">
                <c:v>-0.8</c:v>
              </c:pt>
              <c:pt idx="6">
                <c:v>0.6</c:v>
              </c:pt>
              <c:pt idx="7">
                <c:v>0</c:v>
              </c:pt>
            </c:numLit>
          </c:val>
        </c:ser>
        <c:ser>
          <c:idx val="12"/>
          <c:order val="12"/>
          <c:tx>
            <c:v>Other items, net</c:v>
          </c:tx>
          <c:spPr>
            <a:solidFill>
              <a:schemeClr val="tx2"/>
            </a:solidFill>
          </c:spPr>
          <c:invertIfNegative val="0"/>
          <c:dLbls>
            <c:dLbl>
              <c:idx val="4"/>
              <c:delete val="1"/>
            </c:dLbl>
            <c:dLbl>
              <c:idx val="7"/>
              <c:layout>
                <c:manualLayout>
                  <c:x val="-1.1667429010716533E-4"/>
                  <c:y val="2.2530846209490245E-2"/>
                </c:manualLayout>
              </c:layout>
              <c:dLblPos val="ctr"/>
              <c:showLegendKey val="0"/>
              <c:showVal val="1"/>
              <c:showCatName val="0"/>
              <c:showSerName val="0"/>
              <c:showPercent val="0"/>
              <c:showBubbleSize val="0"/>
            </c:dLbl>
            <c:dLblPos val="inBase"/>
            <c:showLegendKey val="0"/>
            <c:showVal val="1"/>
            <c:showCatName val="0"/>
            <c:showSerName val="0"/>
            <c:showPercent val="0"/>
            <c:showBubbleSize val="0"/>
            <c:showLeaderLines val="0"/>
          </c:dLbls>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-16.611522000000011</c:v>
              </c:pt>
            </c:numLit>
          </c:val>
        </c:ser>
        <c:dLbls>
          <c:showLegendKey val="0"/>
          <c:showVal val="0"/>
          <c:showCatName val="0"/>
          <c:showSerName val="0"/>
          <c:showPercent val="0"/>
          <c:showBubbleSize val="0"/>
        </c:dLbls>
        <c:gapWidth val="150"/>
        <c:overlap val="100"/>
        <c:axId val="492477824"/>
        <c:axId val="492483712"/>
      </c:barChart>
      <c:lineChart>
        <c:grouping val="standard"/>
        <c:varyColors val="0"/>
        <c:ser>
          <c:idx val="11"/>
          <c:order val="11"/>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25.5</c:v>
              </c:pt>
              <c:pt idx="1">
                <c:v>33.200000000000003</c:v>
              </c:pt>
              <c:pt idx="2">
                <c:v>32.900000000000006</c:v>
              </c:pt>
              <c:pt idx="3">
                <c:v>37.800000000000004</c:v>
              </c:pt>
              <c:pt idx="4">
                <c:v>39.900000000000006</c:v>
              </c:pt>
              <c:pt idx="5">
                <c:v>41.1</c:v>
              </c:pt>
              <c:pt idx="6">
                <c:v>57.600000000000009</c:v>
              </c:pt>
              <c:pt idx="7">
                <c:v>0.28847800000000134</c:v>
              </c:pt>
            </c:numLit>
          </c:val>
          <c:smooth val="0"/>
        </c:ser>
        <c:dLbls>
          <c:showLegendKey val="0"/>
          <c:showVal val="0"/>
          <c:showCatName val="0"/>
          <c:showSerName val="0"/>
          <c:showPercent val="0"/>
          <c:showBubbleSize val="0"/>
        </c:dLbls>
        <c:marker val="1"/>
        <c:smooth val="0"/>
        <c:axId val="492477824"/>
        <c:axId val="492483712"/>
      </c:lineChart>
      <c:catAx>
        <c:axId val="492477824"/>
        <c:scaling>
          <c:orientation val="minMax"/>
        </c:scaling>
        <c:delete val="0"/>
        <c:axPos val="b"/>
        <c:majorTickMark val="out"/>
        <c:minorTickMark val="none"/>
        <c:tickLblPos val="low"/>
        <c:crossAx val="492483712"/>
        <c:crosses val="autoZero"/>
        <c:auto val="1"/>
        <c:lblAlgn val="ctr"/>
        <c:lblOffset val="100"/>
        <c:noMultiLvlLbl val="0"/>
      </c:catAx>
      <c:valAx>
        <c:axId val="492483712"/>
        <c:scaling>
          <c:orientation val="minMax"/>
          <c:max val="70"/>
          <c:min val="-50"/>
        </c:scaling>
        <c:delete val="0"/>
        <c:axPos val="l"/>
        <c:majorGridlines/>
        <c:numFmt formatCode="General" sourceLinked="0"/>
        <c:majorTickMark val="out"/>
        <c:minorTickMark val="none"/>
        <c:tickLblPos val="nextTo"/>
        <c:crossAx val="492477824"/>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DKK</a:t>
            </a:r>
          </a:p>
        </c:rich>
      </c:tx>
      <c:layout>
        <c:manualLayout>
          <c:xMode val="edge"/>
          <c:yMode val="edge"/>
          <c:x val="0.47345836315915063"/>
          <c:y val="4.8879837067209775E-2"/>
        </c:manualLayout>
      </c:layout>
      <c:overlay val="1"/>
    </c:title>
    <c:autoTitleDeleted val="0"/>
    <c:plotArea>
      <c:layout>
        <c:manualLayout>
          <c:layoutTarget val="inner"/>
          <c:xMode val="edge"/>
          <c:yMode val="edge"/>
          <c:x val="6.9969483479636815E-2"/>
          <c:y val="3.0149408513345202E-2"/>
          <c:w val="0.91248665687124042"/>
          <c:h val="0.8692419455714675"/>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30.800000000000004</c:v>
              </c:pt>
              <c:pt idx="1">
                <c:v>0.5</c:v>
              </c:pt>
              <c:pt idx="2">
                <c:v>1.2000000000000002</c:v>
              </c:pt>
              <c:pt idx="3">
                <c:v>1.5</c:v>
              </c:pt>
              <c:pt idx="4">
                <c:v>5.9</c:v>
              </c:pt>
              <c:pt idx="5">
                <c:v>9.1</c:v>
              </c:pt>
              <c:pt idx="6">
                <c:v>30.9</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1.6</c:v>
              </c:pt>
              <c:pt idx="1">
                <c:v>0</c:v>
              </c:pt>
              <c:pt idx="2">
                <c:v>0</c:v>
              </c:pt>
              <c:pt idx="3">
                <c:v>0</c:v>
              </c:pt>
              <c:pt idx="4">
                <c:v>0</c:v>
              </c:pt>
              <c:pt idx="5">
                <c:v>0</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14.8</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-4.4000000000000004</c:v>
              </c:pt>
              <c:pt idx="1">
                <c:v>-1.5</c:v>
              </c:pt>
              <c:pt idx="2">
                <c:v>-3.0000000000000004</c:v>
              </c:pt>
              <c:pt idx="3">
                <c:v>-0.5</c:v>
              </c:pt>
              <c:pt idx="4">
                <c:v>-0.4</c:v>
              </c:pt>
              <c:pt idx="5">
                <c:v>0</c:v>
              </c:pt>
              <c:pt idx="6">
                <c:v>0</c:v>
              </c:pt>
              <c:pt idx="7">
                <c:v>-33.1</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-3.1</c:v>
              </c:pt>
              <c:pt idx="1">
                <c:v>-0.9</c:v>
              </c:pt>
              <c:pt idx="2">
                <c:v>-0.8</c:v>
              </c:pt>
              <c:pt idx="3">
                <c:v>0</c:v>
              </c:pt>
              <c:pt idx="4">
                <c:v>0</c:v>
              </c:pt>
              <c:pt idx="5">
                <c:v>0</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9.2000000000000011</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c:v>
              </c:pt>
              <c:pt idx="1">
                <c:v>-0.9</c:v>
              </c:pt>
              <c:pt idx="2">
                <c:v>0</c:v>
              </c:pt>
              <c:pt idx="3">
                <c:v>0</c:v>
              </c:pt>
              <c:pt idx="4">
                <c:v>0</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-4.7000000000000011</c:v>
              </c:pt>
              <c:pt idx="3">
                <c:v>-2.0999999999999996</c:v>
              </c:pt>
              <c:pt idx="4">
                <c:v>-9</c:v>
              </c:pt>
              <c:pt idx="5">
                <c:v>-0.8</c:v>
              </c:pt>
              <c:pt idx="6">
                <c:v>-16.100000000000001</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-0.1</c:v>
              </c:pt>
              <c:pt idx="2">
                <c:v>-0.30000000000000004</c:v>
              </c:pt>
              <c:pt idx="3">
                <c:v>-0.4</c:v>
              </c:pt>
              <c:pt idx="4">
                <c:v>-0.5</c:v>
              </c:pt>
              <c:pt idx="5">
                <c:v>0</c:v>
              </c:pt>
              <c:pt idx="6">
                <c:v>0</c:v>
              </c:pt>
              <c:pt idx="7">
                <c:v>0</c:v>
              </c:pt>
            </c:numLit>
          </c:val>
        </c:ser>
        <c:ser>
          <c:idx val="9"/>
          <c:order val="9"/>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c:v>
              </c:pt>
              <c:pt idx="1">
                <c:v>-12.4</c:v>
              </c:pt>
              <c:pt idx="2">
                <c:v>-4.7</c:v>
              </c:pt>
              <c:pt idx="3">
                <c:v>-0.6</c:v>
              </c:pt>
              <c:pt idx="4">
                <c:v>0.3</c:v>
              </c:pt>
              <c:pt idx="5">
                <c:v>-0.1</c:v>
              </c:pt>
              <c:pt idx="6">
                <c:v>-0.1</c:v>
              </c:pt>
              <c:pt idx="7">
                <c:v>0</c:v>
              </c:pt>
            </c:numLit>
          </c:val>
        </c:ser>
        <c:ser>
          <c:idx val="11"/>
          <c:order val="11"/>
          <c:tx>
            <c:v>Other items, net</c:v>
          </c:tx>
          <c:spPr>
            <a:solidFill>
              <a:schemeClr val="tx2"/>
            </a:solidFill>
          </c:spPr>
          <c:invertIfNegative val="0"/>
          <c:dLbls>
            <c:dLbl>
              <c:idx val="7"/>
              <c:delete val="1"/>
            </c:dLbl>
            <c:dLblPos val="ctr"/>
            <c:showLegendKey val="0"/>
            <c:showVal val="1"/>
            <c:showCatName val="0"/>
            <c:showSerName val="0"/>
            <c:showPercent val="0"/>
            <c:showBubbleSize val="0"/>
            <c:showLeaderLines val="0"/>
          </c:dLbls>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-2.7518269999999969</c:v>
              </c:pt>
            </c:numLit>
          </c:val>
        </c:ser>
        <c:dLbls>
          <c:showLegendKey val="0"/>
          <c:showVal val="0"/>
          <c:showCatName val="0"/>
          <c:showSerName val="0"/>
          <c:showPercent val="0"/>
          <c:showBubbleSize val="0"/>
        </c:dLbls>
        <c:gapWidth val="150"/>
        <c:overlap val="100"/>
        <c:axId val="509901056"/>
        <c:axId val="509919232"/>
      </c:barChart>
      <c:lineChart>
        <c:grouping val="standard"/>
        <c:varyColors val="0"/>
        <c:ser>
          <c:idx val="10"/>
          <c:order val="10"/>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46.900000000000006</c:v>
              </c:pt>
              <c:pt idx="1">
                <c:v>31.600000000000005</c:v>
              </c:pt>
              <c:pt idx="2">
                <c:v>19.300000000000004</c:v>
              </c:pt>
              <c:pt idx="3">
                <c:v>17.200000000000003</c:v>
              </c:pt>
              <c:pt idx="4">
                <c:v>13.500000000000004</c:v>
              </c:pt>
              <c:pt idx="5">
                <c:v>21.700000000000003</c:v>
              </c:pt>
              <c:pt idx="6">
                <c:v>36.4</c:v>
              </c:pt>
              <c:pt idx="7">
                <c:v>0.54817300000000024</c:v>
              </c:pt>
            </c:numLit>
          </c:val>
          <c:smooth val="0"/>
        </c:ser>
        <c:dLbls>
          <c:showLegendKey val="0"/>
          <c:showVal val="0"/>
          <c:showCatName val="0"/>
          <c:showSerName val="0"/>
          <c:showPercent val="0"/>
          <c:showBubbleSize val="0"/>
        </c:dLbls>
        <c:marker val="1"/>
        <c:smooth val="0"/>
        <c:axId val="509901056"/>
        <c:axId val="509919232"/>
      </c:lineChart>
      <c:catAx>
        <c:axId val="509901056"/>
        <c:scaling>
          <c:orientation val="minMax"/>
        </c:scaling>
        <c:delete val="0"/>
        <c:axPos val="b"/>
        <c:majorTickMark val="out"/>
        <c:minorTickMark val="none"/>
        <c:tickLblPos val="low"/>
        <c:crossAx val="509919232"/>
        <c:crosses val="autoZero"/>
        <c:auto val="1"/>
        <c:lblAlgn val="ctr"/>
        <c:lblOffset val="100"/>
        <c:noMultiLvlLbl val="0"/>
      </c:catAx>
      <c:valAx>
        <c:axId val="509919232"/>
        <c:scaling>
          <c:orientation val="minMax"/>
          <c:max val="70"/>
          <c:min val="-50"/>
        </c:scaling>
        <c:delete val="0"/>
        <c:axPos val="l"/>
        <c:majorGridlines/>
        <c:numFmt formatCode="General" sourceLinked="0"/>
        <c:majorTickMark val="out"/>
        <c:minorTickMark val="none"/>
        <c:tickLblPos val="nextTo"/>
        <c:crossAx val="509901056"/>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NOK</a:t>
            </a:r>
          </a:p>
        </c:rich>
      </c:tx>
      <c:layout>
        <c:manualLayout>
          <c:xMode val="edge"/>
          <c:yMode val="edge"/>
          <c:x val="0.46979169649248387"/>
          <c:y val="4.8879837067209775E-2"/>
        </c:manualLayout>
      </c:layout>
      <c:overlay val="1"/>
    </c:title>
    <c:autoTitleDeleted val="0"/>
    <c:plotArea>
      <c:layout>
        <c:manualLayout>
          <c:layoutTarget val="inner"/>
          <c:xMode val="edge"/>
          <c:yMode val="edge"/>
          <c:x val="6.9969483479636815E-2"/>
          <c:y val="3.0149408513345202E-2"/>
          <c:w val="0.91248665687124042"/>
          <c:h val="0.89096631760133849"/>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3.5</c:v>
              </c:pt>
              <c:pt idx="1">
                <c:v>0.5</c:v>
              </c:pt>
              <c:pt idx="2">
                <c:v>2.4</c:v>
              </c:pt>
              <c:pt idx="3">
                <c:v>2.6</c:v>
              </c:pt>
              <c:pt idx="4">
                <c:v>9.9</c:v>
              </c:pt>
              <c:pt idx="5">
                <c:v>16.400000000000002</c:v>
              </c:pt>
              <c:pt idx="6">
                <c:v>14.299999999999999</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c:v>
              </c:pt>
              <c:pt idx="2">
                <c:v>0</c:v>
              </c:pt>
              <c:pt idx="3">
                <c:v>0</c:v>
              </c:pt>
              <c:pt idx="4">
                <c:v>0</c:v>
              </c:pt>
              <c:pt idx="5">
                <c:v>0</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6.5</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-0.5</c:v>
              </c:pt>
              <c:pt idx="1">
                <c:v>-1</c:v>
              </c:pt>
              <c:pt idx="2">
                <c:v>-0.5</c:v>
              </c:pt>
              <c:pt idx="3">
                <c:v>0</c:v>
              </c:pt>
              <c:pt idx="4">
                <c:v>0</c:v>
              </c:pt>
              <c:pt idx="5">
                <c:v>0</c:v>
              </c:pt>
              <c:pt idx="6">
                <c:v>0</c:v>
              </c:pt>
              <c:pt idx="7">
                <c:v>-25.1</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-2.4</c:v>
              </c:pt>
              <c:pt idx="1">
                <c:v>-0.6</c:v>
              </c:pt>
              <c:pt idx="2">
                <c:v>-0.1</c:v>
              </c:pt>
              <c:pt idx="3">
                <c:v>0</c:v>
              </c:pt>
              <c:pt idx="4">
                <c:v>0</c:v>
              </c:pt>
              <c:pt idx="5">
                <c:v>0</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-0.1</c:v>
              </c:pt>
              <c:pt idx="2">
                <c:v>0</c:v>
              </c:pt>
              <c:pt idx="3">
                <c:v>0</c:v>
              </c:pt>
              <c:pt idx="4">
                <c:v>0</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-0.3</c:v>
              </c:pt>
              <c:pt idx="3">
                <c:v>-1</c:v>
              </c:pt>
              <c:pt idx="4">
                <c:v>-3.5</c:v>
              </c:pt>
              <c:pt idx="5">
                <c:v>-1.4</c:v>
              </c:pt>
              <c:pt idx="6">
                <c:v>-0.1</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c:v>
              </c:pt>
              <c:pt idx="3">
                <c:v>-0.3</c:v>
              </c:pt>
              <c:pt idx="4">
                <c:v>-0.1</c:v>
              </c:pt>
              <c:pt idx="5">
                <c:v>0</c:v>
              </c:pt>
              <c:pt idx="6">
                <c:v>0</c:v>
              </c:pt>
              <c:pt idx="7">
                <c:v>0</c:v>
              </c:pt>
            </c:numLit>
          </c:val>
        </c:ser>
        <c:ser>
          <c:idx val="9"/>
          <c:order val="9"/>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-3.8</c:v>
              </c:pt>
              <c:pt idx="1">
                <c:v>-12.7</c:v>
              </c:pt>
              <c:pt idx="2">
                <c:v>-1.1000000000000001</c:v>
              </c:pt>
              <c:pt idx="3">
                <c:v>-0.7</c:v>
              </c:pt>
              <c:pt idx="4">
                <c:v>-0.49999999999999994</c:v>
              </c:pt>
              <c:pt idx="5">
                <c:v>0</c:v>
              </c:pt>
              <c:pt idx="6">
                <c:v>0</c:v>
              </c:pt>
              <c:pt idx="7">
                <c:v>0</c:v>
              </c:pt>
            </c:numLit>
          </c:val>
        </c:ser>
        <c:ser>
          <c:idx val="11"/>
          <c:order val="11"/>
          <c:tx>
            <c:v>Other items, net</c:v>
          </c:tx>
          <c:spPr>
            <a:solidFill>
              <a:schemeClr val="tx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-0.3072389999999986</c:v>
              </c:pt>
            </c:numLit>
          </c:val>
        </c:ser>
        <c:dLbls>
          <c:showLegendKey val="0"/>
          <c:showVal val="0"/>
          <c:showCatName val="0"/>
          <c:showSerName val="0"/>
          <c:showPercent val="0"/>
          <c:showBubbleSize val="0"/>
        </c:dLbls>
        <c:gapWidth val="150"/>
        <c:overlap val="100"/>
        <c:axId val="509584128"/>
        <c:axId val="509585664"/>
      </c:barChart>
      <c:lineChart>
        <c:grouping val="standard"/>
        <c:varyColors val="0"/>
        <c:ser>
          <c:idx val="10"/>
          <c:order val="10"/>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3.3999999999999995</c:v>
              </c:pt>
              <c:pt idx="1">
                <c:v>-10.5</c:v>
              </c:pt>
              <c:pt idx="2">
                <c:v>-10.1</c:v>
              </c:pt>
              <c:pt idx="3">
                <c:v>-9.5</c:v>
              </c:pt>
              <c:pt idx="4">
                <c:v>-3.6999999999999993</c:v>
              </c:pt>
              <c:pt idx="5">
                <c:v>11.300000000000002</c:v>
              </c:pt>
              <c:pt idx="6">
                <c:v>25.5</c:v>
              </c:pt>
              <c:pt idx="7">
                <c:v>9.2760999999999982E-2</c:v>
              </c:pt>
            </c:numLit>
          </c:val>
          <c:smooth val="0"/>
        </c:ser>
        <c:dLbls>
          <c:showLegendKey val="0"/>
          <c:showVal val="0"/>
          <c:showCatName val="0"/>
          <c:showSerName val="0"/>
          <c:showPercent val="0"/>
          <c:showBubbleSize val="0"/>
        </c:dLbls>
        <c:marker val="1"/>
        <c:smooth val="0"/>
        <c:axId val="509584128"/>
        <c:axId val="509585664"/>
      </c:lineChart>
      <c:catAx>
        <c:axId val="509584128"/>
        <c:scaling>
          <c:orientation val="minMax"/>
        </c:scaling>
        <c:delete val="0"/>
        <c:axPos val="b"/>
        <c:majorTickMark val="out"/>
        <c:minorTickMark val="none"/>
        <c:tickLblPos val="low"/>
        <c:crossAx val="509585664"/>
        <c:crosses val="autoZero"/>
        <c:auto val="1"/>
        <c:lblAlgn val="ctr"/>
        <c:lblOffset val="100"/>
        <c:noMultiLvlLbl val="0"/>
      </c:catAx>
      <c:valAx>
        <c:axId val="509585664"/>
        <c:scaling>
          <c:orientation val="minMax"/>
          <c:max val="70"/>
          <c:min val="-50"/>
        </c:scaling>
        <c:delete val="0"/>
        <c:axPos val="l"/>
        <c:majorGridlines/>
        <c:numFmt formatCode="#,##0" sourceLinked="0"/>
        <c:majorTickMark val="out"/>
        <c:minorTickMark val="none"/>
        <c:tickLblPos val="nextTo"/>
        <c:crossAx val="509584128"/>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SEK</a:t>
            </a:r>
          </a:p>
        </c:rich>
      </c:tx>
      <c:layout>
        <c:manualLayout>
          <c:xMode val="edge"/>
          <c:yMode val="edge"/>
          <c:x val="0.47489775709854448"/>
          <c:y val="5.1595383570943655E-2"/>
        </c:manualLayout>
      </c:layout>
      <c:overlay val="1"/>
    </c:title>
    <c:autoTitleDeleted val="0"/>
    <c:plotArea>
      <c:layout>
        <c:manualLayout>
          <c:layoutTarget val="inner"/>
          <c:xMode val="edge"/>
          <c:yMode val="edge"/>
          <c:x val="6.9969483479636815E-2"/>
          <c:y val="3.0149408513345202E-2"/>
          <c:w val="0.91248665687124042"/>
          <c:h val="0.87738858508266915"/>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14.7</c:v>
              </c:pt>
              <c:pt idx="1">
                <c:v>1.4</c:v>
              </c:pt>
              <c:pt idx="2">
                <c:v>6.5</c:v>
              </c:pt>
              <c:pt idx="3">
                <c:v>7.4</c:v>
              </c:pt>
              <c:pt idx="4">
                <c:v>14.100000000000001</c:v>
              </c:pt>
              <c:pt idx="5">
                <c:v>7.8</c:v>
              </c:pt>
              <c:pt idx="6">
                <c:v>38.299999999999997</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c:v>
              </c:pt>
              <c:pt idx="1">
                <c:v>0</c:v>
              </c:pt>
              <c:pt idx="2">
                <c:v>0</c:v>
              </c:pt>
              <c:pt idx="3">
                <c:v>0</c:v>
              </c:pt>
              <c:pt idx="4">
                <c:v>0.1</c:v>
              </c:pt>
              <c:pt idx="5">
                <c:v>0</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18.100000000000001</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-6.6999999999999993</c:v>
              </c:pt>
              <c:pt idx="1">
                <c:v>-3.9</c:v>
              </c:pt>
              <c:pt idx="2">
                <c:v>-1.7999999999999998</c:v>
              </c:pt>
              <c:pt idx="3">
                <c:v>0</c:v>
              </c:pt>
              <c:pt idx="4">
                <c:v>0</c:v>
              </c:pt>
              <c:pt idx="5">
                <c:v>0</c:v>
              </c:pt>
              <c:pt idx="6">
                <c:v>0</c:v>
              </c:pt>
              <c:pt idx="7">
                <c:v>-32.800000000000004</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-7.9</c:v>
              </c:pt>
              <c:pt idx="1">
                <c:v>-1.2</c:v>
              </c:pt>
              <c:pt idx="2">
                <c:v>-0.1</c:v>
              </c:pt>
              <c:pt idx="3">
                <c:v>0</c:v>
              </c:pt>
              <c:pt idx="4">
                <c:v>0</c:v>
              </c:pt>
              <c:pt idx="5">
                <c:v>0</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-2.7</c:v>
              </c:pt>
              <c:pt idx="2">
                <c:v>-0.1</c:v>
              </c:pt>
              <c:pt idx="3">
                <c:v>0</c:v>
              </c:pt>
              <c:pt idx="4">
                <c:v>0</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-7</c:v>
              </c:pt>
              <c:pt idx="3">
                <c:v>-6.4</c:v>
              </c:pt>
              <c:pt idx="4">
                <c:v>-8.6</c:v>
              </c:pt>
              <c:pt idx="5">
                <c:v>-3.1</c:v>
              </c:pt>
              <c:pt idx="6">
                <c:v>-0.5</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-0.1</c:v>
              </c:pt>
              <c:pt idx="2">
                <c:v>-1.2</c:v>
              </c:pt>
              <c:pt idx="3">
                <c:v>-1.1000000000000001</c:v>
              </c:pt>
              <c:pt idx="4">
                <c:v>-2.8</c:v>
              </c:pt>
              <c:pt idx="5">
                <c:v>-0.2</c:v>
              </c:pt>
              <c:pt idx="6">
                <c:v>0</c:v>
              </c:pt>
              <c:pt idx="7">
                <c:v>0</c:v>
              </c:pt>
            </c:numLit>
          </c:val>
        </c:ser>
        <c:ser>
          <c:idx val="9"/>
          <c:order val="9"/>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-3.3</c:v>
              </c:pt>
              <c:pt idx="1">
                <c:v>-9.4</c:v>
              </c:pt>
              <c:pt idx="2">
                <c:v>1.5</c:v>
              </c:pt>
              <c:pt idx="3">
                <c:v>-0.5</c:v>
              </c:pt>
              <c:pt idx="4">
                <c:v>-1.1000000000000001</c:v>
              </c:pt>
              <c:pt idx="5">
                <c:v>-0.3</c:v>
              </c:pt>
              <c:pt idx="6">
                <c:v>-0.9</c:v>
              </c:pt>
              <c:pt idx="7">
                <c:v>0</c:v>
              </c:pt>
            </c:numLit>
          </c:val>
        </c:ser>
        <c:ser>
          <c:idx val="11"/>
          <c:order val="11"/>
          <c:tx>
            <c:v>Other items, net</c:v>
          </c:tx>
          <c:spPr>
            <a:solidFill>
              <a:schemeClr val="tx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-9.1194169999999879</c:v>
              </c:pt>
            </c:numLit>
          </c:val>
        </c:ser>
        <c:dLbls>
          <c:showLegendKey val="0"/>
          <c:showVal val="0"/>
          <c:showCatName val="0"/>
          <c:showSerName val="0"/>
          <c:showPercent val="0"/>
          <c:showBubbleSize val="0"/>
        </c:dLbls>
        <c:gapWidth val="150"/>
        <c:overlap val="100"/>
        <c:axId val="509664256"/>
        <c:axId val="509666048"/>
      </c:barChart>
      <c:lineChart>
        <c:grouping val="standard"/>
        <c:varyColors val="0"/>
        <c:ser>
          <c:idx val="10"/>
          <c:order val="10"/>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17.899999999999995</c:v>
              </c:pt>
              <c:pt idx="1">
                <c:v>1.9999999999999947</c:v>
              </c:pt>
              <c:pt idx="2">
                <c:v>-0.20000000000000462</c:v>
              </c:pt>
              <c:pt idx="3">
                <c:v>-0.80000000000000471</c:v>
              </c:pt>
              <c:pt idx="4">
                <c:v>0.8999999999999968</c:v>
              </c:pt>
              <c:pt idx="5">
                <c:v>5.0999999999999961</c:v>
              </c:pt>
              <c:pt idx="6">
                <c:v>41.999999999999993</c:v>
              </c:pt>
              <c:pt idx="7">
                <c:v>8.0583000000000737E-2</c:v>
              </c:pt>
            </c:numLit>
          </c:val>
          <c:smooth val="0"/>
        </c:ser>
        <c:dLbls>
          <c:showLegendKey val="0"/>
          <c:showVal val="0"/>
          <c:showCatName val="0"/>
          <c:showSerName val="0"/>
          <c:showPercent val="0"/>
          <c:showBubbleSize val="0"/>
        </c:dLbls>
        <c:marker val="1"/>
        <c:smooth val="0"/>
        <c:axId val="509664256"/>
        <c:axId val="509666048"/>
      </c:lineChart>
      <c:catAx>
        <c:axId val="509664256"/>
        <c:scaling>
          <c:orientation val="minMax"/>
        </c:scaling>
        <c:delete val="0"/>
        <c:axPos val="b"/>
        <c:majorTickMark val="out"/>
        <c:minorTickMark val="none"/>
        <c:tickLblPos val="low"/>
        <c:crossAx val="509666048"/>
        <c:crosses val="autoZero"/>
        <c:auto val="1"/>
        <c:lblAlgn val="ctr"/>
        <c:lblOffset val="100"/>
        <c:noMultiLvlLbl val="0"/>
      </c:catAx>
      <c:valAx>
        <c:axId val="509666048"/>
        <c:scaling>
          <c:orientation val="minMax"/>
          <c:max val="70"/>
          <c:min val="-50"/>
        </c:scaling>
        <c:delete val="0"/>
        <c:axPos val="l"/>
        <c:majorGridlines/>
        <c:numFmt formatCode="#,##0" sourceLinked="0"/>
        <c:majorTickMark val="out"/>
        <c:minorTickMark val="none"/>
        <c:tickLblPos val="nextTo"/>
        <c:crossAx val="509664256"/>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USD</a:t>
            </a:r>
          </a:p>
        </c:rich>
      </c:tx>
      <c:layout>
        <c:manualLayout>
          <c:xMode val="edge"/>
          <c:yMode val="edge"/>
          <c:x val="0.47151133381054638"/>
          <c:y val="4.8879837067209775E-2"/>
        </c:manualLayout>
      </c:layout>
      <c:overlay val="1"/>
    </c:title>
    <c:autoTitleDeleted val="0"/>
    <c:plotArea>
      <c:layout>
        <c:manualLayout>
          <c:layoutTarget val="inner"/>
          <c:xMode val="edge"/>
          <c:yMode val="edge"/>
          <c:x val="6.9969483479636815E-2"/>
          <c:y val="3.0149408513345202E-2"/>
          <c:w val="0.91248665687124042"/>
          <c:h val="0.8855352245938708"/>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2.8</c:v>
              </c:pt>
              <c:pt idx="1">
                <c:v>0.8</c:v>
              </c:pt>
              <c:pt idx="2">
                <c:v>2.5</c:v>
              </c:pt>
              <c:pt idx="3">
                <c:v>2.8</c:v>
              </c:pt>
              <c:pt idx="4">
                <c:v>10.5</c:v>
              </c:pt>
              <c:pt idx="5">
                <c:v>2.2000000000000002</c:v>
              </c:pt>
              <c:pt idx="6">
                <c:v>0.4</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3.4999999999999964</c:v>
              </c:pt>
              <c:pt idx="1">
                <c:v>0.39999999999999997</c:v>
              </c:pt>
              <c:pt idx="2">
                <c:v>0.2</c:v>
              </c:pt>
              <c:pt idx="3">
                <c:v>0.19999999999999998</c:v>
              </c:pt>
              <c:pt idx="4">
                <c:v>0.1</c:v>
              </c:pt>
              <c:pt idx="5">
                <c:v>0.1</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9.5</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-0.6</c:v>
              </c:pt>
              <c:pt idx="1">
                <c:v>-0.3</c:v>
              </c:pt>
              <c:pt idx="2">
                <c:v>-0.30000000000000004</c:v>
              </c:pt>
              <c:pt idx="3">
                <c:v>0</c:v>
              </c:pt>
              <c:pt idx="4">
                <c:v>0</c:v>
              </c:pt>
              <c:pt idx="5">
                <c:v>0</c:v>
              </c:pt>
              <c:pt idx="6">
                <c:v>0</c:v>
              </c:pt>
              <c:pt idx="7">
                <c:v>-7.9</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-21.8</c:v>
              </c:pt>
              <c:pt idx="1">
                <c:v>-2.7</c:v>
              </c:pt>
              <c:pt idx="2">
                <c:v>-0.2</c:v>
              </c:pt>
              <c:pt idx="3">
                <c:v>-0.1</c:v>
              </c:pt>
              <c:pt idx="4">
                <c:v>0</c:v>
              </c:pt>
              <c:pt idx="5">
                <c:v>0</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25.2</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-5.2</c:v>
              </c:pt>
              <c:pt idx="1">
                <c:v>-9.1999999999999993</c:v>
              </c:pt>
              <c:pt idx="2">
                <c:v>-7.1</c:v>
              </c:pt>
              <c:pt idx="3">
                <c:v>-0.3</c:v>
              </c:pt>
              <c:pt idx="4">
                <c:v>-0.1</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-1.5</c:v>
              </c:pt>
              <c:pt idx="3">
                <c:v>0</c:v>
              </c:pt>
              <c:pt idx="4">
                <c:v>-0.8</c:v>
              </c:pt>
              <c:pt idx="5">
                <c:v>0</c:v>
              </c:pt>
              <c:pt idx="6">
                <c:v>0</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-2.2999999999999998</c:v>
              </c:pt>
              <c:pt idx="3">
                <c:v>-2</c:v>
              </c:pt>
              <c:pt idx="4">
                <c:v>-4.5</c:v>
              </c:pt>
              <c:pt idx="5">
                <c:v>-2</c:v>
              </c:pt>
              <c:pt idx="6">
                <c:v>0</c:v>
              </c:pt>
              <c:pt idx="7">
                <c:v>0</c:v>
              </c:pt>
            </c:numLit>
          </c:val>
        </c:ser>
        <c:ser>
          <c:idx val="9"/>
          <c:order val="9"/>
          <c:tx>
            <c:v>Subordinated liabilities</c:v>
          </c:tx>
          <c:spPr>
            <a:solidFill>
              <a:schemeClr val="accent1">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c:v>
              </c:pt>
              <c:pt idx="3">
                <c:v>0</c:v>
              </c:pt>
              <c:pt idx="4">
                <c:v>0</c:v>
              </c:pt>
              <c:pt idx="5">
                <c:v>-1.7</c:v>
              </c:pt>
              <c:pt idx="6">
                <c:v>0</c:v>
              </c:pt>
              <c:pt idx="7">
                <c:v>-1.4</c:v>
              </c:pt>
            </c:numLit>
          </c:val>
        </c:ser>
        <c:ser>
          <c:idx val="10"/>
          <c:order val="10"/>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1.3</c:v>
              </c:pt>
              <c:pt idx="1">
                <c:v>11.2</c:v>
              </c:pt>
              <c:pt idx="2">
                <c:v>-2</c:v>
              </c:pt>
              <c:pt idx="3">
                <c:v>2.5</c:v>
              </c:pt>
              <c:pt idx="4">
                <c:v>-3</c:v>
              </c:pt>
              <c:pt idx="5">
                <c:v>0.3</c:v>
              </c:pt>
              <c:pt idx="6">
                <c:v>0.1</c:v>
              </c:pt>
              <c:pt idx="7">
                <c:v>0</c:v>
              </c:pt>
            </c:numLit>
          </c:val>
        </c:ser>
        <c:ser>
          <c:idx val="12"/>
          <c:order val="12"/>
          <c:tx>
            <c:v>Other items, net</c:v>
          </c:tx>
          <c:spPr>
            <a:solidFill>
              <a:schemeClr val="tx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0.41812400000000571</c:v>
              </c:pt>
            </c:numLit>
          </c:val>
        </c:ser>
        <c:dLbls>
          <c:showLegendKey val="0"/>
          <c:showVal val="0"/>
          <c:showCatName val="0"/>
          <c:showSerName val="0"/>
          <c:showPercent val="0"/>
          <c:showBubbleSize val="0"/>
        </c:dLbls>
        <c:gapWidth val="150"/>
        <c:overlap val="100"/>
        <c:axId val="509974784"/>
        <c:axId val="509980672"/>
      </c:barChart>
      <c:lineChart>
        <c:grouping val="standard"/>
        <c:varyColors val="0"/>
        <c:ser>
          <c:idx val="11"/>
          <c:order val="11"/>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14.699999999999996</c:v>
              </c:pt>
              <c:pt idx="1">
                <c:v>14.899999999999995</c:v>
              </c:pt>
              <c:pt idx="2">
                <c:v>4.1999999999999957</c:v>
              </c:pt>
              <c:pt idx="3">
                <c:v>7.2999999999999954</c:v>
              </c:pt>
              <c:pt idx="4">
                <c:v>9.4999999999999947</c:v>
              </c:pt>
              <c:pt idx="5">
                <c:v>8.399999999999995</c:v>
              </c:pt>
              <c:pt idx="6">
                <c:v>8.899999999999995</c:v>
              </c:pt>
              <c:pt idx="7">
                <c:v>1.8124000000000029E-2</c:v>
              </c:pt>
            </c:numLit>
          </c:val>
          <c:smooth val="0"/>
        </c:ser>
        <c:dLbls>
          <c:showLegendKey val="0"/>
          <c:showVal val="0"/>
          <c:showCatName val="0"/>
          <c:showSerName val="0"/>
          <c:showPercent val="0"/>
          <c:showBubbleSize val="0"/>
        </c:dLbls>
        <c:marker val="1"/>
        <c:smooth val="0"/>
        <c:axId val="509974784"/>
        <c:axId val="509980672"/>
      </c:lineChart>
      <c:catAx>
        <c:axId val="509974784"/>
        <c:scaling>
          <c:orientation val="minMax"/>
        </c:scaling>
        <c:delete val="0"/>
        <c:axPos val="b"/>
        <c:majorTickMark val="out"/>
        <c:minorTickMark val="none"/>
        <c:tickLblPos val="low"/>
        <c:crossAx val="509980672"/>
        <c:crosses val="autoZero"/>
        <c:auto val="1"/>
        <c:lblAlgn val="ctr"/>
        <c:lblOffset val="100"/>
        <c:noMultiLvlLbl val="0"/>
      </c:catAx>
      <c:valAx>
        <c:axId val="509980672"/>
        <c:scaling>
          <c:orientation val="minMax"/>
          <c:max val="70"/>
          <c:min val="-50"/>
        </c:scaling>
        <c:delete val="0"/>
        <c:axPos val="l"/>
        <c:majorGridlines/>
        <c:numFmt formatCode="General" sourceLinked="0"/>
        <c:majorTickMark val="out"/>
        <c:minorTickMark val="none"/>
        <c:tickLblPos val="nextTo"/>
        <c:crossAx val="509974784"/>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Other currencies</a:t>
            </a:r>
          </a:p>
        </c:rich>
      </c:tx>
      <c:layout>
        <c:manualLayout>
          <c:xMode val="edge"/>
          <c:yMode val="edge"/>
          <c:x val="0.40128406108327375"/>
          <c:y val="4.3448744059742021E-2"/>
        </c:manualLayout>
      </c:layout>
      <c:overlay val="1"/>
      <c:spPr>
        <a:noFill/>
      </c:spPr>
    </c:title>
    <c:autoTitleDeleted val="0"/>
    <c:plotArea>
      <c:layout>
        <c:manualLayout>
          <c:layoutTarget val="inner"/>
          <c:xMode val="edge"/>
          <c:yMode val="edge"/>
          <c:x val="6.5424003817704607E-2"/>
          <c:y val="3.0149408513345202E-2"/>
          <c:w val="0.91703209257933682"/>
          <c:h val="0.88010413158640299"/>
        </c:manualLayout>
      </c:layout>
      <c:barChart>
        <c:barDir val="col"/>
        <c:grouping val="stacked"/>
        <c:varyColors val="0"/>
        <c:ser>
          <c:idx val="0"/>
          <c:order val="0"/>
          <c:tx>
            <c:v>Loans to the public *</c:v>
          </c:tx>
          <c:spPr>
            <a:solidFill>
              <a:schemeClr val="accent1"/>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2.5</c:v>
              </c:pt>
              <c:pt idx="1">
                <c:v>0.5</c:v>
              </c:pt>
              <c:pt idx="2">
                <c:v>1</c:v>
              </c:pt>
              <c:pt idx="3">
                <c:v>1</c:v>
              </c:pt>
              <c:pt idx="4">
                <c:v>3.1</c:v>
              </c:pt>
              <c:pt idx="5">
                <c:v>1.4</c:v>
              </c:pt>
              <c:pt idx="6">
                <c:v>2.6</c:v>
              </c:pt>
              <c:pt idx="7">
                <c:v>0</c:v>
              </c:pt>
            </c:numLit>
          </c:val>
        </c:ser>
        <c:ser>
          <c:idx val="1"/>
          <c:order val="1"/>
          <c:tx>
            <c:v>Loans to credit institutions *</c:v>
          </c:tx>
          <c:spPr>
            <a:solidFill>
              <a:schemeClr val="accent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0.8</c:v>
              </c:pt>
              <c:pt idx="1">
                <c:v>0.1</c:v>
              </c:pt>
              <c:pt idx="2">
                <c:v>0</c:v>
              </c:pt>
              <c:pt idx="3">
                <c:v>0.1</c:v>
              </c:pt>
              <c:pt idx="4">
                <c:v>0</c:v>
              </c:pt>
              <c:pt idx="5">
                <c:v>0.1</c:v>
              </c:pt>
              <c:pt idx="6">
                <c:v>0</c:v>
              </c:pt>
              <c:pt idx="7">
                <c:v>0</c:v>
              </c:pt>
            </c:numLit>
          </c:val>
        </c:ser>
        <c:ser>
          <c:idx val="2"/>
          <c:order val="2"/>
          <c:tx>
            <c:v>Interest-bearing securities incl. Treasury bills</c:v>
          </c:tx>
          <c:spPr>
            <a:solidFill>
              <a:schemeClr val="accent3"/>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0.6</c:v>
              </c:pt>
              <c:pt idx="1">
                <c:v>0</c:v>
              </c:pt>
              <c:pt idx="2">
                <c:v>0</c:v>
              </c:pt>
              <c:pt idx="3">
                <c:v>0</c:v>
              </c:pt>
              <c:pt idx="4">
                <c:v>0</c:v>
              </c:pt>
              <c:pt idx="5">
                <c:v>0</c:v>
              </c:pt>
              <c:pt idx="6">
                <c:v>0</c:v>
              </c:pt>
              <c:pt idx="7">
                <c:v>0</c:v>
              </c:pt>
            </c:numLit>
          </c:val>
        </c:ser>
        <c:ser>
          <c:idx val="3"/>
          <c:order val="3"/>
          <c:tx>
            <c:v>Deposits and borrowings from the public</c:v>
          </c:tx>
          <c:spPr>
            <a:solidFill>
              <a:schemeClr val="accent4"/>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-2.5</c:v>
              </c:pt>
              <c:pt idx="1">
                <c:v>-0.7</c:v>
              </c:pt>
              <c:pt idx="2">
                <c:v>-0.6</c:v>
              </c:pt>
              <c:pt idx="3">
                <c:v>-0.1</c:v>
              </c:pt>
              <c:pt idx="4">
                <c:v>-0.1</c:v>
              </c:pt>
              <c:pt idx="5">
                <c:v>0</c:v>
              </c:pt>
              <c:pt idx="6">
                <c:v>0</c:v>
              </c:pt>
              <c:pt idx="7">
                <c:v>-4.8999999999999995</c:v>
              </c:pt>
            </c:numLit>
          </c:val>
        </c:ser>
        <c:ser>
          <c:idx val="4"/>
          <c:order val="4"/>
          <c:tx>
            <c:v>Deposits by credit institutions</c:v>
          </c:tx>
          <c:spPr>
            <a:solidFill>
              <a:schemeClr val="accent5"/>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-4.1999999999999993</c:v>
              </c:pt>
              <c:pt idx="1">
                <c:v>-1.7</c:v>
              </c:pt>
              <c:pt idx="2">
                <c:v>-0.8</c:v>
              </c:pt>
              <c:pt idx="3">
                <c:v>0</c:v>
              </c:pt>
              <c:pt idx="4">
                <c:v>-0.2</c:v>
              </c:pt>
              <c:pt idx="5">
                <c:v>0</c:v>
              </c:pt>
              <c:pt idx="6">
                <c:v>0</c:v>
              </c:pt>
              <c:pt idx="7">
                <c:v>0</c:v>
              </c:pt>
            </c:numLit>
          </c:val>
        </c:ser>
        <c:ser>
          <c:idx val="5"/>
          <c:order val="5"/>
          <c:tx>
            <c:v>Cash and balances with central banks</c:v>
          </c:tx>
          <c:spPr>
            <a:solidFill>
              <a:schemeClr val="accent6"/>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0.1</c:v>
              </c:pt>
              <c:pt idx="1">
                <c:v>0</c:v>
              </c:pt>
              <c:pt idx="2">
                <c:v>0</c:v>
              </c:pt>
              <c:pt idx="3">
                <c:v>0</c:v>
              </c:pt>
              <c:pt idx="4">
                <c:v>0</c:v>
              </c:pt>
              <c:pt idx="5">
                <c:v>0</c:v>
              </c:pt>
              <c:pt idx="6">
                <c:v>0</c:v>
              </c:pt>
              <c:pt idx="7">
                <c:v>0</c:v>
              </c:pt>
            </c:numLit>
          </c:val>
        </c:ser>
        <c:ser>
          <c:idx val="6"/>
          <c:order val="6"/>
          <c:tx>
            <c:v>Issued CDs&amp;CPs</c:v>
          </c:tx>
          <c:spPr>
            <a:solidFill>
              <a:schemeClr val="accent6">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-2.8</c:v>
              </c:pt>
              <c:pt idx="1">
                <c:v>-6.4</c:v>
              </c:pt>
              <c:pt idx="2">
                <c:v>-2.1</c:v>
              </c:pt>
              <c:pt idx="3">
                <c:v>0</c:v>
              </c:pt>
              <c:pt idx="4">
                <c:v>0</c:v>
              </c:pt>
              <c:pt idx="5">
                <c:v>0</c:v>
              </c:pt>
              <c:pt idx="6">
                <c:v>0</c:v>
              </c:pt>
              <c:pt idx="7">
                <c:v>0</c:v>
              </c:pt>
            </c:numLit>
          </c:val>
        </c:ser>
        <c:ser>
          <c:idx val="7"/>
          <c:order val="7"/>
          <c:tx>
            <c:v>Issued covered bonds</c:v>
          </c:tx>
          <c:spPr>
            <a:solidFill>
              <a:schemeClr val="accent5">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-0.1</c:v>
              </c:pt>
              <c:pt idx="3">
                <c:v>-0.4</c:v>
              </c:pt>
              <c:pt idx="4">
                <c:v>-0.3</c:v>
              </c:pt>
              <c:pt idx="5">
                <c:v>-0.1</c:v>
              </c:pt>
              <c:pt idx="6">
                <c:v>0</c:v>
              </c:pt>
              <c:pt idx="7">
                <c:v>0</c:v>
              </c:pt>
            </c:numLit>
          </c:val>
        </c:ser>
        <c:ser>
          <c:idx val="8"/>
          <c:order val="8"/>
          <c:tx>
            <c:v>Issued other bonds</c:v>
          </c:tx>
          <c:spPr>
            <a:solidFill>
              <a:schemeClr val="accent3">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-0.1</c:v>
              </c:pt>
              <c:pt idx="3">
                <c:v>-0.5</c:v>
              </c:pt>
              <c:pt idx="4">
                <c:v>-3.9</c:v>
              </c:pt>
              <c:pt idx="5">
                <c:v>-1.5</c:v>
              </c:pt>
              <c:pt idx="6">
                <c:v>0</c:v>
              </c:pt>
              <c:pt idx="7">
                <c:v>0</c:v>
              </c:pt>
            </c:numLit>
          </c:val>
        </c:ser>
        <c:ser>
          <c:idx val="9"/>
          <c:order val="9"/>
          <c:tx>
            <c:v>Subordinated liabilities</c:v>
          </c:tx>
          <c:spPr>
            <a:solidFill>
              <a:schemeClr val="accent1">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0</c:v>
              </c:pt>
              <c:pt idx="1">
                <c:v>0</c:v>
              </c:pt>
              <c:pt idx="2">
                <c:v>0</c:v>
              </c:pt>
              <c:pt idx="3">
                <c:v>0</c:v>
              </c:pt>
              <c:pt idx="4">
                <c:v>0</c:v>
              </c:pt>
              <c:pt idx="5">
                <c:v>0</c:v>
              </c:pt>
              <c:pt idx="6">
                <c:v>0</c:v>
              </c:pt>
              <c:pt idx="7">
                <c:v>-0.7</c:v>
              </c:pt>
            </c:numLit>
          </c:val>
        </c:ser>
        <c:ser>
          <c:idx val="10"/>
          <c:order val="10"/>
          <c:tx>
            <c:v>Derivatives, net inflows/outflows</c:v>
          </c:tx>
          <c:spPr>
            <a:solidFill>
              <a:schemeClr val="accent2">
                <a:lumMod val="60000"/>
                <a:lumOff val="40000"/>
              </a:schemeClr>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2.4</c:v>
              </c:pt>
              <c:pt idx="1">
                <c:v>6.5</c:v>
              </c:pt>
              <c:pt idx="2">
                <c:v>0.10000000000000003</c:v>
              </c:pt>
              <c:pt idx="3">
                <c:v>1.3</c:v>
              </c:pt>
              <c:pt idx="4">
                <c:v>4</c:v>
              </c:pt>
              <c:pt idx="5">
                <c:v>1.7</c:v>
              </c:pt>
              <c:pt idx="6">
                <c:v>0.3</c:v>
              </c:pt>
              <c:pt idx="7">
                <c:v>0</c:v>
              </c:pt>
            </c:numLit>
          </c:val>
        </c:ser>
        <c:ser>
          <c:idx val="12"/>
          <c:order val="12"/>
          <c:tx>
            <c:v>Other items, net</c:v>
          </c:tx>
          <c:spPr>
            <a:solidFill>
              <a:schemeClr val="tx2"/>
            </a:solidFill>
          </c:spPr>
          <c:invertIfNegative val="0"/>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7">
                <c:v>4.4498899999999981</c:v>
              </c:pt>
            </c:numLit>
          </c:val>
        </c:ser>
        <c:dLbls>
          <c:showLegendKey val="0"/>
          <c:showVal val="0"/>
          <c:showCatName val="0"/>
          <c:showSerName val="0"/>
          <c:showPercent val="0"/>
          <c:showBubbleSize val="0"/>
        </c:dLbls>
        <c:gapWidth val="150"/>
        <c:overlap val="100"/>
        <c:axId val="511157760"/>
        <c:axId val="511159296"/>
      </c:barChart>
      <c:lineChart>
        <c:grouping val="standard"/>
        <c:varyColors val="0"/>
        <c:ser>
          <c:idx val="11"/>
          <c:order val="11"/>
          <c:tx>
            <c:v>Cumulative Gap</c:v>
          </c:tx>
          <c:spPr>
            <a:ln w="19050">
              <a:solidFill>
                <a:schemeClr val="tx1"/>
              </a:solidFill>
            </a:ln>
          </c:spPr>
          <c:marker>
            <c:symbol val="none"/>
          </c:marker>
          <c:cat>
            <c:strLit>
              <c:ptCount val="8"/>
              <c:pt idx="0">
                <c:v>&lt;1 months</c:v>
              </c:pt>
              <c:pt idx="1">
                <c:v>1-3 months</c:v>
              </c:pt>
              <c:pt idx="2">
                <c:v>3-12 months</c:v>
              </c:pt>
              <c:pt idx="3">
                <c:v>1-2 years</c:v>
              </c:pt>
              <c:pt idx="4">
                <c:v>2-5 years</c:v>
              </c:pt>
              <c:pt idx="5">
                <c:v>5-10 years</c:v>
              </c:pt>
              <c:pt idx="6">
                <c:v>&gt;10 years</c:v>
              </c:pt>
              <c:pt idx="7">
                <c:v>No fixed maturity</c:v>
              </c:pt>
            </c:strLit>
          </c:cat>
          <c:val>
            <c:numLit>
              <c:formatCode>General</c:formatCode>
              <c:ptCount val="8"/>
              <c:pt idx="0">
                <c:v>-3.0999999999999992</c:v>
              </c:pt>
              <c:pt idx="1">
                <c:v>-4.7999999999999989</c:v>
              </c:pt>
              <c:pt idx="2">
                <c:v>-7.3999999999999986</c:v>
              </c:pt>
              <c:pt idx="3">
                <c:v>-5.9999999999999982</c:v>
              </c:pt>
              <c:pt idx="4">
                <c:v>-3.3999999999999981</c:v>
              </c:pt>
              <c:pt idx="5">
                <c:v>-1.7999999999999983</c:v>
              </c:pt>
              <c:pt idx="6">
                <c:v>1.1000000000000016</c:v>
              </c:pt>
              <c:pt idx="7">
                <c:v>-5.0110000000000099E-2</c:v>
              </c:pt>
            </c:numLit>
          </c:val>
          <c:smooth val="0"/>
        </c:ser>
        <c:dLbls>
          <c:showLegendKey val="0"/>
          <c:showVal val="0"/>
          <c:showCatName val="0"/>
          <c:showSerName val="0"/>
          <c:showPercent val="0"/>
          <c:showBubbleSize val="0"/>
        </c:dLbls>
        <c:marker val="1"/>
        <c:smooth val="0"/>
        <c:axId val="511157760"/>
        <c:axId val="511159296"/>
      </c:lineChart>
      <c:catAx>
        <c:axId val="511157760"/>
        <c:scaling>
          <c:orientation val="minMax"/>
        </c:scaling>
        <c:delete val="0"/>
        <c:axPos val="b"/>
        <c:majorTickMark val="out"/>
        <c:minorTickMark val="none"/>
        <c:tickLblPos val="low"/>
        <c:crossAx val="511159296"/>
        <c:crosses val="autoZero"/>
        <c:auto val="1"/>
        <c:lblAlgn val="ctr"/>
        <c:lblOffset val="100"/>
        <c:noMultiLvlLbl val="0"/>
      </c:catAx>
      <c:valAx>
        <c:axId val="511159296"/>
        <c:scaling>
          <c:orientation val="minMax"/>
          <c:max val="70"/>
          <c:min val="-50"/>
        </c:scaling>
        <c:delete val="0"/>
        <c:axPos val="l"/>
        <c:majorGridlines/>
        <c:numFmt formatCode="General" sourceLinked="0"/>
        <c:majorTickMark val="out"/>
        <c:minorTickMark val="none"/>
        <c:tickLblPos val="nextTo"/>
        <c:crossAx val="511157760"/>
        <c:crosses val="autoZero"/>
        <c:crossBetween val="between"/>
        <c:majorUnit val="20"/>
      </c:valAx>
    </c:plotArea>
    <c:plotVisOnly val="1"/>
    <c:dispBlanksAs val="gap"/>
    <c:showDLblsOverMax val="0"/>
  </c:chart>
  <c:spPr>
    <a:ln>
      <a:noFill/>
    </a:ln>
  </c:spPr>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'Key financial figures'!$AJ$8</c:f>
              <c:strCache>
                <c:ptCount val="1"/>
                <c:pt idx="0">
                  <c:v>Wealth Management</c:v>
                </c:pt>
              </c:strCache>
            </c:strRef>
          </c:tx>
          <c:spPr>
            <a:ln>
              <a:solidFill>
                <a:schemeClr val="tx2"/>
              </a:solidFill>
            </a:ln>
          </c:spPr>
          <c:marker>
            <c:symbol val="none"/>
          </c:marker>
          <c:dLbls>
            <c:dLbl>
              <c:idx val="4"/>
              <c:layout>
                <c:manualLayout>
                  <c:x val="-2.4691358024691357E-2"/>
                  <c:y val="-0.10536977387301893"/>
                </c:manualLayout>
              </c:layout>
              <c:spPr>
                <a:solidFill>
                  <a:sysClr val="window" lastClr="FFFFFF"/>
                </a:solidFill>
              </c:spPr>
              <c:txPr>
                <a:bodyPr/>
                <a:lstStyle/>
                <a:p>
                  <a:pPr>
                    <a:defRPr sz="1100" b="1"/>
                  </a:pPr>
                  <a:endParaRPr lang="en-US"/>
                </a:p>
              </c:txPr>
              <c:dLblPos val="r"/>
              <c:showLegendKey val="0"/>
              <c:showVal val="1"/>
              <c:showCatName val="0"/>
              <c:showSerName val="0"/>
              <c:showPercent val="0"/>
              <c:showBubbleSize val="0"/>
            </c:dLbl>
            <c:showLegendKey val="0"/>
            <c:showVal val="0"/>
            <c:showCatName val="0"/>
            <c:showSerName val="0"/>
            <c:showPercent val="0"/>
            <c:showBubbleSize val="0"/>
          </c:dLbls>
          <c:cat>
            <c:strRef>
              <c:f>'Key financial figures'!$AK$6:$AO$6</c:f>
              <c:strCache>
                <c:ptCount val="5"/>
                <c:pt idx="0">
                  <c:v>Q2 2012</c:v>
                </c:pt>
                <c:pt idx="1">
                  <c:v>Q3 2012</c:v>
                </c:pt>
                <c:pt idx="2">
                  <c:v>Q4 2012</c:v>
                </c:pt>
                <c:pt idx="3">
                  <c:v>Q1 2013</c:v>
                </c:pt>
                <c:pt idx="4">
                  <c:v>Q2 2013</c:v>
                </c:pt>
              </c:strCache>
            </c:strRef>
          </c:cat>
          <c:val>
            <c:numRef>
              <c:f>'Key financial figures'!$AK$8:$AO$8</c:f>
              <c:numCache>
                <c:formatCode>0.00%</c:formatCode>
                <c:ptCount val="5"/>
                <c:pt idx="0">
                  <c:v>7.4999999999999997E-3</c:v>
                </c:pt>
                <c:pt idx="1">
                  <c:v>5.8999999999999999E-3</c:v>
                </c:pt>
                <c:pt idx="2">
                  <c:v>5.8999999999999999E-3</c:v>
                </c:pt>
                <c:pt idx="3">
                  <c:v>6.7999999999999996E-3</c:v>
                </c:pt>
                <c:pt idx="4">
                  <c:v>7.4000000000000003E-3</c:v>
                </c:pt>
              </c:numCache>
            </c:numRef>
          </c:val>
          <c:smooth val="0"/>
        </c:ser>
        <c:dLbls>
          <c:showLegendKey val="0"/>
          <c:showVal val="0"/>
          <c:showCatName val="0"/>
          <c:showSerName val="0"/>
          <c:showPercent val="0"/>
          <c:showBubbleSize val="0"/>
        </c:dLbls>
        <c:marker val="1"/>
        <c:smooth val="0"/>
        <c:axId val="448688512"/>
        <c:axId val="448690048"/>
      </c:lineChart>
      <c:catAx>
        <c:axId val="448688512"/>
        <c:scaling>
          <c:orientation val="minMax"/>
        </c:scaling>
        <c:delete val="0"/>
        <c:axPos val="b"/>
        <c:numFmt formatCode="General" sourceLinked="1"/>
        <c:majorTickMark val="out"/>
        <c:minorTickMark val="none"/>
        <c:tickLblPos val="nextTo"/>
        <c:crossAx val="448690048"/>
        <c:crosses val="autoZero"/>
        <c:auto val="1"/>
        <c:lblAlgn val="ctr"/>
        <c:lblOffset val="100"/>
        <c:noMultiLvlLbl val="0"/>
      </c:catAx>
      <c:valAx>
        <c:axId val="448690048"/>
        <c:scaling>
          <c:orientation val="minMax"/>
          <c:min val="0"/>
        </c:scaling>
        <c:delete val="0"/>
        <c:axPos val="l"/>
        <c:majorGridlines>
          <c:spPr>
            <a:ln>
              <a:solidFill>
                <a:schemeClr val="bg1">
                  <a:lumMod val="85000"/>
                </a:schemeClr>
              </a:solidFill>
            </a:ln>
          </c:spPr>
        </c:majorGridlines>
        <c:numFmt formatCode="0.00%" sourceLinked="1"/>
        <c:majorTickMark val="out"/>
        <c:minorTickMark val="none"/>
        <c:tickLblPos val="nextTo"/>
        <c:crossAx val="448688512"/>
        <c:crosses val="autoZero"/>
        <c:crossBetween val="between"/>
        <c:majorUnit val="2.0000000000000005E-3"/>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'Key financial figures'!$AJ$9</c:f>
              <c:strCache>
                <c:ptCount val="1"/>
                <c:pt idx="0">
                  <c:v>Wholesale Banking</c:v>
                </c:pt>
              </c:strCache>
            </c:strRef>
          </c:tx>
          <c:spPr>
            <a:ln>
              <a:solidFill>
                <a:schemeClr val="tx2"/>
              </a:solidFill>
            </a:ln>
          </c:spPr>
          <c:marker>
            <c:symbol val="none"/>
          </c:marker>
          <c:dLbls>
            <c:dLbl>
              <c:idx val="4"/>
              <c:layout>
                <c:manualLayout>
                  <c:x val="-2.4615384615384615E-2"/>
                  <c:y val="-0.1034164057506036"/>
                </c:manualLayout>
              </c:layout>
              <c:spPr>
                <a:solidFill>
                  <a:sysClr val="window" lastClr="FFFFFF"/>
                </a:solidFill>
              </c:spPr>
              <c:txPr>
                <a:bodyPr/>
                <a:lstStyle/>
                <a:p>
                  <a:pPr>
                    <a:defRPr sz="1100" b="1"/>
                  </a:pPr>
                  <a:endParaRPr lang="en-US"/>
                </a:p>
              </c:txPr>
              <c:dLblPos val="r"/>
              <c:showLegendKey val="0"/>
              <c:showVal val="1"/>
              <c:showCatName val="0"/>
              <c:showSerName val="0"/>
              <c:showPercent val="0"/>
              <c:showBubbleSize val="0"/>
            </c:dLbl>
            <c:showLegendKey val="0"/>
            <c:showVal val="0"/>
            <c:showCatName val="0"/>
            <c:showSerName val="0"/>
            <c:showPercent val="0"/>
            <c:showBubbleSize val="0"/>
          </c:dLbls>
          <c:cat>
            <c:strRef>
              <c:f>'Key financial figures'!$AK$6:$AO$6</c:f>
              <c:strCache>
                <c:ptCount val="5"/>
                <c:pt idx="0">
                  <c:v>Q2 2012</c:v>
                </c:pt>
                <c:pt idx="1">
                  <c:v>Q3 2012</c:v>
                </c:pt>
                <c:pt idx="2">
                  <c:v>Q4 2012</c:v>
                </c:pt>
                <c:pt idx="3">
                  <c:v>Q1 2013</c:v>
                </c:pt>
                <c:pt idx="4">
                  <c:v>Q2 2013</c:v>
                </c:pt>
              </c:strCache>
            </c:strRef>
          </c:cat>
          <c:val>
            <c:numRef>
              <c:f>'Key financial figures'!$AK$9:$AO$9</c:f>
              <c:numCache>
                <c:formatCode>0.00%</c:formatCode>
                <c:ptCount val="5"/>
                <c:pt idx="0">
                  <c:v>1.06E-2</c:v>
                </c:pt>
                <c:pt idx="1">
                  <c:v>1.03E-2</c:v>
                </c:pt>
                <c:pt idx="2">
                  <c:v>1.0200000000000001E-2</c:v>
                </c:pt>
                <c:pt idx="3">
                  <c:v>1.06E-2</c:v>
                </c:pt>
                <c:pt idx="4">
                  <c:v>1.0999999999999999E-2</c:v>
                </c:pt>
              </c:numCache>
            </c:numRef>
          </c:val>
          <c:smooth val="0"/>
        </c:ser>
        <c:dLbls>
          <c:showLegendKey val="0"/>
          <c:showVal val="0"/>
          <c:showCatName val="0"/>
          <c:showSerName val="0"/>
          <c:showPercent val="0"/>
          <c:showBubbleSize val="0"/>
        </c:dLbls>
        <c:marker val="1"/>
        <c:smooth val="0"/>
        <c:axId val="451843968"/>
        <c:axId val="451845504"/>
      </c:lineChart>
      <c:catAx>
        <c:axId val="451843968"/>
        <c:scaling>
          <c:orientation val="minMax"/>
        </c:scaling>
        <c:delete val="0"/>
        <c:axPos val="b"/>
        <c:numFmt formatCode="General" sourceLinked="1"/>
        <c:majorTickMark val="out"/>
        <c:minorTickMark val="none"/>
        <c:tickLblPos val="nextTo"/>
        <c:crossAx val="451845504"/>
        <c:crosses val="autoZero"/>
        <c:auto val="1"/>
        <c:lblAlgn val="ctr"/>
        <c:lblOffset val="100"/>
        <c:noMultiLvlLbl val="0"/>
      </c:catAx>
      <c:valAx>
        <c:axId val="451845504"/>
        <c:scaling>
          <c:orientation val="minMax"/>
          <c:min val="0"/>
        </c:scaling>
        <c:delete val="0"/>
        <c:axPos val="l"/>
        <c:majorGridlines>
          <c:spPr>
            <a:ln>
              <a:solidFill>
                <a:schemeClr val="bg1">
                  <a:lumMod val="85000"/>
                </a:schemeClr>
              </a:solidFill>
            </a:ln>
          </c:spPr>
        </c:majorGridlines>
        <c:numFmt formatCode="0.00%" sourceLinked="1"/>
        <c:majorTickMark val="out"/>
        <c:minorTickMark val="none"/>
        <c:tickLblPos val="nextTo"/>
        <c:crossAx val="451843968"/>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83230157707586"/>
          <c:y val="4.4692737430167599E-2"/>
          <c:w val="0.83022863204894626"/>
          <c:h val="0.76713852109268466"/>
        </c:manualLayout>
      </c:layout>
      <c:lineChart>
        <c:grouping val="standard"/>
        <c:varyColors val="0"/>
        <c:ser>
          <c:idx val="3"/>
          <c:order val="0"/>
          <c:tx>
            <c:strRef>
              <c:f>'Key financial figures'!$AJ$10</c:f>
              <c:strCache>
                <c:ptCount val="1"/>
                <c:pt idx="0">
                  <c:v>Nordea Group</c:v>
                </c:pt>
              </c:strCache>
            </c:strRef>
          </c:tx>
          <c:spPr>
            <a:ln>
              <a:solidFill>
                <a:schemeClr val="tx2"/>
              </a:solidFill>
            </a:ln>
          </c:spPr>
          <c:marker>
            <c:symbol val="none"/>
          </c:marker>
          <c:dLbls>
            <c:dLbl>
              <c:idx val="4"/>
              <c:layout>
                <c:manualLayout>
                  <c:x val="-2.063983488132095E-2"/>
                  <c:y val="-8.7671207659380107E-2"/>
                </c:manualLayout>
              </c:layout>
              <c:spPr>
                <a:solidFill>
                  <a:sysClr val="window" lastClr="FFFFFF"/>
                </a:solidFill>
              </c:spPr>
              <c:txPr>
                <a:bodyPr/>
                <a:lstStyle/>
                <a:p>
                  <a:pPr>
                    <a:defRPr sz="1100" b="1"/>
                  </a:pPr>
                  <a:endParaRPr lang="en-US"/>
                </a:p>
              </c:txPr>
              <c:dLblPos val="r"/>
              <c:showLegendKey val="0"/>
              <c:showVal val="1"/>
              <c:showCatName val="0"/>
              <c:showSerName val="0"/>
              <c:showPercent val="0"/>
              <c:showBubbleSize val="0"/>
            </c:dLbl>
            <c:showLegendKey val="0"/>
            <c:showVal val="0"/>
            <c:showCatName val="0"/>
            <c:showSerName val="0"/>
            <c:showPercent val="0"/>
            <c:showBubbleSize val="0"/>
          </c:dLbls>
          <c:cat>
            <c:strRef>
              <c:f>'Key financial figures'!$AK$6:$AO$6</c:f>
              <c:strCache>
                <c:ptCount val="5"/>
                <c:pt idx="0">
                  <c:v>Q2 2012</c:v>
                </c:pt>
                <c:pt idx="1">
                  <c:v>Q3 2012</c:v>
                </c:pt>
                <c:pt idx="2">
                  <c:v>Q4 2012</c:v>
                </c:pt>
                <c:pt idx="3">
                  <c:v>Q1 2013</c:v>
                </c:pt>
                <c:pt idx="4">
                  <c:v>Q2 2013</c:v>
                </c:pt>
              </c:strCache>
            </c:strRef>
          </c:cat>
          <c:val>
            <c:numRef>
              <c:f>'Key financial figures'!$AK$10:$AO$10</c:f>
              <c:numCache>
                <c:formatCode>0.00%</c:formatCode>
                <c:ptCount val="5"/>
                <c:pt idx="0">
                  <c:v>1.0699999999999999E-2</c:v>
                </c:pt>
                <c:pt idx="1">
                  <c:v>1.03E-2</c:v>
                </c:pt>
                <c:pt idx="2">
                  <c:v>1.03E-2</c:v>
                </c:pt>
                <c:pt idx="3">
                  <c:v>1.0500000000000001E-2</c:v>
                </c:pt>
                <c:pt idx="4">
                  <c:v>1.0699999999999999E-2</c:v>
                </c:pt>
              </c:numCache>
            </c:numRef>
          </c:val>
          <c:smooth val="0"/>
        </c:ser>
        <c:dLbls>
          <c:showLegendKey val="0"/>
          <c:showVal val="0"/>
          <c:showCatName val="0"/>
          <c:showSerName val="0"/>
          <c:showPercent val="0"/>
          <c:showBubbleSize val="0"/>
        </c:dLbls>
        <c:marker val="1"/>
        <c:smooth val="0"/>
        <c:axId val="506449280"/>
        <c:axId val="509424768"/>
      </c:lineChart>
      <c:catAx>
        <c:axId val="506449280"/>
        <c:scaling>
          <c:orientation val="minMax"/>
        </c:scaling>
        <c:delete val="0"/>
        <c:axPos val="b"/>
        <c:numFmt formatCode="General" sourceLinked="1"/>
        <c:majorTickMark val="out"/>
        <c:minorTickMark val="none"/>
        <c:tickLblPos val="nextTo"/>
        <c:crossAx val="509424768"/>
        <c:crosses val="autoZero"/>
        <c:auto val="1"/>
        <c:lblAlgn val="ctr"/>
        <c:lblOffset val="100"/>
        <c:noMultiLvlLbl val="0"/>
      </c:catAx>
      <c:valAx>
        <c:axId val="509424768"/>
        <c:scaling>
          <c:orientation val="minMax"/>
          <c:min val="0"/>
        </c:scaling>
        <c:delete val="0"/>
        <c:axPos val="l"/>
        <c:majorGridlines>
          <c:spPr>
            <a:ln>
              <a:solidFill>
                <a:schemeClr val="bg1">
                  <a:lumMod val="85000"/>
                </a:schemeClr>
              </a:solidFill>
            </a:ln>
          </c:spPr>
        </c:majorGridlines>
        <c:numFmt formatCode="0.00%" sourceLinked="1"/>
        <c:majorTickMark val="out"/>
        <c:minorTickMark val="none"/>
        <c:tickLblPos val="nextTo"/>
        <c:crossAx val="506449280"/>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strRef>
              <c:f>'Wealth Mgmt - AuM'!$C$7</c:f>
              <c:strCache>
                <c:ptCount val="1"/>
                <c:pt idx="0">
                  <c:v>Inflow</c:v>
                </c:pt>
              </c:strCache>
            </c:strRef>
          </c:tx>
          <c:spPr>
            <a:solidFill>
              <a:schemeClr val="accent1"/>
            </a:solidFill>
          </c:spPr>
          <c:invertIfNegative val="0"/>
          <c:cat>
            <c:strRef>
              <c:f>'Wealth Mgmt - AuM'!$A$8:$A$29</c:f>
              <c:strCache>
                <c:ptCount val="22"/>
                <c:pt idx="0">
                  <c:v>Q 1/08</c:v>
                </c:pt>
                <c:pt idx="1">
                  <c:v>Q 2/08</c:v>
                </c:pt>
                <c:pt idx="2">
                  <c:v>Q 3/08</c:v>
                </c:pt>
                <c:pt idx="3">
                  <c:v>Q 4/08</c:v>
                </c:pt>
                <c:pt idx="4">
                  <c:v>Q 1/09</c:v>
                </c:pt>
                <c:pt idx="5">
                  <c:v>Q 2/09</c:v>
                </c:pt>
                <c:pt idx="6">
                  <c:v>Q 3/09</c:v>
                </c:pt>
                <c:pt idx="7">
                  <c:v>Q 4/09</c:v>
                </c:pt>
                <c:pt idx="8">
                  <c:v>Q 1/10</c:v>
                </c:pt>
                <c:pt idx="9">
                  <c:v>Q 2/10</c:v>
                </c:pt>
                <c:pt idx="10">
                  <c:v>Q 3/10</c:v>
                </c:pt>
                <c:pt idx="11">
                  <c:v>Q 4/10</c:v>
                </c:pt>
                <c:pt idx="12">
                  <c:v>Q 1/11</c:v>
                </c:pt>
                <c:pt idx="13">
                  <c:v>Q 2/11</c:v>
                </c:pt>
                <c:pt idx="14">
                  <c:v>Q 3/11</c:v>
                </c:pt>
                <c:pt idx="15">
                  <c:v>Q 4/11</c:v>
                </c:pt>
                <c:pt idx="16">
                  <c:v>Q 1/12</c:v>
                </c:pt>
                <c:pt idx="17">
                  <c:v>Q 2/12</c:v>
                </c:pt>
                <c:pt idx="18">
                  <c:v>Q 3/12</c:v>
                </c:pt>
                <c:pt idx="19">
                  <c:v>Q 4/12</c:v>
                </c:pt>
                <c:pt idx="20">
                  <c:v>Q 1/13</c:v>
                </c:pt>
                <c:pt idx="21">
                  <c:v>Q 2/13</c:v>
                </c:pt>
              </c:strCache>
            </c:strRef>
          </c:cat>
          <c:val>
            <c:numRef>
              <c:f>'Wealth Mgmt - AuM'!$C$8:$C$29</c:f>
              <c:numCache>
                <c:formatCode>#,##0</c:formatCode>
                <c:ptCount val="22"/>
                <c:pt idx="0">
                  <c:v>-1089</c:v>
                </c:pt>
                <c:pt idx="1">
                  <c:v>115</c:v>
                </c:pt>
                <c:pt idx="2">
                  <c:v>608</c:v>
                </c:pt>
                <c:pt idx="3">
                  <c:v>-2414</c:v>
                </c:pt>
                <c:pt idx="4">
                  <c:v>68</c:v>
                </c:pt>
                <c:pt idx="5">
                  <c:v>2818</c:v>
                </c:pt>
                <c:pt idx="6">
                  <c:v>2978</c:v>
                </c:pt>
                <c:pt idx="7">
                  <c:v>3435</c:v>
                </c:pt>
                <c:pt idx="8">
                  <c:v>3365</c:v>
                </c:pt>
                <c:pt idx="9">
                  <c:v>2105</c:v>
                </c:pt>
                <c:pt idx="10">
                  <c:v>3244</c:v>
                </c:pt>
                <c:pt idx="11">
                  <c:v>816</c:v>
                </c:pt>
                <c:pt idx="12">
                  <c:v>2297</c:v>
                </c:pt>
                <c:pt idx="13">
                  <c:v>1724</c:v>
                </c:pt>
                <c:pt idx="14">
                  <c:v>-713</c:v>
                </c:pt>
                <c:pt idx="15">
                  <c:v>1749</c:v>
                </c:pt>
                <c:pt idx="16">
                  <c:v>1221</c:v>
                </c:pt>
                <c:pt idx="17">
                  <c:v>2176</c:v>
                </c:pt>
                <c:pt idx="18">
                  <c:v>2643</c:v>
                </c:pt>
                <c:pt idx="19">
                  <c:v>3087</c:v>
                </c:pt>
                <c:pt idx="20">
                  <c:v>-401</c:v>
                </c:pt>
                <c:pt idx="21">
                  <c:v>2866</c:v>
                </c:pt>
              </c:numCache>
            </c:numRef>
          </c:val>
        </c:ser>
        <c:dLbls>
          <c:showLegendKey val="0"/>
          <c:showVal val="0"/>
          <c:showCatName val="0"/>
          <c:showSerName val="0"/>
          <c:showPercent val="0"/>
          <c:showBubbleSize val="0"/>
        </c:dLbls>
        <c:gapWidth val="58"/>
        <c:axId val="490312064"/>
        <c:axId val="490313984"/>
      </c:barChart>
      <c:lineChart>
        <c:grouping val="standard"/>
        <c:varyColors val="0"/>
        <c:ser>
          <c:idx val="0"/>
          <c:order val="0"/>
          <c:tx>
            <c:strRef>
              <c:f>'Wealth Mgmt - AuM'!$B$7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AuM'!$A$8:$A$26</c:f>
              <c:strCache>
                <c:ptCount val="19"/>
                <c:pt idx="0">
                  <c:v>Q 1/08</c:v>
                </c:pt>
                <c:pt idx="1">
                  <c:v>Q 2/08</c:v>
                </c:pt>
                <c:pt idx="2">
                  <c:v>Q 3/08</c:v>
                </c:pt>
                <c:pt idx="3">
                  <c:v>Q 4/08</c:v>
                </c:pt>
                <c:pt idx="4">
                  <c:v>Q 1/09</c:v>
                </c:pt>
                <c:pt idx="5">
                  <c:v>Q 2/09</c:v>
                </c:pt>
                <c:pt idx="6">
                  <c:v>Q 3/09</c:v>
                </c:pt>
                <c:pt idx="7">
                  <c:v>Q 4/09</c:v>
                </c:pt>
                <c:pt idx="8">
                  <c:v>Q 1/10</c:v>
                </c:pt>
                <c:pt idx="9">
                  <c:v>Q 2/10</c:v>
                </c:pt>
                <c:pt idx="10">
                  <c:v>Q 3/10</c:v>
                </c:pt>
                <c:pt idx="11">
                  <c:v>Q 4/10</c:v>
                </c:pt>
                <c:pt idx="12">
                  <c:v>Q 1/11</c:v>
                </c:pt>
                <c:pt idx="13">
                  <c:v>Q 2/11</c:v>
                </c:pt>
                <c:pt idx="14">
                  <c:v>Q 3/11</c:v>
                </c:pt>
                <c:pt idx="15">
                  <c:v>Q 4/11</c:v>
                </c:pt>
                <c:pt idx="16">
                  <c:v>Q 1/12</c:v>
                </c:pt>
                <c:pt idx="17">
                  <c:v>Q 2/12</c:v>
                </c:pt>
                <c:pt idx="18">
                  <c:v>Q 3/12</c:v>
                </c:pt>
              </c:strCache>
            </c:strRef>
          </c:cat>
          <c:val>
            <c:numRef>
              <c:f>'Wealth Mgmt - AuM'!$B$8:$B$29</c:f>
              <c:numCache>
                <c:formatCode>#,##0</c:formatCode>
                <c:ptCount val="22"/>
                <c:pt idx="0">
                  <c:v>148862</c:v>
                </c:pt>
                <c:pt idx="1">
                  <c:v>146945</c:v>
                </c:pt>
                <c:pt idx="2">
                  <c:v>140313</c:v>
                </c:pt>
                <c:pt idx="3">
                  <c:v>125546</c:v>
                </c:pt>
                <c:pt idx="4">
                  <c:v>124444</c:v>
                </c:pt>
                <c:pt idx="5">
                  <c:v>136081</c:v>
                </c:pt>
                <c:pt idx="6">
                  <c:v>148848</c:v>
                </c:pt>
                <c:pt idx="7">
                  <c:v>159396</c:v>
                </c:pt>
                <c:pt idx="8">
                  <c:v>170214</c:v>
                </c:pt>
                <c:pt idx="9">
                  <c:v>170360</c:v>
                </c:pt>
                <c:pt idx="10">
                  <c:v>180427</c:v>
                </c:pt>
                <c:pt idx="11">
                  <c:v>189287</c:v>
                </c:pt>
                <c:pt idx="12">
                  <c:v>189844</c:v>
                </c:pt>
                <c:pt idx="13">
                  <c:v>190046</c:v>
                </c:pt>
                <c:pt idx="14">
                  <c:v>178233</c:v>
                </c:pt>
                <c:pt idx="15">
                  <c:v>187222</c:v>
                </c:pt>
                <c:pt idx="16">
                  <c:v>197521</c:v>
                </c:pt>
                <c:pt idx="17">
                  <c:v>199300</c:v>
                </c:pt>
                <c:pt idx="18">
                  <c:v>210400</c:v>
                </c:pt>
                <c:pt idx="19">
                  <c:v>217800</c:v>
                </c:pt>
                <c:pt idx="20">
                  <c:v>223370</c:v>
                </c:pt>
                <c:pt idx="21">
                  <c:v>219200</c:v>
                </c:pt>
              </c:numCache>
            </c:numRef>
          </c:val>
          <c:smooth val="0"/>
        </c:ser>
        <c:dLbls>
          <c:showLegendKey val="0"/>
          <c:showVal val="0"/>
          <c:showCatName val="0"/>
          <c:showSerName val="0"/>
          <c:showPercent val="0"/>
          <c:showBubbleSize val="0"/>
        </c:dLbls>
        <c:marker val="1"/>
        <c:smooth val="0"/>
        <c:axId val="490323968"/>
        <c:axId val="490325504"/>
      </c:lineChart>
      <c:catAx>
        <c:axId val="490312064"/>
        <c:scaling>
          <c:orientation val="minMax"/>
        </c:scaling>
        <c:delete val="0"/>
        <c:axPos val="b"/>
        <c:numFmt formatCode="mm\/dd\/yy;@" sourceLinked="0"/>
        <c:majorTickMark val="out"/>
        <c:minorTickMark val="none"/>
        <c:tickLblPos val="low"/>
        <c:txPr>
          <a:bodyPr/>
          <a:lstStyle/>
          <a:p>
            <a:pPr>
              <a:defRPr sz="1000">
                <a:latin typeface="Arial" pitchFamily="34" charset="0"/>
                <a:cs typeface="Arial" pitchFamily="34" charset="0"/>
              </a:defRPr>
            </a:pPr>
            <a:endParaRPr lang="en-US"/>
          </a:p>
        </c:txPr>
        <c:crossAx val="490313984"/>
        <c:crosses val="autoZero"/>
        <c:auto val="1"/>
        <c:lblAlgn val="ctr"/>
        <c:lblOffset val="100"/>
        <c:noMultiLvlLbl val="0"/>
      </c:catAx>
      <c:valAx>
        <c:axId val="490313984"/>
        <c:scaling>
          <c:orientation val="minMax"/>
          <c:max val="4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490312064"/>
        <c:crosses val="autoZero"/>
        <c:crossBetween val="between"/>
      </c:valAx>
      <c:catAx>
        <c:axId val="490323968"/>
        <c:scaling>
          <c:orientation val="minMax"/>
        </c:scaling>
        <c:delete val="1"/>
        <c:axPos val="b"/>
        <c:majorTickMark val="out"/>
        <c:minorTickMark val="none"/>
        <c:tickLblPos val="nextTo"/>
        <c:crossAx val="490325504"/>
        <c:crosses val="autoZero"/>
        <c:auto val="1"/>
        <c:lblAlgn val="ctr"/>
        <c:lblOffset val="100"/>
        <c:noMultiLvlLbl val="0"/>
      </c:catAx>
      <c:valAx>
        <c:axId val="490325504"/>
        <c:scaling>
          <c:orientation val="minMax"/>
        </c:scaling>
        <c:delete val="0"/>
        <c:axPos val="r"/>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490323968"/>
        <c:crosses val="max"/>
        <c:crossBetween val="between"/>
      </c:valAx>
    </c:plotArea>
    <c:legend>
      <c:legendPos val="b"/>
      <c:overlay val="0"/>
      <c:txPr>
        <a:bodyPr/>
        <a:lstStyle/>
        <a:p>
          <a:pPr>
            <a:defRPr sz="800">
              <a:latin typeface="Arial" pitchFamily="34" charset="0"/>
              <a:cs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045438547601173"/>
          <c:y val="0.13457205841915001"/>
          <c:w val="0.45882275848535592"/>
          <c:h val="0.67188780898264855"/>
        </c:manualLayout>
      </c:layout>
      <c:pieChart>
        <c:varyColors val="1"/>
        <c:ser>
          <c:idx val="0"/>
          <c:order val="0"/>
          <c:dPt>
            <c:idx val="1"/>
            <c:bubble3D val="0"/>
            <c:explosion val="3"/>
          </c:dPt>
          <c:dLbls>
            <c:dLbl>
              <c:idx val="0"/>
              <c:layout>
                <c:manualLayout>
                  <c:x val="9.6100174978127739E-3"/>
                  <c:y val="-1.3102580927384077E-2"/>
                </c:manualLayout>
              </c:layout>
              <c:showLegendKey val="0"/>
              <c:showVal val="0"/>
              <c:showCatName val="1"/>
              <c:showSerName val="0"/>
              <c:showPercent val="1"/>
              <c:showBubbleSize val="0"/>
            </c:dLbl>
            <c:dLbl>
              <c:idx val="1"/>
              <c:layout>
                <c:manualLayout>
                  <c:x val="-1.3091644794400699E-3"/>
                  <c:y val="-2.5844998541848935E-2"/>
                </c:manualLayout>
              </c:layout>
              <c:showLegendKey val="0"/>
              <c:showVal val="0"/>
              <c:showCatName val="1"/>
              <c:showSerName val="0"/>
              <c:showPercent val="1"/>
              <c:showBubbleSize val="0"/>
            </c:dLbl>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0"/>
          </c:dLbls>
          <c:cat>
            <c:strRef>
              <c:f>'Wealth Mgmt - AuM'!$A$47:$A$48</c:f>
              <c:strCache>
                <c:ptCount val="2"/>
                <c:pt idx="0">
                  <c:v>Fixed income and other</c:v>
                </c:pt>
                <c:pt idx="1">
                  <c:v>Equities</c:v>
                </c:pt>
              </c:strCache>
            </c:strRef>
          </c:cat>
          <c:val>
            <c:numRef>
              <c:f>'Wealth Mgmt - AuM'!$B$47:$B$48</c:f>
              <c:numCache>
                <c:formatCode>0%</c:formatCode>
                <c:ptCount val="2"/>
                <c:pt idx="0">
                  <c:v>0.67</c:v>
                </c:pt>
                <c:pt idx="1">
                  <c:v>0.33</c:v>
                </c:pt>
              </c:numCache>
            </c:numRef>
          </c:val>
        </c:ser>
        <c:dLbls>
          <c:showLegendKey val="0"/>
          <c:showVal val="0"/>
          <c:showCatName val="1"/>
          <c:showSerName val="0"/>
          <c:showPercent val="1"/>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Pension'!$B$43</c:f>
              <c:strCache>
                <c:ptCount val="1"/>
              </c:strCache>
            </c:strRef>
          </c:tx>
          <c:invertIfNegative val="0"/>
          <c:cat>
            <c:numRef>
              <c:f>'Wealth Mgmt - Life &amp; Pension'!$A$44:$A$52</c:f>
              <c:numCache>
                <c:formatCode>General</c:formatCode>
                <c:ptCount val="9"/>
              </c:numCache>
            </c:numRef>
          </c:cat>
          <c:val>
            <c:numRef>
              <c:f>'Wealth Mgmt - Life &amp; Pension'!$B$44:$B$52</c:f>
              <c:numCache>
                <c:formatCode>General</c:formatCode>
                <c:ptCount val="9"/>
              </c:numCache>
            </c:numRef>
          </c:val>
        </c:ser>
        <c:ser>
          <c:idx val="1"/>
          <c:order val="1"/>
          <c:tx>
            <c:strRef>
              <c:f>'Wealth Mgmt - Life &amp; Pension'!$C$43</c:f>
              <c:strCache>
                <c:ptCount val="1"/>
              </c:strCache>
            </c:strRef>
          </c:tx>
          <c:invertIfNegative val="0"/>
          <c:cat>
            <c:numRef>
              <c:f>'Wealth Mgmt - Life &amp; Pension'!$A$44:$A$52</c:f>
              <c:numCache>
                <c:formatCode>General</c:formatCode>
                <c:ptCount val="9"/>
              </c:numCache>
            </c:numRef>
          </c:cat>
          <c:val>
            <c:numRef>
              <c:f>'Wealth Mgmt - Life &amp; Pension'!$C$44:$C$52</c:f>
              <c:numCache>
                <c:formatCode>General</c:formatCode>
                <c:ptCount val="9"/>
              </c:numCache>
            </c:numRef>
          </c:val>
        </c:ser>
        <c:ser>
          <c:idx val="2"/>
          <c:order val="2"/>
          <c:tx>
            <c:strRef>
              <c:f>'Wealth Mgmt - Life &amp; Pension'!$D$43</c:f>
              <c:strCache>
                <c:ptCount val="1"/>
              </c:strCache>
            </c:strRef>
          </c:tx>
          <c:invertIfNegative val="0"/>
          <c:cat>
            <c:numRef>
              <c:f>'Wealth Mgmt - Life &amp; Pension'!$A$44:$A$52</c:f>
              <c:numCache>
                <c:formatCode>General</c:formatCode>
                <c:ptCount val="9"/>
              </c:numCache>
            </c:numRef>
          </c:cat>
          <c:val>
            <c:numRef>
              <c:f>'Wealth Mgmt - Life &amp; Pension'!$D$44:$D$52</c:f>
              <c:numCache>
                <c:formatCode>General</c:formatCode>
                <c:ptCount val="9"/>
              </c:numCache>
            </c:numRef>
          </c:val>
        </c:ser>
        <c:ser>
          <c:idx val="3"/>
          <c:order val="3"/>
          <c:tx>
            <c:strRef>
              <c:f>'Wealth Mgmt - Life &amp; Pension'!$I$43</c:f>
              <c:strCache>
                <c:ptCount val="1"/>
              </c:strCache>
            </c:strRef>
          </c:tx>
          <c:invertIfNegative val="0"/>
          <c:cat>
            <c:numRef>
              <c:f>'Wealth Mgmt - Life &amp; Pension'!$A$44:$A$52</c:f>
              <c:numCache>
                <c:formatCode>General</c:formatCode>
                <c:ptCount val="9"/>
              </c:numCache>
            </c:numRef>
          </c:cat>
          <c:val>
            <c:numRef>
              <c:f>'Wealth Mgmt - Life &amp; Pension'!$I$44:$I$52</c:f>
              <c:numCache>
                <c:formatCode>General</c:formatCode>
                <c:ptCount val="9"/>
              </c:numCache>
            </c:numRef>
          </c:val>
        </c:ser>
        <c:ser>
          <c:idx val="4"/>
          <c:order val="4"/>
          <c:tx>
            <c:strRef>
              <c:f>'Wealth Mgmt - Life &amp; Pension'!$J$43</c:f>
              <c:strCache>
                <c:ptCount val="1"/>
              </c:strCache>
            </c:strRef>
          </c:tx>
          <c:invertIfNegative val="0"/>
          <c:cat>
            <c:numRef>
              <c:f>'Wealth Mgmt - Life &amp; Pension'!$A$44:$A$52</c:f>
              <c:numCache>
                <c:formatCode>General</c:formatCode>
                <c:ptCount val="9"/>
              </c:numCache>
            </c:numRef>
          </c:cat>
          <c:val>
            <c:numRef>
              <c:f>'Wealth Mgmt - Life &amp; Pension'!$J$44:$J$52</c:f>
              <c:numCache>
                <c:formatCode>General</c:formatCode>
                <c:ptCount val="9"/>
              </c:numCache>
            </c:numRef>
          </c:val>
        </c:ser>
        <c:dLbls>
          <c:showLegendKey val="0"/>
          <c:showVal val="0"/>
          <c:showCatName val="0"/>
          <c:showSerName val="0"/>
          <c:showPercent val="0"/>
          <c:showBubbleSize val="0"/>
        </c:dLbls>
        <c:gapWidth val="55"/>
        <c:overlap val="100"/>
        <c:axId val="448825216"/>
        <c:axId val="448826752"/>
      </c:barChart>
      <c:catAx>
        <c:axId val="448825216"/>
        <c:scaling>
          <c:orientation val="minMax"/>
        </c:scaling>
        <c:delete val="0"/>
        <c:axPos val="b"/>
        <c:numFmt formatCode="General" sourceLinked="1"/>
        <c:majorTickMark val="none"/>
        <c:minorTickMark val="none"/>
        <c:tickLblPos val="nextTo"/>
        <c:crossAx val="448826752"/>
        <c:crosses val="autoZero"/>
        <c:auto val="1"/>
        <c:lblAlgn val="ctr"/>
        <c:lblOffset val="100"/>
        <c:noMultiLvlLbl val="0"/>
      </c:catAx>
      <c:valAx>
        <c:axId val="448826752"/>
        <c:scaling>
          <c:orientation val="minMax"/>
        </c:scaling>
        <c:delete val="0"/>
        <c:axPos val="l"/>
        <c:majorGridlines/>
        <c:numFmt formatCode="General" sourceLinked="1"/>
        <c:majorTickMark val="none"/>
        <c:minorTickMark val="none"/>
        <c:tickLblPos val="nextTo"/>
        <c:crossAx val="448825216"/>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94539781594E-2"/>
                  <c:y val="6.1585835257890686E-2"/>
                </c:manualLayout>
              </c:layout>
              <c:dLblPos val="bestFit"/>
              <c:showLegendKey val="0"/>
              <c:showVal val="1"/>
              <c:showCatName val="1"/>
              <c:showSerName val="0"/>
              <c:showPercent val="0"/>
              <c:showBubbleSize val="0"/>
              <c:separator>
</c:separator>
            </c:dLbl>
            <c:dLbl>
              <c:idx val="1"/>
              <c:layout>
                <c:manualLayout>
                  <c:x val="6.7001675041876048E-3"/>
                  <c:y val="-3.0792917628945341E-3"/>
                </c:manualLayout>
              </c:layout>
              <c:dLblPos val="bestFit"/>
              <c:showLegendKey val="0"/>
              <c:showVal val="1"/>
              <c:showCatName val="1"/>
              <c:showSerName val="0"/>
              <c:showPercent val="0"/>
              <c:showBubbleSize val="0"/>
              <c:separator>
</c:separator>
            </c:dLbl>
            <c:dLbl>
              <c:idx val="2"/>
              <c:layout>
                <c:manualLayout>
                  <c:x val="-4.4667783361250699E-3"/>
                  <c:y val="-1.8475750577367205E-2"/>
                </c:manualLayout>
              </c:layout>
              <c:dLblPos val="bestFit"/>
              <c:showLegendKey val="0"/>
              <c:showVal val="1"/>
              <c:showCatName val="1"/>
              <c:showSerName val="0"/>
              <c:showPercent val="0"/>
              <c:showBubbleSize val="0"/>
              <c:separator>
</c:separator>
            </c:dLbl>
            <c:dLbl>
              <c:idx val="3"/>
              <c:layout>
                <c:manualLayout>
                  <c:x val="0"/>
                  <c:y val="-1.5396458814472727E-2"/>
                </c:manualLayout>
              </c:layout>
              <c:dLblPos val="bestFit"/>
              <c:showLegendKey val="0"/>
              <c:showVal val="1"/>
              <c:showCatName val="1"/>
              <c:showSerName val="0"/>
              <c:showPercent val="0"/>
              <c:showBubbleSize val="0"/>
              <c:separator>
</c:separator>
            </c:dLbl>
            <c:dLbl>
              <c:idx val="4"/>
              <c:layout>
                <c:manualLayout>
                  <c:x val="-2.2333891680625349E-3"/>
                  <c:y val="9.2378752886836026E-3"/>
                </c:manualLayout>
              </c:layout>
              <c:dLblPos val="bestFit"/>
              <c:showLegendKey val="0"/>
              <c:showVal val="1"/>
              <c:showCatName val="1"/>
              <c:showSerName val="0"/>
              <c:showPercent val="0"/>
              <c:showBubbleSize val="0"/>
              <c:separator>
</c:separator>
            </c:dLbl>
            <c:dLbl>
              <c:idx val="5"/>
              <c:layout>
                <c:manualLayout>
                  <c:x val="-2.2333891680625349E-3"/>
                  <c:y val="9.2378752886836026E-3"/>
                </c:manualLayout>
              </c:layout>
              <c:dLblPos val="bestFit"/>
              <c:showLegendKey val="0"/>
              <c:showVal val="1"/>
              <c:showCatName val="1"/>
              <c:showSerName val="0"/>
              <c:showPercent val="0"/>
              <c:showBubbleSize val="0"/>
              <c:separator>
</c:separator>
            </c:dLbl>
            <c:dLbl>
              <c:idx val="6"/>
              <c:layout>
                <c:manualLayout>
                  <c:x val="0"/>
                  <c:y val="6.1585835257890681E-3"/>
                </c:manualLayout>
              </c:layout>
              <c:dLblPos val="bestFit"/>
              <c:showLegendKey val="0"/>
              <c:showVal val="1"/>
              <c:showCatName val="1"/>
              <c:showSerName val="0"/>
              <c:showPercent val="0"/>
              <c:showBubbleSize val="0"/>
              <c:separator>
</c:separator>
            </c:dLbl>
            <c:dLbl>
              <c:idx val="7"/>
              <c:layout>
                <c:manualLayout>
                  <c:x val="3.3515858003783046E-2"/>
                  <c:y val="-9.2379450230451517E-3"/>
                </c:manualLayout>
              </c:layout>
              <c:dLblPos val="bestFit"/>
              <c:showLegendKey val="0"/>
              <c:showVal val="1"/>
              <c:showCatName val="1"/>
              <c:showSerName val="0"/>
              <c:showPercent val="0"/>
              <c:showBubbleSize val="0"/>
              <c:separator>
</c:separator>
            </c:dLbl>
            <c:dLbl>
              <c:idx val="8"/>
              <c:layout>
                <c:manualLayout>
                  <c:x val="0"/>
                  <c:y val="1.2317167051578251E-2"/>
                </c:manualLayout>
              </c:layout>
              <c:dLblPos val="bestFit"/>
              <c:showLegendKey val="0"/>
              <c:showVal val="1"/>
              <c:showCatName val="1"/>
              <c:showSerName val="0"/>
              <c:showPercent val="0"/>
              <c:showBubbleSize val="0"/>
              <c:separator>
</c:separator>
            </c:dLbl>
            <c:dLbl>
              <c:idx val="9"/>
              <c:layout>
                <c:manualLayout>
                  <c:x val="-2.23463687150838E-2"/>
                  <c:y val="4.053000779423227E-2"/>
                </c:manualLayout>
              </c:layout>
              <c:dLblPos val="bestFit"/>
              <c:showLegendKey val="0"/>
              <c:showVal val="1"/>
              <c:showCatName val="1"/>
              <c:showSerName val="0"/>
              <c:showPercent val="0"/>
              <c:showBubbleSize val="0"/>
              <c:separator>
</c:separator>
            </c:dLbl>
            <c:dLbl>
              <c:idx val="10"/>
              <c:layout>
                <c:manualLayout>
                  <c:x val="-6.2562266308890155E-2"/>
                  <c:y val="7.6837628344001812E-5"/>
                </c:manualLayout>
              </c:layout>
              <c:dLblPos val="bestFit"/>
              <c:showLegendKey val="0"/>
              <c:showVal val="1"/>
              <c:showCatName val="1"/>
              <c:showSerName val="0"/>
              <c:showPercent val="0"/>
              <c:showBubbleSize val="0"/>
              <c:separator>
</c:separator>
            </c:dLbl>
            <c:dLbl>
              <c:idx val="11"/>
              <c:layout>
                <c:manualLayout>
                  <c:x val="-4.4689042361324968E-2"/>
                  <c:y val="-1.2470771628994544E-2"/>
                </c:manualLayout>
              </c:layout>
              <c:dLblPos val="bestFit"/>
              <c:showLegendKey val="0"/>
              <c:showVal val="1"/>
              <c:showCatName val="1"/>
              <c:showSerName val="0"/>
              <c:showPercent val="0"/>
              <c:showBubbleSize val="0"/>
              <c:separator>
</c:separator>
            </c:dLbl>
            <c:dLbl>
              <c:idx val="12"/>
              <c:layout>
                <c:manualLayout>
                  <c:x val="-8.9335566722501397E-3"/>
                  <c:y val="-9.2378752886836026E-3"/>
                </c:manualLayout>
              </c:layout>
              <c:dLblPos val="bestFit"/>
              <c:showLegendKey val="0"/>
              <c:showVal val="1"/>
              <c:showCatName val="1"/>
              <c:showSerName val="0"/>
              <c:showPercent val="0"/>
              <c:showBubbleSize val="0"/>
              <c:separator>
</c:separator>
            </c:dLbl>
            <c:dLbl>
              <c:idx val="13"/>
              <c:layout>
                <c:manualLayout>
                  <c:x val="-2.9042713236264461E-2"/>
                  <c:y val="-9.2381905106756427E-3"/>
                </c:manualLayout>
              </c:layout>
              <c:dLblPos val="bestFit"/>
              <c:showLegendKey val="0"/>
              <c:showVal val="1"/>
              <c:showCatName val="1"/>
              <c:showSerName val="0"/>
              <c:showPercent val="0"/>
              <c:showBubbleSize val="0"/>
              <c:separator>
</c:separator>
            </c:dLbl>
            <c:txPr>
              <a:bodyPr/>
              <a:lstStyle/>
              <a:p>
                <a:pPr>
                  <a:defRPr sz="800">
                    <a:latin typeface="Arial" pitchFamily="34" charset="0"/>
                    <a:cs typeface="Arial" pitchFamily="34" charset="0"/>
                  </a:defRPr>
                </a:pPr>
                <a:endParaRPr lang="en-US"/>
              </a:p>
            </c:txPr>
            <c:dLblPos val="outEnd"/>
            <c:showLegendKey val="0"/>
            <c:showVal val="1"/>
            <c:showCatName val="1"/>
            <c:showSerName val="0"/>
            <c:showPercent val="0"/>
            <c:showBubbleSize val="0"/>
            <c:separator>
</c:separator>
            <c:showLeaderLines val="1"/>
          </c:dLbls>
          <c:cat>
            <c:strRef>
              <c:f>'Lending, loan losses, impaired'!$AC$6:$AC$19</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 </c:v>
                </c:pt>
              </c:strCache>
            </c:strRef>
          </c:cat>
          <c:val>
            <c:numRef>
              <c:f>'Lending, loan losses, impaired'!$AD$6:$AD$19</c:f>
              <c:numCache>
                <c:formatCode>0.0%</c:formatCode>
                <c:ptCount val="14"/>
                <c:pt idx="0">
                  <c:v>0.2477470096673767</c:v>
                </c:pt>
                <c:pt idx="1">
                  <c:v>8.6842536457479927E-2</c:v>
                </c:pt>
                <c:pt idx="2">
                  <c:v>1.0555555555555556E-2</c:v>
                </c:pt>
                <c:pt idx="3">
                  <c:v>2.2693757168605604E-2</c:v>
                </c:pt>
                <c:pt idx="4">
                  <c:v>2.1956414877928886E-2</c:v>
                </c:pt>
                <c:pt idx="5">
                  <c:v>5.7430771751597574E-2</c:v>
                </c:pt>
                <c:pt idx="6">
                  <c:v>5.7430771751597574E-2</c:v>
                </c:pt>
                <c:pt idx="7">
                  <c:v>0.11617237424217598</c:v>
                </c:pt>
                <c:pt idx="8">
                  <c:v>8.0779944289693595E-2</c:v>
                </c:pt>
                <c:pt idx="9">
                  <c:v>2.8100933966901522E-2</c:v>
                </c:pt>
                <c:pt idx="10">
                  <c:v>2.2284122562674095E-2</c:v>
                </c:pt>
                <c:pt idx="11">
                  <c:v>4.9401933475339999E-2</c:v>
                </c:pt>
                <c:pt idx="12">
                  <c:v>3.0886449287235787E-2</c:v>
                </c:pt>
                <c:pt idx="13">
                  <c:v>8.6023267245616916E-2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chart" Target="../charts/chart25.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image" Target="../media/image4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7.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png"/><Relationship Id="rId26" Type="http://schemas.openxmlformats.org/officeDocument/2006/relationships/image" Target="../media/image29.png"/><Relationship Id="rId3" Type="http://schemas.openxmlformats.org/officeDocument/2006/relationships/image" Target="../media/image6.jpeg"/><Relationship Id="rId21" Type="http://schemas.openxmlformats.org/officeDocument/2006/relationships/image" Target="../media/image24.pn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png"/><Relationship Id="rId25" Type="http://schemas.openxmlformats.org/officeDocument/2006/relationships/image" Target="../media/image28.jp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7.jpe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png"/><Relationship Id="rId10" Type="http://schemas.openxmlformats.org/officeDocument/2006/relationships/image" Target="../media/image13.jpeg"/><Relationship Id="rId19" Type="http://schemas.openxmlformats.org/officeDocument/2006/relationships/image" Target="../media/image22.png"/><Relationship Id="rId4" Type="http://schemas.openxmlformats.org/officeDocument/2006/relationships/image" Target="../media/image7.jpeg"/><Relationship Id="rId9" Type="http://schemas.openxmlformats.org/officeDocument/2006/relationships/image" Target="../media/image12.png"/><Relationship Id="rId14" Type="http://schemas.openxmlformats.org/officeDocument/2006/relationships/image" Target="../media/image17.jpeg"/><Relationship Id="rId22"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0.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35720</xdr:colOff>
      <xdr:row>0</xdr:row>
      <xdr:rowOff>39689</xdr:rowOff>
    </xdr:from>
    <xdr:to>
      <xdr:col>8</xdr:col>
      <xdr:colOff>1178719</xdr:colOff>
      <xdr:row>48</xdr:row>
      <xdr:rowOff>107157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20" y="39689"/>
          <a:ext cx="6381749" cy="9211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314327</xdr:colOff>
      <xdr:row>1</xdr:row>
      <xdr:rowOff>11112</xdr:rowOff>
    </xdr:from>
    <xdr:ext cx="730250" cy="455612"/>
    <xdr:pic>
      <xdr:nvPicPr>
        <xdr:cNvPr id="2" name="Picture 1" descr="flags_of_Norway"/>
        <xdr:cNvPicPr>
          <a:picLocks noChangeAspect="1" noChangeArrowheads="1"/>
        </xdr:cNvPicPr>
      </xdr:nvPicPr>
      <xdr:blipFill>
        <a:blip xmlns:r="http://schemas.openxmlformats.org/officeDocument/2006/relationships" r:embed="rId1"/>
        <a:srcRect/>
        <a:stretch>
          <a:fillRect/>
        </a:stretch>
      </xdr:blipFill>
      <xdr:spPr bwMode="auto">
        <a:xfrm>
          <a:off x="4924427" y="182562"/>
          <a:ext cx="730250" cy="455612"/>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323850</xdr:colOff>
      <xdr:row>1</xdr:row>
      <xdr:rowOff>9525</xdr:rowOff>
    </xdr:from>
    <xdr:ext cx="720725" cy="455612"/>
    <xdr:pic>
      <xdr:nvPicPr>
        <xdr:cNvPr id="2" name="Picture 1" descr="flags_of_Sweden"/>
        <xdr:cNvPicPr>
          <a:picLocks noChangeAspect="1" noChangeArrowheads="1"/>
        </xdr:cNvPicPr>
      </xdr:nvPicPr>
      <xdr:blipFill>
        <a:blip xmlns:r="http://schemas.openxmlformats.org/officeDocument/2006/relationships" r:embed="rId1"/>
        <a:srcRect/>
        <a:stretch>
          <a:fillRect/>
        </a:stretch>
      </xdr:blipFill>
      <xdr:spPr bwMode="auto">
        <a:xfrm>
          <a:off x="4933950" y="180975"/>
          <a:ext cx="720725" cy="455612"/>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7</xdr:col>
      <xdr:colOff>117470</xdr:colOff>
      <xdr:row>1</xdr:row>
      <xdr:rowOff>15351</xdr:rowOff>
    </xdr:from>
    <xdr:ext cx="691198" cy="469053"/>
    <xdr:pic>
      <xdr:nvPicPr>
        <xdr:cNvPr id="2" name="Picture 1" descr="flags_of_Estonia"/>
        <xdr:cNvPicPr>
          <a:picLocks noChangeAspect="1" noChangeArrowheads="1"/>
        </xdr:cNvPicPr>
      </xdr:nvPicPr>
      <xdr:blipFill>
        <a:blip xmlns:r="http://schemas.openxmlformats.org/officeDocument/2006/relationships" r:embed="rId1"/>
        <a:srcRect/>
        <a:stretch>
          <a:fillRect/>
        </a:stretch>
      </xdr:blipFill>
      <xdr:spPr bwMode="auto">
        <a:xfrm>
          <a:off x="5251445" y="186801"/>
          <a:ext cx="691198" cy="469053"/>
        </a:xfrm>
        <a:prstGeom prst="rect">
          <a:avLst/>
        </a:prstGeom>
        <a:noFill/>
        <a:ln w="9525">
          <a:noFill/>
          <a:miter lim="800000"/>
          <a:headEnd/>
          <a:tailEnd/>
        </a:ln>
      </xdr:spPr>
    </xdr:pic>
    <xdr:clientData/>
  </xdr:oneCellAnchor>
  <xdr:oneCellAnchor>
    <xdr:from>
      <xdr:col>5</xdr:col>
      <xdr:colOff>301620</xdr:colOff>
      <xdr:row>1</xdr:row>
      <xdr:rowOff>13763</xdr:rowOff>
    </xdr:from>
    <xdr:ext cx="695008" cy="470641"/>
    <xdr:pic>
      <xdr:nvPicPr>
        <xdr:cNvPr id="3" name="Picture 2" descr="flags_of_Latvia"/>
        <xdr:cNvPicPr>
          <a:picLocks noChangeAspect="1" noChangeArrowheads="1"/>
        </xdr:cNvPicPr>
      </xdr:nvPicPr>
      <xdr:blipFill>
        <a:blip xmlns:r="http://schemas.openxmlformats.org/officeDocument/2006/relationships" r:embed="rId2"/>
        <a:srcRect/>
        <a:stretch>
          <a:fillRect/>
        </a:stretch>
      </xdr:blipFill>
      <xdr:spPr bwMode="auto">
        <a:xfrm>
          <a:off x="4387845" y="185213"/>
          <a:ext cx="695008" cy="470641"/>
        </a:xfrm>
        <a:prstGeom prst="rect">
          <a:avLst/>
        </a:prstGeom>
        <a:noFill/>
        <a:ln w="9525">
          <a:noFill/>
          <a:miter lim="800000"/>
          <a:headEnd/>
          <a:tailEnd/>
        </a:ln>
      </xdr:spPr>
    </xdr:pic>
    <xdr:clientData/>
  </xdr:oneCellAnchor>
  <xdr:oneCellAnchor>
    <xdr:from>
      <xdr:col>4</xdr:col>
      <xdr:colOff>15870</xdr:colOff>
      <xdr:row>1</xdr:row>
      <xdr:rowOff>13763</xdr:rowOff>
    </xdr:from>
    <xdr:ext cx="689610" cy="469053"/>
    <xdr:pic>
      <xdr:nvPicPr>
        <xdr:cNvPr id="4" name="Picture 3" descr="flags_of_Lithuania"/>
        <xdr:cNvPicPr>
          <a:picLocks noChangeAspect="1" noChangeArrowheads="1"/>
        </xdr:cNvPicPr>
      </xdr:nvPicPr>
      <xdr:blipFill>
        <a:blip xmlns:r="http://schemas.openxmlformats.org/officeDocument/2006/relationships" r:embed="rId3"/>
        <a:srcRect/>
        <a:stretch>
          <a:fillRect/>
        </a:stretch>
      </xdr:blipFill>
      <xdr:spPr bwMode="auto">
        <a:xfrm>
          <a:off x="3578220" y="185213"/>
          <a:ext cx="689610" cy="469053"/>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11906</xdr:colOff>
      <xdr:row>0</xdr:row>
      <xdr:rowOff>35718</xdr:rowOff>
    </xdr:from>
    <xdr:to>
      <xdr:col>10</xdr:col>
      <xdr:colOff>600852</xdr:colOff>
      <xdr:row>48</xdr:row>
      <xdr:rowOff>169953</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35718"/>
          <a:ext cx="6744477" cy="95401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23813</xdr:colOff>
      <xdr:row>0</xdr:row>
      <xdr:rowOff>33623</xdr:rowOff>
    </xdr:from>
    <xdr:to>
      <xdr:col>10</xdr:col>
      <xdr:colOff>607219</xdr:colOff>
      <xdr:row>48</xdr:row>
      <xdr:rowOff>142875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3" y="33623"/>
          <a:ext cx="6738937" cy="9515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280554</xdr:colOff>
      <xdr:row>4</xdr:row>
      <xdr:rowOff>18640</xdr:rowOff>
    </xdr:from>
    <xdr:to>
      <xdr:col>1</xdr:col>
      <xdr:colOff>480579</xdr:colOff>
      <xdr:row>6</xdr:row>
      <xdr:rowOff>26347</xdr:rowOff>
    </xdr:to>
    <xdr:sp macro="" textlink="">
      <xdr:nvSpPr>
        <xdr:cNvPr id="2" name="Text Box 4"/>
        <xdr:cNvSpPr txBox="1">
          <a:spLocks noChangeArrowheads="1"/>
        </xdr:cNvSpPr>
      </xdr:nvSpPr>
      <xdr:spPr bwMode="auto">
        <a:xfrm>
          <a:off x="280554" y="780640"/>
          <a:ext cx="809625" cy="3887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200" b="1"/>
            <a:t>Net inflow</a:t>
          </a:r>
          <a:br>
            <a:rPr lang="sv-SE" sz="1200" b="1"/>
          </a:br>
          <a:r>
            <a:rPr lang="sv-SE" sz="1200"/>
            <a:t>EURm</a:t>
          </a:r>
          <a:endParaRPr lang="en-GB" sz="1200"/>
        </a:p>
      </xdr:txBody>
    </xdr:sp>
    <xdr:clientData/>
  </xdr:twoCellAnchor>
  <xdr:twoCellAnchor>
    <xdr:from>
      <xdr:col>4</xdr:col>
      <xdr:colOff>440605</xdr:colOff>
      <xdr:row>4</xdr:row>
      <xdr:rowOff>27299</xdr:rowOff>
    </xdr:from>
    <xdr:to>
      <xdr:col>5</xdr:col>
      <xdr:colOff>406708</xdr:colOff>
      <xdr:row>6</xdr:row>
      <xdr:rowOff>35006</xdr:rowOff>
    </xdr:to>
    <xdr:sp macro="" textlink="">
      <xdr:nvSpPr>
        <xdr:cNvPr id="3" name="Text Box 5"/>
        <xdr:cNvSpPr txBox="1">
          <a:spLocks noChangeArrowheads="1"/>
        </xdr:cNvSpPr>
      </xdr:nvSpPr>
      <xdr:spPr bwMode="auto">
        <a:xfrm>
          <a:off x="2879005" y="789299"/>
          <a:ext cx="575703" cy="38870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200" b="1"/>
            <a:t>AuM</a:t>
          </a:r>
          <a:br>
            <a:rPr lang="sv-SE" sz="1200" b="1"/>
          </a:br>
          <a:r>
            <a:rPr lang="sv-SE" sz="1200"/>
            <a:t>EURm</a:t>
          </a:r>
          <a:endParaRPr lang="en-GB" sz="1200"/>
        </a:p>
      </xdr:txBody>
    </xdr:sp>
    <xdr:clientData/>
  </xdr:twoCellAnchor>
  <xdr:twoCellAnchor>
    <xdr:from>
      <xdr:col>0</xdr:col>
      <xdr:colOff>457200</xdr:colOff>
      <xdr:row>7</xdr:row>
      <xdr:rowOff>2599</xdr:rowOff>
    </xdr:from>
    <xdr:to>
      <xdr:col>5</xdr:col>
      <xdr:colOff>238125</xdr:colOff>
      <xdr:row>23</xdr:row>
      <xdr:rowOff>2599</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9526</xdr:colOff>
      <xdr:row>42</xdr:row>
      <xdr:rowOff>161925</xdr:rowOff>
    </xdr:from>
    <xdr:to>
      <xdr:col>4</xdr:col>
      <xdr:colOff>361950</xdr:colOff>
      <xdr:row>54</xdr:row>
      <xdr:rowOff>42862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0</xdr:colOff>
      <xdr:row>1</xdr:row>
      <xdr:rowOff>0</xdr:rowOff>
    </xdr:from>
    <xdr:to>
      <xdr:col>20</xdr:col>
      <xdr:colOff>0</xdr:colOff>
      <xdr:row>15</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15876</xdr:colOff>
      <xdr:row>0</xdr:row>
      <xdr:rowOff>63501</xdr:rowOff>
    </xdr:from>
    <xdr:to>
      <xdr:col>10</xdr:col>
      <xdr:colOff>571500</xdr:colOff>
      <xdr:row>49</xdr:row>
      <xdr:rowOff>142875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6" y="63501"/>
          <a:ext cx="6711155" cy="94138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35717</xdr:colOff>
      <xdr:row>0</xdr:row>
      <xdr:rowOff>0</xdr:rowOff>
    </xdr:from>
    <xdr:to>
      <xdr:col>10</xdr:col>
      <xdr:colOff>607219</xdr:colOff>
      <xdr:row>48</xdr:row>
      <xdr:rowOff>178594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0"/>
          <a:ext cx="6727033" cy="9525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28</xdr:col>
      <xdr:colOff>32810</xdr:colOff>
      <xdr:row>4</xdr:row>
      <xdr:rowOff>151342</xdr:rowOff>
    </xdr:from>
    <xdr:to>
      <xdr:col>33</xdr:col>
      <xdr:colOff>1009651</xdr:colOff>
      <xdr:row>28</xdr:row>
      <xdr:rowOff>160867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65</xdr:col>
      <xdr:colOff>209550</xdr:colOff>
      <xdr:row>31</xdr:row>
      <xdr:rowOff>0</xdr:rowOff>
    </xdr:from>
    <xdr:to>
      <xdr:col>74</xdr:col>
      <xdr:colOff>25635</xdr:colOff>
      <xdr:row>51</xdr:row>
      <xdr:rowOff>60869</xdr:rowOff>
    </xdr:to>
    <xdr:pic>
      <xdr:nvPicPr>
        <xdr:cNvPr id="3" name="Picture 2"/>
        <xdr:cNvPicPr>
          <a:picLocks noChangeAspect="1"/>
        </xdr:cNvPicPr>
      </xdr:nvPicPr>
      <xdr:blipFill>
        <a:blip xmlns:r="http://schemas.openxmlformats.org/officeDocument/2006/relationships" r:embed="rId2"/>
        <a:stretch>
          <a:fillRect/>
        </a:stretch>
      </xdr:blipFill>
      <xdr:spPr>
        <a:xfrm>
          <a:off x="42567225" y="5314950"/>
          <a:ext cx="5645385" cy="3346994"/>
        </a:xfrm>
        <a:prstGeom prst="rect">
          <a:avLst/>
        </a:prstGeom>
      </xdr:spPr>
    </xdr:pic>
    <xdr:clientData/>
  </xdr:twoCellAnchor>
  <xdr:twoCellAnchor editAs="oneCell">
    <xdr:from>
      <xdr:col>65</xdr:col>
      <xdr:colOff>352425</xdr:colOff>
      <xdr:row>5</xdr:row>
      <xdr:rowOff>63527</xdr:rowOff>
    </xdr:from>
    <xdr:to>
      <xdr:col>74</xdr:col>
      <xdr:colOff>141601</xdr:colOff>
      <xdr:row>21</xdr:row>
      <xdr:rowOff>70794</xdr:rowOff>
    </xdr:to>
    <xdr:pic>
      <xdr:nvPicPr>
        <xdr:cNvPr id="4" name="Picture 3"/>
        <xdr:cNvPicPr>
          <a:picLocks noChangeAspect="1"/>
        </xdr:cNvPicPr>
      </xdr:nvPicPr>
      <xdr:blipFill>
        <a:blip xmlns:r="http://schemas.openxmlformats.org/officeDocument/2006/relationships" r:embed="rId3"/>
        <a:stretch>
          <a:fillRect/>
        </a:stretch>
      </xdr:blipFill>
      <xdr:spPr>
        <a:xfrm>
          <a:off x="42710100" y="920777"/>
          <a:ext cx="5618476" cy="27504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35719</xdr:rowOff>
    </xdr:from>
    <xdr:to>
      <xdr:col>10</xdr:col>
      <xdr:colOff>642938</xdr:colOff>
      <xdr:row>49</xdr:row>
      <xdr:rowOff>174624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719"/>
          <a:ext cx="6798469" cy="947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352425</xdr:colOff>
      <xdr:row>25</xdr:row>
      <xdr:rowOff>142875</xdr:rowOff>
    </xdr:from>
    <xdr:to>
      <xdr:col>19</xdr:col>
      <xdr:colOff>228600</xdr:colOff>
      <xdr:row>41</xdr:row>
      <xdr:rowOff>28575</xdr:rowOff>
    </xdr:to>
    <xdr:graphicFrame macro="">
      <xdr:nvGraphicFramePr>
        <xdr:cNvPr id="13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276225</xdr:colOff>
      <xdr:row>4</xdr:row>
      <xdr:rowOff>161925</xdr:rowOff>
    </xdr:from>
    <xdr:to>
      <xdr:col>36</xdr:col>
      <xdr:colOff>352425</xdr:colOff>
      <xdr:row>23</xdr:row>
      <xdr:rowOff>142875</xdr:rowOff>
    </xdr:to>
    <xdr:graphicFrame macro="">
      <xdr:nvGraphicFramePr>
        <xdr:cNvPr id="1392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228600</xdr:colOff>
      <xdr:row>28</xdr:row>
      <xdr:rowOff>47625</xdr:rowOff>
    </xdr:from>
    <xdr:to>
      <xdr:col>36</xdr:col>
      <xdr:colOff>390525</xdr:colOff>
      <xdr:row>47</xdr:row>
      <xdr:rowOff>123825</xdr:rowOff>
    </xdr:to>
    <xdr:grpSp>
      <xdr:nvGrpSpPr>
        <xdr:cNvPr id="13925" name="Group 9"/>
        <xdr:cNvGrpSpPr>
          <a:grpSpLocks/>
        </xdr:cNvGrpSpPr>
      </xdr:nvGrpSpPr>
      <xdr:grpSpPr bwMode="auto">
        <a:xfrm>
          <a:off x="20288250" y="4848225"/>
          <a:ext cx="5410200" cy="3333750"/>
          <a:chOff x="3775148" y="2105024"/>
          <a:chExt cx="5606976" cy="3343275"/>
        </a:xfrm>
      </xdr:grpSpPr>
      <xdr:graphicFrame macro="">
        <xdr:nvGraphicFramePr>
          <xdr:cNvPr id="13927" name="Chart 1"/>
          <xdr:cNvGraphicFramePr>
            <a:graphicFrameLocks/>
          </xdr:cNvGraphicFramePr>
        </xdr:nvGraphicFramePr>
        <xdr:xfrm>
          <a:off x="3775148" y="2105024"/>
          <a:ext cx="5606976" cy="3343275"/>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20" name="TextBox 19"/>
          <xdr:cNvSpPr txBox="1"/>
        </xdr:nvSpPr>
        <xdr:spPr>
          <a:xfrm>
            <a:off x="6736579" y="2248307"/>
            <a:ext cx="582415" cy="324775"/>
          </a:xfrm>
          <a:prstGeom prst="rect">
            <a:avLst/>
          </a:prstGeom>
          <a:solidFill>
            <a:srgbClr val="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191919"/>
                </a:solidFill>
                <a:effectLst/>
                <a:uLnTx/>
                <a:uFillTx/>
                <a:latin typeface="Arial"/>
                <a:cs typeface="Arial"/>
              </a:rPr>
              <a:t>90.5%</a:t>
            </a:r>
          </a:p>
        </xdr:txBody>
      </xdr:sp>
      <xdr:sp macro="" textlink="">
        <xdr:nvSpPr>
          <xdr:cNvPr id="13929" name="Right Brace 20"/>
          <xdr:cNvSpPr>
            <a:spLocks/>
          </xdr:cNvSpPr>
        </xdr:nvSpPr>
        <xdr:spPr bwMode="auto">
          <a:xfrm rot="-5400000">
            <a:off x="5584725" y="2715507"/>
            <a:ext cx="304800" cy="2093733"/>
          </a:xfrm>
          <a:prstGeom prst="rightBrace">
            <a:avLst>
              <a:gd name="adj1" fmla="val 8332"/>
              <a:gd name="adj2" fmla="val 49435"/>
            </a:avLst>
          </a:prstGeom>
          <a:noFill/>
          <a:ln w="12700" algn="ctr">
            <a:solidFill>
              <a:srgbClr val="191919"/>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930" name="Right Brace 21"/>
          <xdr:cNvSpPr>
            <a:spLocks/>
          </xdr:cNvSpPr>
        </xdr:nvSpPr>
        <xdr:spPr bwMode="auto">
          <a:xfrm rot="-5400000">
            <a:off x="8106722" y="2534532"/>
            <a:ext cx="304800" cy="2093733"/>
          </a:xfrm>
          <a:prstGeom prst="rightBrace">
            <a:avLst>
              <a:gd name="adj1" fmla="val 8332"/>
              <a:gd name="adj2" fmla="val 49435"/>
            </a:avLst>
          </a:prstGeom>
          <a:noFill/>
          <a:ln w="12700" algn="ctr">
            <a:solidFill>
              <a:srgbClr val="191919"/>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 name="TextBox 22"/>
          <xdr:cNvSpPr txBox="1"/>
        </xdr:nvSpPr>
        <xdr:spPr>
          <a:xfrm>
            <a:off x="7980380" y="3060245"/>
            <a:ext cx="582415" cy="324775"/>
          </a:xfrm>
          <a:prstGeom prst="rect">
            <a:avLst/>
          </a:prstGeom>
          <a:solidFill>
            <a:srgbClr val="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191919"/>
                </a:solidFill>
                <a:effectLst/>
                <a:uLnTx/>
                <a:uFillTx/>
                <a:latin typeface="Arial"/>
                <a:cs typeface="Arial"/>
              </a:rPr>
              <a:t>4.2%</a:t>
            </a:r>
          </a:p>
        </xdr:txBody>
      </xdr:sp>
      <xdr:sp macro="" textlink="">
        <xdr:nvSpPr>
          <xdr:cNvPr id="24" name="TextBox 23"/>
          <xdr:cNvSpPr txBox="1"/>
        </xdr:nvSpPr>
        <xdr:spPr>
          <a:xfrm>
            <a:off x="5473035" y="3041141"/>
            <a:ext cx="582415" cy="324775"/>
          </a:xfrm>
          <a:prstGeom prst="rect">
            <a:avLst/>
          </a:prstGeom>
          <a:solidFill>
            <a:srgbClr val="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rgbClr val="191919"/>
                </a:solidFill>
                <a:effectLst/>
                <a:uLnTx/>
                <a:uFillTx/>
                <a:latin typeface="Arial"/>
                <a:cs typeface="Arial"/>
              </a:rPr>
              <a:t>5.4%</a:t>
            </a:r>
          </a:p>
        </xdr:txBody>
      </xdr:sp>
    </xdr:grpSp>
    <xdr:clientData/>
  </xdr:twoCellAnchor>
  <xdr:twoCellAnchor>
    <xdr:from>
      <xdr:col>14</xdr:col>
      <xdr:colOff>504825</xdr:colOff>
      <xdr:row>26</xdr:row>
      <xdr:rowOff>123825</xdr:rowOff>
    </xdr:from>
    <xdr:to>
      <xdr:col>19</xdr:col>
      <xdr:colOff>381000</xdr:colOff>
      <xdr:row>42</xdr:row>
      <xdr:rowOff>9525</xdr:rowOff>
    </xdr:to>
    <xdr:graphicFrame macro="">
      <xdr:nvGraphicFramePr>
        <xdr:cNvPr id="139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23</xdr:col>
      <xdr:colOff>0</xdr:colOff>
      <xdr:row>4</xdr:row>
      <xdr:rowOff>161925</xdr:rowOff>
    </xdr:from>
    <xdr:to>
      <xdr:col>31</xdr:col>
      <xdr:colOff>9525</xdr:colOff>
      <xdr:row>13</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xdr:colOff>
      <xdr:row>20</xdr:row>
      <xdr:rowOff>114299</xdr:rowOff>
    </xdr:from>
    <xdr:to>
      <xdr:col>31</xdr:col>
      <xdr:colOff>0</xdr:colOff>
      <xdr:row>29</xdr:row>
      <xdr:rowOff>66674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34</xdr:row>
      <xdr:rowOff>11640</xdr:rowOff>
    </xdr:from>
    <xdr:to>
      <xdr:col>7</xdr:col>
      <xdr:colOff>0</xdr:colOff>
      <xdr:row>44</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695325</xdr:colOff>
      <xdr:row>48</xdr:row>
      <xdr:rowOff>138112</xdr:rowOff>
    </xdr:from>
    <xdr:to>
      <xdr:col>5</xdr:col>
      <xdr:colOff>95250</xdr:colOff>
      <xdr:row>61</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647700</xdr:colOff>
      <xdr:row>33</xdr:row>
      <xdr:rowOff>171449</xdr:rowOff>
    </xdr:from>
    <xdr:to>
      <xdr:col>30</xdr:col>
      <xdr:colOff>647700</xdr:colOff>
      <xdr:row>45</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981075</xdr:colOff>
      <xdr:row>31</xdr:row>
      <xdr:rowOff>142875</xdr:rowOff>
    </xdr:from>
    <xdr:to>
      <xdr:col>20</xdr:col>
      <xdr:colOff>61913</xdr:colOff>
      <xdr:row>52</xdr:row>
      <xdr:rowOff>28575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32</xdr:col>
      <xdr:colOff>638175</xdr:colOff>
      <xdr:row>4</xdr:row>
      <xdr:rowOff>28575</xdr:rowOff>
    </xdr:from>
    <xdr:to>
      <xdr:col>40</xdr:col>
      <xdr:colOff>351544</xdr:colOff>
      <xdr:row>16</xdr:row>
      <xdr:rowOff>85612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28575</xdr:colOff>
      <xdr:row>18</xdr:row>
      <xdr:rowOff>114300</xdr:rowOff>
    </xdr:from>
    <xdr:to>
      <xdr:col>29</xdr:col>
      <xdr:colOff>372975</xdr:colOff>
      <xdr:row>31</xdr:row>
      <xdr:rowOff>157050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9525</xdr:colOff>
      <xdr:row>33</xdr:row>
      <xdr:rowOff>104775</xdr:rowOff>
    </xdr:from>
    <xdr:to>
      <xdr:col>29</xdr:col>
      <xdr:colOff>353925</xdr:colOff>
      <xdr:row>43</xdr:row>
      <xdr:rowOff>271350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21</xdr:col>
      <xdr:colOff>622300</xdr:colOff>
      <xdr:row>45</xdr:row>
      <xdr:rowOff>85725</xdr:rowOff>
    </xdr:from>
    <xdr:ext cx="4629150" cy="923925"/>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224000" y="8658225"/>
          <a:ext cx="4629150" cy="923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21</xdr:col>
      <xdr:colOff>639233</xdr:colOff>
      <xdr:row>3</xdr:row>
      <xdr:rowOff>42332</xdr:rowOff>
    </xdr:from>
    <xdr:to>
      <xdr:col>29</xdr:col>
      <xdr:colOff>335933</xdr:colOff>
      <xdr:row>15</xdr:row>
      <xdr:rowOff>37458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33</xdr:col>
      <xdr:colOff>10584</xdr:colOff>
      <xdr:row>18</xdr:row>
      <xdr:rowOff>113242</xdr:rowOff>
    </xdr:from>
    <xdr:to>
      <xdr:col>40</xdr:col>
      <xdr:colOff>354984</xdr:colOff>
      <xdr:row>31</xdr:row>
      <xdr:rowOff>163400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9525</xdr:colOff>
      <xdr:row>33</xdr:row>
      <xdr:rowOff>97367</xdr:rowOff>
    </xdr:from>
    <xdr:to>
      <xdr:col>40</xdr:col>
      <xdr:colOff>353925</xdr:colOff>
      <xdr:row>43</xdr:row>
      <xdr:rowOff>263942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32</xdr:col>
      <xdr:colOff>611716</xdr:colOff>
      <xdr:row>45</xdr:row>
      <xdr:rowOff>115356</xdr:rowOff>
    </xdr:from>
    <xdr:ext cx="4457700" cy="923925"/>
    <xdr:pic>
      <xdr:nvPicPr>
        <xdr:cNvPr id="9" name="Picture 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338116" y="8687856"/>
          <a:ext cx="4457700" cy="923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23813</xdr:colOff>
      <xdr:row>0</xdr:row>
      <xdr:rowOff>23813</xdr:rowOff>
    </xdr:from>
    <xdr:to>
      <xdr:col>10</xdr:col>
      <xdr:colOff>607219</xdr:colOff>
      <xdr:row>49</xdr:row>
      <xdr:rowOff>156756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23813"/>
          <a:ext cx="6738937" cy="946744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66675</xdr:colOff>
      <xdr:row>54</xdr:row>
      <xdr:rowOff>114300</xdr:rowOff>
    </xdr:from>
    <xdr:to>
      <xdr:col>6</xdr:col>
      <xdr:colOff>171450</xdr:colOff>
      <xdr:row>59</xdr:row>
      <xdr:rowOff>104775</xdr:rowOff>
    </xdr:to>
    <xdr:pic>
      <xdr:nvPicPr>
        <xdr:cNvPr id="164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8350" y="8391525"/>
          <a:ext cx="22098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79376</xdr:colOff>
      <xdr:row>30</xdr:row>
      <xdr:rowOff>39461</xdr:rowOff>
    </xdr:from>
    <xdr:to>
      <xdr:col>6</xdr:col>
      <xdr:colOff>554051</xdr:colOff>
      <xdr:row>35</xdr:row>
      <xdr:rowOff>198011</xdr:rowOff>
    </xdr:to>
    <xdr:pic>
      <xdr:nvPicPr>
        <xdr:cNvPr id="56" name="Picture 55"/>
        <xdr:cNvPicPr>
          <a:picLocks/>
        </xdr:cNvPicPr>
      </xdr:nvPicPr>
      <xdr:blipFill>
        <a:blip xmlns:r="http://schemas.openxmlformats.org/officeDocument/2006/relationships" r:embed="rId1"/>
        <a:srcRect/>
        <a:stretch>
          <a:fillRect/>
        </a:stretch>
      </xdr:blipFill>
      <xdr:spPr bwMode="auto">
        <a:xfrm>
          <a:off x="5803901" y="7430861"/>
          <a:ext cx="1170000" cy="1396800"/>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11</xdr:col>
      <xdr:colOff>2119</xdr:colOff>
      <xdr:row>2</xdr:row>
      <xdr:rowOff>14968</xdr:rowOff>
    </xdr:from>
    <xdr:to>
      <xdr:col>12</xdr:col>
      <xdr:colOff>524419</xdr:colOff>
      <xdr:row>8</xdr:row>
      <xdr:rowOff>40167</xdr:rowOff>
    </xdr:to>
    <xdr:pic>
      <xdr:nvPicPr>
        <xdr:cNvPr id="57" name="Picture 56"/>
        <xdr:cNvPicPr>
          <a:picLocks/>
        </xdr:cNvPicPr>
      </xdr:nvPicPr>
      <xdr:blipFill>
        <a:blip xmlns:r="http://schemas.openxmlformats.org/officeDocument/2006/relationships" r:embed="rId2"/>
        <a:srcRect/>
        <a:stretch>
          <a:fillRect/>
        </a:stretch>
      </xdr:blipFill>
      <xdr:spPr bwMode="auto">
        <a:xfrm>
          <a:off x="8879419" y="472168"/>
          <a:ext cx="1170000" cy="1396799"/>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5</xdr:col>
      <xdr:colOff>79374</xdr:colOff>
      <xdr:row>16</xdr:row>
      <xdr:rowOff>20072</xdr:rowOff>
    </xdr:from>
    <xdr:to>
      <xdr:col>6</xdr:col>
      <xdr:colOff>555212</xdr:colOff>
      <xdr:row>21</xdr:row>
      <xdr:rowOff>177516</xdr:rowOff>
    </xdr:to>
    <xdr:pic>
      <xdr:nvPicPr>
        <xdr:cNvPr id="59" name="Picture 58"/>
        <xdr:cNvPicPr>
          <a:picLocks/>
        </xdr:cNvPicPr>
      </xdr:nvPicPr>
      <xdr:blipFill>
        <a:blip xmlns:r="http://schemas.openxmlformats.org/officeDocument/2006/relationships" r:embed="rId3"/>
        <a:srcRect/>
        <a:stretch>
          <a:fillRect/>
        </a:stretch>
      </xdr:blipFill>
      <xdr:spPr bwMode="auto">
        <a:xfrm>
          <a:off x="5803899" y="3944372"/>
          <a:ext cx="1171163" cy="1395694"/>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11</xdr:col>
      <xdr:colOff>27366</xdr:colOff>
      <xdr:row>23</xdr:row>
      <xdr:rowOff>29258</xdr:rowOff>
    </xdr:from>
    <xdr:to>
      <xdr:col>12</xdr:col>
      <xdr:colOff>550194</xdr:colOff>
      <xdr:row>28</xdr:row>
      <xdr:rowOff>187807</xdr:rowOff>
    </xdr:to>
    <xdr:pic>
      <xdr:nvPicPr>
        <xdr:cNvPr id="60" name="Picture 59"/>
        <xdr:cNvPicPr>
          <a:picLocks/>
        </xdr:cNvPicPr>
      </xdr:nvPicPr>
      <xdr:blipFill>
        <a:blip xmlns:r="http://schemas.openxmlformats.org/officeDocument/2006/relationships" r:embed="rId4"/>
        <a:srcRect/>
        <a:stretch>
          <a:fillRect/>
        </a:stretch>
      </xdr:blipFill>
      <xdr:spPr bwMode="auto">
        <a:xfrm>
          <a:off x="8904666" y="5687108"/>
          <a:ext cx="1170528" cy="1396799"/>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11</xdr:col>
      <xdr:colOff>28313</xdr:colOff>
      <xdr:row>16</xdr:row>
      <xdr:rowOff>20525</xdr:rowOff>
    </xdr:from>
    <xdr:to>
      <xdr:col>12</xdr:col>
      <xdr:colOff>550613</xdr:colOff>
      <xdr:row>21</xdr:row>
      <xdr:rowOff>179076</xdr:rowOff>
    </xdr:to>
    <xdr:pic>
      <xdr:nvPicPr>
        <xdr:cNvPr id="61" name="Picture 60"/>
        <xdr:cNvPicPr>
          <a:picLocks/>
        </xdr:cNvPicPr>
      </xdr:nvPicPr>
      <xdr:blipFill>
        <a:blip xmlns:r="http://schemas.openxmlformats.org/officeDocument/2006/relationships" r:embed="rId5"/>
        <a:srcRect/>
        <a:stretch>
          <a:fillRect/>
        </a:stretch>
      </xdr:blipFill>
      <xdr:spPr bwMode="auto">
        <a:xfrm>
          <a:off x="8905613" y="3944825"/>
          <a:ext cx="1170000" cy="1396801"/>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5</xdr:col>
      <xdr:colOff>73820</xdr:colOff>
      <xdr:row>23</xdr:row>
      <xdr:rowOff>30730</xdr:rowOff>
    </xdr:from>
    <xdr:to>
      <xdr:col>6</xdr:col>
      <xdr:colOff>548495</xdr:colOff>
      <xdr:row>28</xdr:row>
      <xdr:rowOff>189279</xdr:rowOff>
    </xdr:to>
    <xdr:pic>
      <xdr:nvPicPr>
        <xdr:cNvPr id="62" name="Picture 61"/>
        <xdr:cNvPicPr>
          <a:picLocks/>
        </xdr:cNvPicPr>
      </xdr:nvPicPr>
      <xdr:blipFill>
        <a:blip xmlns:r="http://schemas.openxmlformats.org/officeDocument/2006/relationships" r:embed="rId6"/>
        <a:srcRect/>
        <a:stretch>
          <a:fillRect/>
        </a:stretch>
      </xdr:blipFill>
      <xdr:spPr bwMode="auto">
        <a:xfrm>
          <a:off x="5798345" y="5688580"/>
          <a:ext cx="1170000" cy="1396799"/>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5</xdr:col>
      <xdr:colOff>73024</xdr:colOff>
      <xdr:row>2</xdr:row>
      <xdr:rowOff>32659</xdr:rowOff>
    </xdr:from>
    <xdr:to>
      <xdr:col>6</xdr:col>
      <xdr:colOff>547699</xdr:colOff>
      <xdr:row>8</xdr:row>
      <xdr:rowOff>57858</xdr:rowOff>
    </xdr:to>
    <xdr:pic>
      <xdr:nvPicPr>
        <xdr:cNvPr id="63" name="Picture 62"/>
        <xdr:cNvPicPr>
          <a:picLocks/>
        </xdr:cNvPicPr>
      </xdr:nvPicPr>
      <xdr:blipFill>
        <a:blip xmlns:r="http://schemas.openxmlformats.org/officeDocument/2006/relationships" r:embed="rId7"/>
        <a:srcRect/>
        <a:stretch>
          <a:fillRect/>
        </a:stretch>
      </xdr:blipFill>
      <xdr:spPr bwMode="auto">
        <a:xfrm>
          <a:off x="5797549" y="489859"/>
          <a:ext cx="1170000" cy="1396799"/>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15</xdr:col>
      <xdr:colOff>90466</xdr:colOff>
      <xdr:row>16</xdr:row>
      <xdr:rowOff>27676</xdr:rowOff>
    </xdr:from>
    <xdr:to>
      <xdr:col>16</xdr:col>
      <xdr:colOff>566304</xdr:colOff>
      <xdr:row>21</xdr:row>
      <xdr:rowOff>185120</xdr:rowOff>
    </xdr:to>
    <xdr:pic>
      <xdr:nvPicPr>
        <xdr:cNvPr id="91" name="Picture 90"/>
        <xdr:cNvPicPr>
          <a:picLocks/>
        </xdr:cNvPicPr>
      </xdr:nvPicPr>
      <xdr:blipFill>
        <a:blip xmlns:r="http://schemas.openxmlformats.org/officeDocument/2006/relationships" r:embed="rId8"/>
        <a:srcRect/>
        <a:stretch>
          <a:fillRect/>
        </a:stretch>
      </xdr:blipFill>
      <xdr:spPr bwMode="auto">
        <a:xfrm>
          <a:off x="11844316" y="3951976"/>
          <a:ext cx="1171163" cy="1395694"/>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21</xdr:col>
      <xdr:colOff>59186</xdr:colOff>
      <xdr:row>2</xdr:row>
      <xdr:rowOff>13855</xdr:rowOff>
    </xdr:from>
    <xdr:to>
      <xdr:col>22</xdr:col>
      <xdr:colOff>570742</xdr:colOff>
      <xdr:row>8</xdr:row>
      <xdr:rowOff>37949</xdr:rowOff>
    </xdr:to>
    <xdr:pic>
      <xdr:nvPicPr>
        <xdr:cNvPr id="95" name="Picture 94"/>
        <xdr:cNvPicPr>
          <a:picLocks/>
        </xdr:cNvPicPr>
      </xdr:nvPicPr>
      <xdr:blipFill>
        <a:blip xmlns:r="http://schemas.openxmlformats.org/officeDocument/2006/relationships" r:embed="rId9"/>
        <a:stretch>
          <a:fillRect/>
        </a:stretch>
      </xdr:blipFill>
      <xdr:spPr>
        <a:xfrm>
          <a:off x="14994386" y="471055"/>
          <a:ext cx="1168781" cy="1395694"/>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xdr:from>
      <xdr:col>0</xdr:col>
      <xdr:colOff>47626</xdr:colOff>
      <xdr:row>4</xdr:row>
      <xdr:rowOff>42932</xdr:rowOff>
    </xdr:from>
    <xdr:to>
      <xdr:col>1</xdr:col>
      <xdr:colOff>440532</xdr:colOff>
      <xdr:row>20</xdr:row>
      <xdr:rowOff>157232</xdr:rowOff>
    </xdr:to>
    <xdr:sp macro="" textlink="">
      <xdr:nvSpPr>
        <xdr:cNvPr id="64" name="TextBox 63"/>
        <xdr:cNvSpPr txBox="1">
          <a:spLocks noChangeArrowheads="1"/>
        </xdr:cNvSpPr>
      </xdr:nvSpPr>
      <xdr:spPr bwMode="auto">
        <a:xfrm>
          <a:off x="47626" y="995432"/>
          <a:ext cx="3031331" cy="4076700"/>
        </a:xfrm>
        <a:prstGeom prst="rect">
          <a:avLst/>
        </a:prstGeom>
        <a:noFill/>
        <a:ln w="9525">
          <a:noFill/>
          <a:miter lim="800000"/>
          <a:headEnd/>
          <a:tailEnd/>
        </a:ln>
      </xdr:spPr>
      <xdr:txBody>
        <a:bodyPr vert="horz" wrap="square" lIns="0" tIns="0" rIns="0" bIns="0" numCol="1" anchor="ctr"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l">
            <a:buSzTx/>
            <a:buFont typeface="Wingdings" pitchFamily="2" charset="2"/>
            <a:buChar char="ü"/>
          </a:pPr>
          <a:r>
            <a:rPr lang="en-GB" sz="1000"/>
            <a:t> </a:t>
          </a:r>
          <a:r>
            <a:rPr lang="en-GB" sz="1000" b="1"/>
            <a:t>11 </a:t>
          </a:r>
          <a:r>
            <a:rPr lang="en-GB" sz="1000" b="1">
              <a:solidFill>
                <a:sysClr val="windowText" lastClr="000000"/>
              </a:solidFill>
            </a:rPr>
            <a:t>million customers</a:t>
          </a:r>
        </a:p>
        <a:p>
          <a:pPr lvl="1" algn="l">
            <a:buSzTx/>
            <a:buFont typeface="Wingdings" pitchFamily="2" charset="2"/>
            <a:buNone/>
          </a:pPr>
          <a:r>
            <a:rPr lang="en-GB" sz="1000">
              <a:solidFill>
                <a:schemeClr val="tx1"/>
              </a:solidFill>
            </a:rPr>
            <a:t>- 8 home markets</a:t>
          </a:r>
          <a:br>
            <a:rPr lang="en-GB" sz="1000">
              <a:solidFill>
                <a:schemeClr val="tx1"/>
              </a:solidFill>
            </a:rPr>
          </a:br>
          <a:r>
            <a:rPr lang="en-GB" sz="1000">
              <a:solidFill>
                <a:schemeClr val="tx1"/>
              </a:solidFill>
            </a:rPr>
            <a:t>- Approx. 10 million personal customers</a:t>
          </a:r>
          <a:br>
            <a:rPr lang="en-GB" sz="1000">
              <a:solidFill>
                <a:schemeClr val="tx1"/>
              </a:solidFill>
            </a:rPr>
          </a:br>
          <a:r>
            <a:rPr lang="en-GB" sz="1000">
              <a:solidFill>
                <a:schemeClr val="tx1"/>
              </a:solidFill>
            </a:rPr>
            <a:t>- 550 000  corporate customers,  incl. Nordic Top 500</a:t>
          </a:r>
        </a:p>
        <a:p>
          <a:pPr lvl="1" algn="l">
            <a:buSzTx/>
            <a:buFont typeface="Wingdings" pitchFamily="2" charset="2"/>
            <a:buNone/>
          </a:pPr>
          <a:endParaRPr lang="en-GB" sz="1000">
            <a:solidFill>
              <a:schemeClr val="tx1"/>
            </a:solidFill>
          </a:endParaRPr>
        </a:p>
        <a:p>
          <a:pPr algn="l">
            <a:buSzTx/>
            <a:buFont typeface="Wingdings" pitchFamily="2" charset="2"/>
            <a:buChar char="ü"/>
          </a:pPr>
          <a:r>
            <a:rPr lang="en-GB" sz="1000">
              <a:solidFill>
                <a:schemeClr val="tx1"/>
              </a:solidFill>
            </a:rPr>
            <a:t> </a:t>
          </a:r>
          <a:r>
            <a:rPr lang="en-GB" sz="1000" b="1">
              <a:solidFill>
                <a:schemeClr val="tx1"/>
              </a:solidFill>
            </a:rPr>
            <a:t>Distribution power</a:t>
          </a:r>
        </a:p>
        <a:p>
          <a:pPr lvl="1" algn="l">
            <a:buSzTx/>
            <a:buFont typeface="Wingdings" pitchFamily="2" charset="2"/>
            <a:buNone/>
          </a:pPr>
          <a:r>
            <a:rPr lang="en-GB" sz="1000">
              <a:solidFill>
                <a:schemeClr val="tx1"/>
              </a:solidFill>
            </a:rPr>
            <a:t>- </a:t>
          </a:r>
          <a:r>
            <a:rPr lang="en-US" sz="1000" kern="1200">
              <a:solidFill>
                <a:schemeClr val="tx1"/>
              </a:solidFill>
              <a:effectLst/>
              <a:latin typeface="Arial" charset="0"/>
              <a:ea typeface="+mn-ea"/>
              <a:cs typeface="Arial" charset="0"/>
            </a:rPr>
            <a:t>Approx.</a:t>
          </a:r>
          <a:r>
            <a:rPr lang="en-US" sz="1000" kern="1200" baseline="0">
              <a:solidFill>
                <a:schemeClr val="tx1"/>
              </a:solidFill>
              <a:effectLst/>
              <a:latin typeface="Arial" charset="0"/>
              <a:ea typeface="+mn-ea"/>
              <a:cs typeface="Arial" charset="0"/>
            </a:rPr>
            <a:t> </a:t>
          </a:r>
          <a:r>
            <a:rPr lang="en-US" sz="1000">
              <a:solidFill>
                <a:schemeClr val="tx1"/>
              </a:solidFill>
            </a:rPr>
            <a:t>900 locations in</a:t>
          </a:r>
          <a:r>
            <a:rPr lang="en-US" sz="1000" baseline="0">
              <a:solidFill>
                <a:schemeClr val="tx1"/>
              </a:solidFill>
            </a:rPr>
            <a:t> total</a:t>
          </a:r>
          <a:endParaRPr lang="en-US" sz="1000">
            <a:solidFill>
              <a:schemeClr val="tx1"/>
            </a:solidFill>
          </a:endParaRPr>
        </a:p>
        <a:p>
          <a:pPr lvl="1" algn="l">
            <a:buSzTx/>
            <a:buFont typeface="Wingdings" pitchFamily="2" charset="2"/>
            <a:buNone/>
          </a:pPr>
          <a:r>
            <a:rPr lang="en-US" sz="1000">
              <a:solidFill>
                <a:schemeClr val="tx1"/>
              </a:solidFill>
            </a:rPr>
            <a:t>-</a:t>
          </a:r>
          <a:r>
            <a:rPr lang="en-US" sz="1000" baseline="0">
              <a:solidFill>
                <a:schemeClr val="tx1"/>
              </a:solidFill>
            </a:rPr>
            <a:t> Approx. 7 </a:t>
          </a:r>
          <a:r>
            <a:rPr lang="en-US" sz="1000">
              <a:solidFill>
                <a:schemeClr val="tx1"/>
              </a:solidFill>
            </a:rPr>
            <a:t>million Netbank customers</a:t>
          </a:r>
        </a:p>
        <a:p>
          <a:pPr lvl="1" algn="l">
            <a:buSzTx/>
            <a:buFont typeface="Wingdings" pitchFamily="2" charset="2"/>
            <a:buNone/>
          </a:pPr>
          <a:endParaRPr lang="en-GB" sz="1000">
            <a:solidFill>
              <a:schemeClr val="tx1"/>
            </a:solidFill>
          </a:endParaRPr>
        </a:p>
        <a:p>
          <a:pPr algn="l">
            <a:buSzTx/>
            <a:buFont typeface="Wingdings" pitchFamily="2" charset="2"/>
            <a:buChar char="ü"/>
          </a:pPr>
          <a:r>
            <a:rPr lang="en-GB" sz="1000">
              <a:solidFill>
                <a:schemeClr val="tx1"/>
              </a:solidFill>
            </a:rPr>
            <a:t> </a:t>
          </a:r>
          <a:r>
            <a:rPr lang="en-GB" sz="1000" b="1">
              <a:solidFill>
                <a:schemeClr val="tx1"/>
              </a:solidFill>
            </a:rPr>
            <a:t>Financial strength</a:t>
          </a:r>
        </a:p>
        <a:p>
          <a:pPr lvl="1" algn="l">
            <a:buSzTx/>
            <a:buFont typeface="Wingdings" pitchFamily="2" charset="2"/>
            <a:buNone/>
          </a:pPr>
          <a:r>
            <a:rPr lang="en-GB" sz="1000">
              <a:solidFill>
                <a:schemeClr val="tx1"/>
              </a:solidFill>
            </a:rPr>
            <a:t>- EUR 10.2bn</a:t>
          </a:r>
          <a:r>
            <a:rPr lang="en-GB" sz="1000" baseline="0">
              <a:solidFill>
                <a:schemeClr val="tx1"/>
              </a:solidFill>
            </a:rPr>
            <a:t> i</a:t>
          </a:r>
          <a:r>
            <a:rPr lang="en-GB" sz="1000">
              <a:solidFill>
                <a:schemeClr val="tx1"/>
              </a:solidFill>
            </a:rPr>
            <a:t>n full</a:t>
          </a:r>
        </a:p>
        <a:p>
          <a:pPr lvl="1" algn="l">
            <a:buSzTx/>
            <a:buFont typeface="Wingdings" pitchFamily="2" charset="2"/>
            <a:buNone/>
          </a:pPr>
          <a:r>
            <a:rPr lang="en-GB" sz="1000">
              <a:solidFill>
                <a:schemeClr val="tx1"/>
              </a:solidFill>
            </a:rPr>
            <a:t> year income (2012)</a:t>
          </a:r>
          <a:br>
            <a:rPr lang="en-GB" sz="1000">
              <a:solidFill>
                <a:schemeClr val="tx1"/>
              </a:solidFill>
            </a:rPr>
          </a:br>
          <a:r>
            <a:rPr lang="en-GB" sz="1000">
              <a:solidFill>
                <a:schemeClr val="tx1"/>
              </a:solidFill>
            </a:rPr>
            <a:t>- </a:t>
          </a:r>
          <a:r>
            <a:rPr lang="en-US" sz="1000">
              <a:solidFill>
                <a:schemeClr val="tx1"/>
              </a:solidFill>
            </a:rPr>
            <a:t>EUR 622bn of assets</a:t>
          </a:r>
          <a:r>
            <a:rPr lang="en-GB" sz="1000">
              <a:solidFill>
                <a:schemeClr val="tx1"/>
              </a:solidFill>
            </a:rPr>
            <a:t/>
          </a:r>
          <a:br>
            <a:rPr lang="en-GB" sz="1000">
              <a:solidFill>
                <a:schemeClr val="tx1"/>
              </a:solidFill>
            </a:rPr>
          </a:br>
          <a:r>
            <a:rPr lang="en-GB" sz="1000">
              <a:solidFill>
                <a:schemeClr val="tx1"/>
              </a:solidFill>
            </a:rPr>
            <a:t>- </a:t>
          </a:r>
          <a:r>
            <a:rPr lang="en-US" sz="1000">
              <a:solidFill>
                <a:schemeClr val="tx1"/>
              </a:solidFill>
            </a:rPr>
            <a:t>EUR 27.9bn in equity capital</a:t>
          </a:r>
          <a:br>
            <a:rPr lang="en-US" sz="1000">
              <a:solidFill>
                <a:schemeClr val="tx1"/>
              </a:solidFill>
            </a:rPr>
          </a:br>
          <a:r>
            <a:rPr lang="en-US" sz="1000">
              <a:solidFill>
                <a:schemeClr val="tx1"/>
              </a:solidFill>
            </a:rPr>
            <a:t>- </a:t>
          </a:r>
          <a:r>
            <a:rPr lang="en-GB" sz="1000">
              <a:solidFill>
                <a:schemeClr val="tx1"/>
              </a:solidFill>
            </a:rPr>
            <a:t>AA credit rating</a:t>
          </a:r>
        </a:p>
        <a:p>
          <a:pPr lvl="1" algn="l">
            <a:buSzTx/>
            <a:buFont typeface="Wingdings" pitchFamily="2" charset="2"/>
            <a:buNone/>
          </a:pPr>
          <a:r>
            <a:rPr lang="sv-SE" sz="1000">
              <a:solidFill>
                <a:schemeClr val="tx1"/>
              </a:solidFill>
            </a:rPr>
            <a:t>- Core Tier 1 capital ratio of 14.0%</a:t>
          </a:r>
        </a:p>
        <a:p>
          <a:pPr lvl="1" algn="l">
            <a:buSzTx/>
            <a:buFont typeface="Wingdings" pitchFamily="2" charset="2"/>
            <a:buNone/>
          </a:pPr>
          <a:endParaRPr lang="en-GB" sz="1000">
            <a:solidFill>
              <a:schemeClr val="tx1"/>
            </a:solidFill>
          </a:endParaRPr>
        </a:p>
        <a:p>
          <a:pPr algn="l">
            <a:buSzTx/>
            <a:buFont typeface="Wingdings" pitchFamily="2" charset="2"/>
            <a:buChar char="ü"/>
          </a:pPr>
          <a:r>
            <a:rPr lang="en-GB" sz="1000">
              <a:solidFill>
                <a:schemeClr val="tx1"/>
              </a:solidFill>
            </a:rPr>
            <a:t> </a:t>
          </a:r>
          <a:r>
            <a:rPr lang="en-GB" sz="1000" b="1">
              <a:solidFill>
                <a:schemeClr val="tx1"/>
              </a:solidFill>
            </a:rPr>
            <a:t>EUR ~34.6bn in market cap</a:t>
          </a:r>
        </a:p>
        <a:p>
          <a:pPr lvl="1" algn="l">
            <a:buSzTx/>
            <a:buFont typeface="Wingdings" pitchFamily="2" charset="2"/>
            <a:buNone/>
          </a:pPr>
          <a:r>
            <a:rPr lang="en-GB" sz="1000">
              <a:solidFill>
                <a:schemeClr val="tx1"/>
              </a:solidFill>
            </a:rPr>
            <a:t>- </a:t>
          </a:r>
          <a:r>
            <a:rPr lang="en-US" sz="1000">
              <a:solidFill>
                <a:schemeClr val="tx1"/>
              </a:solidFill>
            </a:rPr>
            <a:t>One of the largest Nordic corporations</a:t>
          </a:r>
          <a:r>
            <a:rPr lang="en-GB" sz="1000">
              <a:solidFill>
                <a:schemeClr val="tx1"/>
              </a:solidFill>
            </a:rPr>
            <a:t/>
          </a:r>
          <a:br>
            <a:rPr lang="en-GB" sz="1000">
              <a:solidFill>
                <a:schemeClr val="tx1"/>
              </a:solidFill>
            </a:rPr>
          </a:br>
          <a:r>
            <a:rPr lang="en-GB" sz="1000">
              <a:solidFill>
                <a:schemeClr val="tx1"/>
              </a:solidFill>
            </a:rPr>
            <a:t>- </a:t>
          </a:r>
          <a:r>
            <a:rPr lang="en-US" sz="1000">
              <a:solidFill>
                <a:schemeClr val="tx1"/>
              </a:solidFill>
            </a:rPr>
            <a:t>A top-10 European retail bank</a:t>
          </a:r>
          <a:endParaRPr lang="en-GB" sz="1000">
            <a:solidFill>
              <a:schemeClr val="tx1"/>
            </a:solidFill>
          </a:endParaRPr>
        </a:p>
      </xdr:txBody>
    </xdr:sp>
    <xdr:clientData/>
  </xdr:twoCellAnchor>
  <xdr:twoCellAnchor>
    <xdr:from>
      <xdr:col>1</xdr:col>
      <xdr:colOff>66675</xdr:colOff>
      <xdr:row>5</xdr:row>
      <xdr:rowOff>66675</xdr:rowOff>
    </xdr:from>
    <xdr:to>
      <xdr:col>4</xdr:col>
      <xdr:colOff>714375</xdr:colOff>
      <xdr:row>15</xdr:row>
      <xdr:rowOff>104775</xdr:rowOff>
    </xdr:to>
    <xdr:grpSp>
      <xdr:nvGrpSpPr>
        <xdr:cNvPr id="1300368" name="Group 64"/>
        <xdr:cNvGrpSpPr>
          <a:grpSpLocks/>
        </xdr:cNvGrpSpPr>
      </xdr:nvGrpSpPr>
      <xdr:grpSpPr bwMode="auto">
        <a:xfrm>
          <a:off x="2711133" y="1115097"/>
          <a:ext cx="3001322" cy="2489069"/>
          <a:chOff x="4570413" y="1428750"/>
          <a:chExt cx="4573584" cy="4133847"/>
        </a:xfrm>
      </xdr:grpSpPr>
      <xdr:sp macro="" textlink="">
        <xdr:nvSpPr>
          <xdr:cNvPr id="1300389"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0"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1"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2"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3"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4"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5"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6"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7"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8"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399"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0"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1"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2"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3"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4"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5"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6"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7"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8"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09"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0"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1"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2"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3"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4"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5"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6"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7"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8"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19"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0"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1"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2"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3"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4"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5"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6"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7"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8"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29"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0"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1"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2"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3"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4"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5"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6"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7"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8"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39"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0"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1"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2"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3"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4"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5"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6"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7"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8"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49"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0"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1"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2"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3"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4"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5"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6"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7"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8"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59"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0"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1"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2"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3"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4"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5"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6"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7"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8"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69"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0"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1"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2"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3"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4"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5"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00476"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1</xdr:col>
      <xdr:colOff>297657</xdr:colOff>
      <xdr:row>4</xdr:row>
      <xdr:rowOff>95242</xdr:rowOff>
    </xdr:from>
    <xdr:to>
      <xdr:col>3</xdr:col>
      <xdr:colOff>438743</xdr:colOff>
      <xdr:row>5</xdr:row>
      <xdr:rowOff>99075</xdr:rowOff>
    </xdr:to>
    <xdr:sp macro="" textlink="">
      <xdr:nvSpPr>
        <xdr:cNvPr id="66" name="AutoShape 104"/>
        <xdr:cNvSpPr>
          <a:spLocks noChangeArrowheads="1"/>
        </xdr:cNvSpPr>
      </xdr:nvSpPr>
      <xdr:spPr bwMode="auto">
        <a:xfrm>
          <a:off x="2752990" y="1090075"/>
          <a:ext cx="1580420" cy="247250"/>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21</xdr:col>
      <xdr:colOff>44186</xdr:colOff>
      <xdr:row>16</xdr:row>
      <xdr:rowOff>33867</xdr:rowOff>
    </xdr:from>
    <xdr:to>
      <xdr:col>22</xdr:col>
      <xdr:colOff>555742</xdr:colOff>
      <xdr:row>21</xdr:row>
      <xdr:rowOff>191311</xdr:rowOff>
    </xdr:to>
    <xdr:pic>
      <xdr:nvPicPr>
        <xdr:cNvPr id="118" name="Picture 117" descr="C:\Users\n387000\Desktop\PN-fb.jpg"/>
        <xdr:cNvPicPr>
          <a:picLocks noChangeArrowheads="1"/>
        </xdr:cNvPicPr>
      </xdr:nvPicPr>
      <xdr:blipFill>
        <a:blip xmlns:r="http://schemas.openxmlformats.org/officeDocument/2006/relationships" r:embed="rId10"/>
        <a:srcRect/>
        <a:stretch>
          <a:fillRect/>
        </a:stretch>
      </xdr:blipFill>
      <xdr:spPr bwMode="auto">
        <a:xfrm>
          <a:off x="14979386" y="3958167"/>
          <a:ext cx="1168781" cy="1395694"/>
        </a:xfrm>
        <a:prstGeom prst="rect">
          <a:avLst/>
        </a:prstGeom>
        <a:noFill/>
        <a:ln w="6350">
          <a:solidFill>
            <a:schemeClr val="tx1">
              <a:lumMod val="75000"/>
              <a:lumOff val="25000"/>
            </a:schemeClr>
          </a:solidFill>
          <a:miter lim="800000"/>
          <a:headEnd/>
          <a:tailEnd/>
        </a:ln>
        <a:effectLst>
          <a:outerShdw blurRad="50800" dist="38100" dir="2700000" algn="tl" rotWithShape="0">
            <a:prstClr val="black">
              <a:alpha val="40000"/>
            </a:prstClr>
          </a:outerShdw>
        </a:effectLst>
      </xdr:spPr>
    </xdr:pic>
    <xdr:clientData/>
  </xdr:twoCellAnchor>
  <xdr:twoCellAnchor editAs="oneCell">
    <xdr:from>
      <xdr:col>15</xdr:col>
      <xdr:colOff>76202</xdr:colOff>
      <xdr:row>2</xdr:row>
      <xdr:rowOff>21167</xdr:rowOff>
    </xdr:from>
    <xdr:to>
      <xdr:col>16</xdr:col>
      <xdr:colOff>552040</xdr:colOff>
      <xdr:row>8</xdr:row>
      <xdr:rowOff>45261</xdr:rowOff>
    </xdr:to>
    <xdr:pic>
      <xdr:nvPicPr>
        <xdr:cNvPr id="3" name="Picture 2"/>
        <xdr:cNvPicPr>
          <a:picLocks/>
        </xdr:cNvPicPr>
      </xdr:nvPicPr>
      <xdr:blipFill>
        <a:blip xmlns:r="http://schemas.openxmlformats.org/officeDocument/2006/relationships" r:embed="rId11"/>
        <a:stretch>
          <a:fillRect/>
        </a:stretch>
      </xdr:blipFill>
      <xdr:spPr>
        <a:xfrm>
          <a:off x="11830052" y="478367"/>
          <a:ext cx="1171163" cy="1395694"/>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15</xdr:col>
      <xdr:colOff>86782</xdr:colOff>
      <xdr:row>9</xdr:row>
      <xdr:rowOff>21165</xdr:rowOff>
    </xdr:from>
    <xdr:to>
      <xdr:col>16</xdr:col>
      <xdr:colOff>562620</xdr:colOff>
      <xdr:row>14</xdr:row>
      <xdr:rowOff>178608</xdr:rowOff>
    </xdr:to>
    <xdr:pic>
      <xdr:nvPicPr>
        <xdr:cNvPr id="5" name="Picture 4"/>
        <xdr:cNvPicPr>
          <a:picLocks/>
        </xdr:cNvPicPr>
      </xdr:nvPicPr>
      <xdr:blipFill>
        <a:blip xmlns:r="http://schemas.openxmlformats.org/officeDocument/2006/relationships" r:embed="rId12"/>
        <a:stretch>
          <a:fillRect/>
        </a:stretch>
      </xdr:blipFill>
      <xdr:spPr>
        <a:xfrm>
          <a:off x="11840632" y="2211915"/>
          <a:ext cx="1171163" cy="1395693"/>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21</xdr:col>
      <xdr:colOff>45507</xdr:colOff>
      <xdr:row>9</xdr:row>
      <xdr:rowOff>21166</xdr:rowOff>
    </xdr:from>
    <xdr:to>
      <xdr:col>22</xdr:col>
      <xdr:colOff>557063</xdr:colOff>
      <xdr:row>14</xdr:row>
      <xdr:rowOff>178609</xdr:rowOff>
    </xdr:to>
    <xdr:pic>
      <xdr:nvPicPr>
        <xdr:cNvPr id="11" name="Picture 10"/>
        <xdr:cNvPicPr>
          <a:picLocks/>
        </xdr:cNvPicPr>
      </xdr:nvPicPr>
      <xdr:blipFill>
        <a:blip xmlns:r="http://schemas.openxmlformats.org/officeDocument/2006/relationships" r:embed="rId13"/>
        <a:stretch>
          <a:fillRect/>
        </a:stretch>
      </xdr:blipFill>
      <xdr:spPr>
        <a:xfrm>
          <a:off x="14980707" y="2211916"/>
          <a:ext cx="1168781" cy="1395693"/>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15</xdr:col>
      <xdr:colOff>98424</xdr:colOff>
      <xdr:row>23</xdr:row>
      <xdr:rowOff>31749</xdr:rowOff>
    </xdr:from>
    <xdr:to>
      <xdr:col>16</xdr:col>
      <xdr:colOff>558699</xdr:colOff>
      <xdr:row>28</xdr:row>
      <xdr:rowOff>189193</xdr:rowOff>
    </xdr:to>
    <xdr:pic>
      <xdr:nvPicPr>
        <xdr:cNvPr id="14" name="Picture 13"/>
        <xdr:cNvPicPr>
          <a:picLocks noChangeAspect="1"/>
        </xdr:cNvPicPr>
      </xdr:nvPicPr>
      <xdr:blipFill>
        <a:blip xmlns:r="http://schemas.openxmlformats.org/officeDocument/2006/relationships" r:embed="rId14"/>
        <a:stretch>
          <a:fillRect/>
        </a:stretch>
      </xdr:blipFill>
      <xdr:spPr>
        <a:xfrm>
          <a:off x="11852274" y="5689599"/>
          <a:ext cx="1155600" cy="1395694"/>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11</xdr:col>
      <xdr:colOff>19051</xdr:colOff>
      <xdr:row>9</xdr:row>
      <xdr:rowOff>28575</xdr:rowOff>
    </xdr:from>
    <xdr:to>
      <xdr:col>12</xdr:col>
      <xdr:colOff>541351</xdr:colOff>
      <xdr:row>14</xdr:row>
      <xdr:rowOff>187124</xdr:rowOff>
    </xdr:to>
    <xdr:pic>
      <xdr:nvPicPr>
        <xdr:cNvPr id="16" name="Picture 15"/>
        <xdr:cNvPicPr>
          <a:picLocks/>
        </xdr:cNvPicPr>
      </xdr:nvPicPr>
      <xdr:blipFill>
        <a:blip xmlns:r="http://schemas.openxmlformats.org/officeDocument/2006/relationships" r:embed="rId15"/>
        <a:stretch>
          <a:fillRect/>
        </a:stretch>
      </xdr:blipFill>
      <xdr:spPr>
        <a:xfrm>
          <a:off x="8896351" y="2219325"/>
          <a:ext cx="1170000" cy="1396799"/>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5</xdr:col>
      <xdr:colOff>83345</xdr:colOff>
      <xdr:row>9</xdr:row>
      <xdr:rowOff>28575</xdr:rowOff>
    </xdr:from>
    <xdr:to>
      <xdr:col>6</xdr:col>
      <xdr:colOff>558020</xdr:colOff>
      <xdr:row>14</xdr:row>
      <xdr:rowOff>187125</xdr:rowOff>
    </xdr:to>
    <xdr:pic>
      <xdr:nvPicPr>
        <xdr:cNvPr id="17" name="Picture 16"/>
        <xdr:cNvPicPr>
          <a:picLocks/>
        </xdr:cNvPicPr>
      </xdr:nvPicPr>
      <xdr:blipFill>
        <a:blip xmlns:r="http://schemas.openxmlformats.org/officeDocument/2006/relationships" r:embed="rId16"/>
        <a:stretch>
          <a:fillRect/>
        </a:stretch>
      </xdr:blipFill>
      <xdr:spPr>
        <a:xfrm>
          <a:off x="5807870" y="2219325"/>
          <a:ext cx="1170000" cy="1396800"/>
        </a:xfrm>
        <a:prstGeom prst="rect">
          <a:avLst/>
        </a:prstGeom>
        <a:ln w="6350">
          <a:solidFill>
            <a:schemeClr val="tx1">
              <a:lumMod val="75000"/>
              <a:lumOff val="25000"/>
            </a:schemeClr>
          </a:solidFill>
        </a:ln>
        <a:effectLst>
          <a:outerShdw blurRad="50800" dist="38100" dir="2700000" algn="tl" rotWithShape="0">
            <a:prstClr val="black">
              <a:alpha val="40000"/>
            </a:prstClr>
          </a:outerShdw>
        </a:effectLst>
      </xdr:spPr>
    </xdr:pic>
    <xdr:clientData/>
  </xdr:twoCellAnchor>
  <xdr:twoCellAnchor editAs="oneCell">
    <xdr:from>
      <xdr:col>25</xdr:col>
      <xdr:colOff>0</xdr:colOff>
      <xdr:row>18</xdr:row>
      <xdr:rowOff>238125</xdr:rowOff>
    </xdr:from>
    <xdr:to>
      <xdr:col>40</xdr:col>
      <xdr:colOff>0</xdr:colOff>
      <xdr:row>34</xdr:row>
      <xdr:rowOff>152399</xdr:rowOff>
    </xdr:to>
    <xdr:pic>
      <xdr:nvPicPr>
        <xdr:cNvPr id="1300379" name="Picture 2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54450" y="4676775"/>
          <a:ext cx="5486400"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9525</xdr:colOff>
      <xdr:row>1</xdr:row>
      <xdr:rowOff>152400</xdr:rowOff>
    </xdr:from>
    <xdr:to>
      <xdr:col>48</xdr:col>
      <xdr:colOff>542925</xdr:colOff>
      <xdr:row>16</xdr:row>
      <xdr:rowOff>221191</xdr:rowOff>
    </xdr:to>
    <xdr:pic>
      <xdr:nvPicPr>
        <xdr:cNvPr id="1300380" name="Picture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050375" y="438150"/>
          <a:ext cx="5410200" cy="359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19</xdr:row>
      <xdr:rowOff>76200</xdr:rowOff>
    </xdr:from>
    <xdr:to>
      <xdr:col>49</xdr:col>
      <xdr:colOff>9525</xdr:colOff>
      <xdr:row>35</xdr:row>
      <xdr:rowOff>142876</xdr:rowOff>
    </xdr:to>
    <xdr:pic>
      <xdr:nvPicPr>
        <xdr:cNvPr id="1300381" name="Picture 2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2040850" y="4762500"/>
          <a:ext cx="5495925" cy="402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9525</xdr:colOff>
      <xdr:row>1</xdr:row>
      <xdr:rowOff>152400</xdr:rowOff>
    </xdr:from>
    <xdr:to>
      <xdr:col>57</xdr:col>
      <xdr:colOff>571500</xdr:colOff>
      <xdr:row>19</xdr:row>
      <xdr:rowOff>164041</xdr:rowOff>
    </xdr:to>
    <xdr:pic>
      <xdr:nvPicPr>
        <xdr:cNvPr id="1300382" name="Picture 2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7536775" y="438150"/>
          <a:ext cx="5438775"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9525</xdr:colOff>
      <xdr:row>19</xdr:row>
      <xdr:rowOff>95250</xdr:rowOff>
    </xdr:from>
    <xdr:to>
      <xdr:col>58</xdr:col>
      <xdr:colOff>0</xdr:colOff>
      <xdr:row>36</xdr:row>
      <xdr:rowOff>47626</xdr:rowOff>
    </xdr:to>
    <xdr:pic>
      <xdr:nvPicPr>
        <xdr:cNvPr id="1300383" name="Picture 2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7536775" y="4781550"/>
          <a:ext cx="5476875"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58</xdr:col>
      <xdr:colOff>19051</xdr:colOff>
      <xdr:row>2</xdr:row>
      <xdr:rowOff>173804</xdr:rowOff>
    </xdr:from>
    <xdr:to>
      <xdr:col>66</xdr:col>
      <xdr:colOff>228601</xdr:colOff>
      <xdr:row>18</xdr:row>
      <xdr:rowOff>202142</xdr:rowOff>
    </xdr:to>
    <xdr:pic>
      <xdr:nvPicPr>
        <xdr:cNvPr id="1300384" name="Picture 2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032701" y="631004"/>
          <a:ext cx="5086350" cy="3876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58</xdr:col>
      <xdr:colOff>0</xdr:colOff>
      <xdr:row>18</xdr:row>
      <xdr:rowOff>247650</xdr:rowOff>
    </xdr:from>
    <xdr:to>
      <xdr:col>67</xdr:col>
      <xdr:colOff>9525</xdr:colOff>
      <xdr:row>35</xdr:row>
      <xdr:rowOff>57150</xdr:rowOff>
    </xdr:to>
    <xdr:pic>
      <xdr:nvPicPr>
        <xdr:cNvPr id="1300385" name="Picture 2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3013650" y="4686300"/>
          <a:ext cx="5495925" cy="401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107950</xdr:colOff>
      <xdr:row>22</xdr:row>
      <xdr:rowOff>100585</xdr:rowOff>
    </xdr:from>
    <xdr:to>
      <xdr:col>1</xdr:col>
      <xdr:colOff>2117</xdr:colOff>
      <xdr:row>28</xdr:row>
      <xdr:rowOff>192913</xdr:rowOff>
    </xdr:to>
    <xdr:pic>
      <xdr:nvPicPr>
        <xdr:cNvPr id="4" name="Picture 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7950" y="5510785"/>
          <a:ext cx="2492375" cy="1578228"/>
        </a:xfrm>
        <a:prstGeom prst="rect">
          <a:avLst/>
        </a:prstGeom>
      </xdr:spPr>
    </xdr:pic>
    <xdr:clientData/>
  </xdr:twoCellAnchor>
  <xdr:twoCellAnchor editAs="oneCell">
    <xdr:from>
      <xdr:col>0</xdr:col>
      <xdr:colOff>628650</xdr:colOff>
      <xdr:row>29</xdr:row>
      <xdr:rowOff>104709</xdr:rowOff>
    </xdr:from>
    <xdr:to>
      <xdr:col>0</xdr:col>
      <xdr:colOff>2045042</xdr:colOff>
      <xdr:row>36</xdr:row>
      <xdr:rowOff>95250</xdr:rowOff>
    </xdr:to>
    <xdr:pic>
      <xdr:nvPicPr>
        <xdr:cNvPr id="2" name="Picture 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628650" y="7248459"/>
          <a:ext cx="1416392" cy="1724091"/>
        </a:xfrm>
        <a:prstGeom prst="rect">
          <a:avLst/>
        </a:prstGeom>
      </xdr:spPr>
    </xdr:pic>
    <xdr:clientData/>
  </xdr:twoCellAnchor>
  <xdr:twoCellAnchor editAs="oneCell">
    <xdr:from>
      <xdr:col>31</xdr:col>
      <xdr:colOff>203523</xdr:colOff>
      <xdr:row>3</xdr:row>
      <xdr:rowOff>38005</xdr:rowOff>
    </xdr:from>
    <xdr:to>
      <xdr:col>39</xdr:col>
      <xdr:colOff>485775</xdr:colOff>
      <xdr:row>16</xdr:row>
      <xdr:rowOff>221044</xdr:rowOff>
    </xdr:to>
    <xdr:pic>
      <xdr:nvPicPr>
        <xdr:cNvPr id="7" name="Picture 6"/>
        <xdr:cNvPicPr>
          <a:picLocks noChangeAspect="1"/>
        </xdr:cNvPicPr>
      </xdr:nvPicPr>
      <xdr:blipFill>
        <a:blip xmlns:r="http://schemas.openxmlformats.org/officeDocument/2006/relationships" r:embed="rId26"/>
        <a:stretch>
          <a:fillRect/>
        </a:stretch>
      </xdr:blipFill>
      <xdr:spPr>
        <a:xfrm>
          <a:off x="18043848" y="742855"/>
          <a:ext cx="5540052" cy="32881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21</xdr:row>
      <xdr:rowOff>161925</xdr:rowOff>
    </xdr:from>
    <xdr:to>
      <xdr:col>7</xdr:col>
      <xdr:colOff>180975</xdr:colOff>
      <xdr:row>49</xdr:row>
      <xdr:rowOff>171450</xdr:rowOff>
    </xdr:to>
    <xdr:graphicFrame macro="">
      <xdr:nvGraphicFramePr>
        <xdr:cNvPr id="33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228600</xdr:colOff>
      <xdr:row>28</xdr:row>
      <xdr:rowOff>85725</xdr:rowOff>
    </xdr:from>
    <xdr:ext cx="1190625" cy="239809"/>
    <xdr:sp macro="" textlink="">
      <xdr:nvSpPr>
        <xdr:cNvPr id="3" name="TextBox 2"/>
        <xdr:cNvSpPr txBox="1"/>
      </xdr:nvSpPr>
      <xdr:spPr>
        <a:xfrm>
          <a:off x="4762500" y="4886325"/>
          <a:ext cx="11906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a:latin typeface="Arial" pitchFamily="34" charset="0"/>
              <a:cs typeface="Arial" pitchFamily="34" charset="0"/>
            </a:rPr>
            <a:t>Nordea: +12%</a:t>
          </a:r>
        </a:p>
      </xdr:txBody>
    </xdr:sp>
    <xdr:clientData/>
  </xdr:oneCellAnchor>
  <xdr:oneCellAnchor>
    <xdr:from>
      <xdr:col>6</xdr:col>
      <xdr:colOff>457200</xdr:colOff>
      <xdr:row>31</xdr:row>
      <xdr:rowOff>133350</xdr:rowOff>
    </xdr:from>
    <xdr:ext cx="962025" cy="239809"/>
    <xdr:sp macro="" textlink="">
      <xdr:nvSpPr>
        <xdr:cNvPr id="4" name="TextBox 3"/>
        <xdr:cNvSpPr txBox="1"/>
      </xdr:nvSpPr>
      <xdr:spPr>
        <a:xfrm>
          <a:off x="4991100" y="5448300"/>
          <a:ext cx="96202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a:latin typeface="Arial" pitchFamily="34" charset="0"/>
              <a:cs typeface="Arial" pitchFamily="34" charset="0"/>
            </a:rPr>
            <a:t>OMXN40: 5%</a:t>
          </a:r>
        </a:p>
      </xdr:txBody>
    </xdr:sp>
    <xdr:clientData/>
  </xdr:oneCellAnchor>
  <xdr:oneCellAnchor>
    <xdr:from>
      <xdr:col>6</xdr:col>
      <xdr:colOff>457200</xdr:colOff>
      <xdr:row>34</xdr:row>
      <xdr:rowOff>57150</xdr:rowOff>
    </xdr:from>
    <xdr:ext cx="828675" cy="239809"/>
    <xdr:sp macro="" textlink="">
      <xdr:nvSpPr>
        <xdr:cNvPr id="6" name="TextBox 5"/>
        <xdr:cNvSpPr txBox="1"/>
      </xdr:nvSpPr>
      <xdr:spPr>
        <a:xfrm>
          <a:off x="4991100" y="5886450"/>
          <a:ext cx="828675"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a:latin typeface="Arial" pitchFamily="34" charset="0"/>
              <a:cs typeface="Arial" pitchFamily="34" charset="0"/>
            </a:rPr>
            <a:t>Stoxx: 0%</a:t>
          </a:r>
        </a:p>
      </xdr:txBody>
    </xdr:sp>
    <xdr:clientData/>
  </xdr:oneCellAnchor>
  <xdr:oneCellAnchor>
    <xdr:from>
      <xdr:col>6</xdr:col>
      <xdr:colOff>457200</xdr:colOff>
      <xdr:row>32</xdr:row>
      <xdr:rowOff>161925</xdr:rowOff>
    </xdr:from>
    <xdr:ext cx="962026" cy="239809"/>
    <xdr:sp macro="" textlink="">
      <xdr:nvSpPr>
        <xdr:cNvPr id="7" name="TextBox 6"/>
        <xdr:cNvSpPr txBox="1"/>
      </xdr:nvSpPr>
      <xdr:spPr>
        <a:xfrm>
          <a:off x="4991100" y="5648325"/>
          <a:ext cx="962026"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000">
              <a:latin typeface="Arial" pitchFamily="34" charset="0"/>
              <a:cs typeface="Arial" pitchFamily="34" charset="0"/>
            </a:rPr>
            <a:t>OMXS30:</a:t>
          </a:r>
          <a:r>
            <a:rPr lang="en-GB" sz="1000" baseline="0">
              <a:latin typeface="Arial" pitchFamily="34" charset="0"/>
              <a:cs typeface="Arial" pitchFamily="34" charset="0"/>
            </a:rPr>
            <a:t> </a:t>
          </a:r>
          <a:r>
            <a:rPr lang="en-GB" sz="1000">
              <a:latin typeface="Arial" pitchFamily="34" charset="0"/>
              <a:cs typeface="Arial" pitchFamily="34" charset="0"/>
            </a:rPr>
            <a:t>3%</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607219</xdr:colOff>
      <xdr:row>49</xdr:row>
      <xdr:rowOff>174625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762750" cy="950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35</xdr:col>
      <xdr:colOff>923925</xdr:colOff>
      <xdr:row>17</xdr:row>
      <xdr:rowOff>95250</xdr:rowOff>
    </xdr:from>
    <xdr:to>
      <xdr:col>39</xdr:col>
      <xdr:colOff>352425</xdr:colOff>
      <xdr:row>27</xdr:row>
      <xdr:rowOff>104775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933450</xdr:colOff>
      <xdr:row>43</xdr:row>
      <xdr:rowOff>95250</xdr:rowOff>
    </xdr:from>
    <xdr:to>
      <xdr:col>39</xdr:col>
      <xdr:colOff>361950</xdr:colOff>
      <xdr:row>52</xdr:row>
      <xdr:rowOff>123825</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923925</xdr:colOff>
      <xdr:row>30</xdr:row>
      <xdr:rowOff>95250</xdr:rowOff>
    </xdr:from>
    <xdr:to>
      <xdr:col>39</xdr:col>
      <xdr:colOff>361950</xdr:colOff>
      <xdr:row>40</xdr:row>
      <xdr:rowOff>104775</xdr:rowOff>
    </xdr:to>
    <xdr:graphicFrame macro="">
      <xdr:nvGraphicFramePr>
        <xdr:cNvPr id="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935829</xdr:colOff>
      <xdr:row>4</xdr:row>
      <xdr:rowOff>88107</xdr:rowOff>
    </xdr:from>
    <xdr:to>
      <xdr:col>39</xdr:col>
      <xdr:colOff>354804</xdr:colOff>
      <xdr:row>14</xdr:row>
      <xdr:rowOff>126207</xdr:rowOff>
    </xdr:to>
    <xdr:graphicFrame macro="">
      <xdr:nvGraphicFramePr>
        <xdr:cNvPr id="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642938</xdr:colOff>
      <xdr:row>48</xdr:row>
      <xdr:rowOff>130968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6798468" cy="9536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333375</xdr:colOff>
      <xdr:row>1</xdr:row>
      <xdr:rowOff>4763</xdr:rowOff>
    </xdr:from>
    <xdr:ext cx="722313" cy="455612"/>
    <xdr:pic>
      <xdr:nvPicPr>
        <xdr:cNvPr id="2" name="Picture 1" descr="flags_of_Denmark"/>
        <xdr:cNvPicPr>
          <a:picLocks noChangeAspect="1" noChangeArrowheads="1"/>
        </xdr:cNvPicPr>
      </xdr:nvPicPr>
      <xdr:blipFill>
        <a:blip xmlns:r="http://schemas.openxmlformats.org/officeDocument/2006/relationships" r:embed="rId1"/>
        <a:srcRect/>
        <a:stretch>
          <a:fillRect/>
        </a:stretch>
      </xdr:blipFill>
      <xdr:spPr bwMode="auto">
        <a:xfrm>
          <a:off x="4943475" y="176213"/>
          <a:ext cx="722313" cy="455612"/>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6</xdr:col>
      <xdr:colOff>361950</xdr:colOff>
      <xdr:row>1</xdr:row>
      <xdr:rowOff>9525</xdr:rowOff>
    </xdr:from>
    <xdr:ext cx="682625" cy="455612"/>
    <xdr:pic>
      <xdr:nvPicPr>
        <xdr:cNvPr id="2" name="Picture 1" descr="flags_of_Finland"/>
        <xdr:cNvPicPr>
          <a:picLocks noChangeAspect="1" noChangeArrowheads="1"/>
        </xdr:cNvPicPr>
      </xdr:nvPicPr>
      <xdr:blipFill>
        <a:blip xmlns:r="http://schemas.openxmlformats.org/officeDocument/2006/relationships" r:embed="rId1"/>
        <a:srcRect/>
        <a:stretch>
          <a:fillRect/>
        </a:stretch>
      </xdr:blipFill>
      <xdr:spPr bwMode="auto">
        <a:xfrm>
          <a:off x="4972050" y="180975"/>
          <a:ext cx="682625" cy="455612"/>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ristopher/Shareholder%20analysis/Top%2020%20list/Copy%20of%2020%20st&#246;rsta%20&#228;garna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__Andrew/How%20to%20do%20a%20waterfal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387000\Desktop\Amended%20key%20financial%20figu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231"/>
      <sheetName val="001231"/>
      <sheetName val="011231"/>
      <sheetName val="021231"/>
      <sheetName val="031231"/>
      <sheetName val="041231"/>
      <sheetName val="051230"/>
      <sheetName val="061031"/>
      <sheetName val="070126"/>
      <sheetName val="070228"/>
      <sheetName val="070831"/>
      <sheetName val="070928"/>
      <sheetName val="071031"/>
      <sheetName val="071131"/>
      <sheetName val="071231"/>
      <sheetName val="080131"/>
      <sheetName val="080229"/>
      <sheetName val="080331"/>
      <sheetName val="080431"/>
      <sheetName val="080530"/>
      <sheetName val="080630"/>
      <sheetName val="080731"/>
      <sheetName val="080829"/>
      <sheetName val="080931"/>
      <sheetName val="081031"/>
      <sheetName val="081131"/>
      <sheetName val="081231"/>
      <sheetName val="090130"/>
      <sheetName val="090227"/>
      <sheetName val="090331"/>
      <sheetName val="Efter nyemissionen 090430"/>
      <sheetName val="090529"/>
      <sheetName val="090630"/>
      <sheetName val="090731"/>
      <sheetName val="090831"/>
      <sheetName val="090930"/>
      <sheetName val="091030"/>
      <sheetName val="091130"/>
      <sheetName val="091214"/>
      <sheetName val="End of 2009"/>
      <sheetName val="100129"/>
      <sheetName val="100226"/>
      <sheetName val="100331"/>
      <sheetName val="100430"/>
      <sheetName val="100531"/>
      <sheetName val="100630"/>
      <sheetName val="100731"/>
      <sheetName val="100831"/>
      <sheetName val="100930"/>
      <sheetName val="101029"/>
      <sheetName val="101130"/>
      <sheetName val="End of 2010"/>
      <sheetName val="110228"/>
      <sheetName val="110331"/>
      <sheetName val="110429"/>
      <sheetName val="110531"/>
      <sheetName val="110630"/>
      <sheetName val="110731"/>
      <sheetName val="110831"/>
      <sheetName val="110930"/>
      <sheetName val="111031"/>
      <sheetName val="111130"/>
      <sheetName val="111230"/>
      <sheetName val="120131"/>
      <sheetName val="120229"/>
      <sheetName val="120330"/>
      <sheetName val="120430"/>
      <sheetName val="120531"/>
      <sheetName val="120630"/>
      <sheetName val="120731"/>
      <sheetName val="120831"/>
      <sheetName val="120928"/>
      <sheetName val="121031"/>
      <sheetName val="121130"/>
      <sheetName val="121231"/>
      <sheetName val="130131"/>
      <sheetName val="130228"/>
      <sheetName val="130328"/>
      <sheetName val="130430"/>
      <sheetName val="130531"/>
      <sheetName val="130628"/>
      <sheetName val="130731"/>
      <sheetName val="130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5">
          <cell r="H5" t="str">
            <v>Sampo Plc</v>
          </cell>
          <cell r="I5">
            <v>860.44049700000005</v>
          </cell>
          <cell r="J5">
            <v>21.353138884153559</v>
          </cell>
        </row>
        <row r="6">
          <cell r="H6" t="str">
            <v>Swedish state</v>
          </cell>
          <cell r="I6">
            <v>284.18171100000001</v>
          </cell>
          <cell r="J6">
            <v>7.0524011415973478</v>
          </cell>
        </row>
        <row r="7">
          <cell r="H7" t="str">
            <v>Nordea Fonden</v>
          </cell>
          <cell r="I7">
            <v>158.21744699999999</v>
          </cell>
          <cell r="J7">
            <v>3.9264064528185552</v>
          </cell>
        </row>
        <row r="8">
          <cell r="H8" t="str">
            <v>Swedbank Robur Funds</v>
          </cell>
          <cell r="I8">
            <v>137.10807500000001</v>
          </cell>
          <cell r="J8">
            <v>3.4025452983926008</v>
          </cell>
        </row>
        <row r="9">
          <cell r="H9" t="str">
            <v>AMF Insurance &amp; Funds</v>
          </cell>
          <cell r="I9">
            <v>87.798330000000007</v>
          </cell>
          <cell r="J9">
            <v>2.1788490207321631</v>
          </cell>
        </row>
        <row r="10">
          <cell r="H10" t="str">
            <v>Norwegian Petroleum Fund</v>
          </cell>
          <cell r="I10">
            <v>78.282619999999994</v>
          </cell>
          <cell r="J10">
            <v>1.9427022123011686</v>
          </cell>
        </row>
        <row r="11">
          <cell r="H11" t="str">
            <v>Alecta</v>
          </cell>
          <cell r="I11">
            <v>66.05</v>
          </cell>
          <cell r="J11">
            <v>1.6391311522594949</v>
          </cell>
        </row>
        <row r="12">
          <cell r="H12" t="str">
            <v>SHB Funds</v>
          </cell>
          <cell r="I12">
            <v>60.457189999999997</v>
          </cell>
          <cell r="J12">
            <v>1.5003370705082697</v>
          </cell>
        </row>
        <row r="13">
          <cell r="H13" t="str">
            <v>SEB Funds</v>
          </cell>
          <cell r="I13">
            <v>48.064725000000003</v>
          </cell>
          <cell r="J13">
            <v>1.1927992138120478</v>
          </cell>
        </row>
        <row r="14">
          <cell r="H14" t="str">
            <v>Fourth Swedish National Pension Fund</v>
          </cell>
          <cell r="I14">
            <v>44.841425000000001</v>
          </cell>
          <cell r="J14">
            <v>1.1128081245905788</v>
          </cell>
        </row>
        <row r="15">
          <cell r="H15" t="str">
            <v>AFA Insurance</v>
          </cell>
          <cell r="I15">
            <v>36.357342000000003</v>
          </cell>
          <cell r="J15">
            <v>0.90226270833539035</v>
          </cell>
        </row>
        <row r="16">
          <cell r="H16" t="str">
            <v>Varma Mutual Pension Insurance</v>
          </cell>
          <cell r="I16">
            <v>35.683387000000003</v>
          </cell>
          <cell r="J16">
            <v>0.88553749053492026</v>
          </cell>
        </row>
        <row r="17">
          <cell r="H17" t="str">
            <v>Saudi Arabian Monetary Agency</v>
          </cell>
          <cell r="I17">
            <v>31.394535000000001</v>
          </cell>
          <cell r="J17">
            <v>0.77910310869342991</v>
          </cell>
        </row>
        <row r="18">
          <cell r="H18" t="str">
            <v>First Swedish National Pension Fund</v>
          </cell>
          <cell r="I18">
            <v>31.030089</v>
          </cell>
          <cell r="J18">
            <v>0.77005882721097174</v>
          </cell>
        </row>
        <row r="19">
          <cell r="H19" t="str">
            <v>Nordea Funds</v>
          </cell>
          <cell r="I19">
            <v>29.443947000000001</v>
          </cell>
          <cell r="J19">
            <v>0.73069630239481453</v>
          </cell>
        </row>
        <row r="20">
          <cell r="H20" t="str">
            <v>Skandia Life Insurance</v>
          </cell>
          <cell r="I20">
            <v>26.951364000000002</v>
          </cell>
          <cell r="J20">
            <v>0.66883906628743495</v>
          </cell>
        </row>
        <row r="21">
          <cell r="H21" t="str">
            <v>Third Swedish National Pension Fund</v>
          </cell>
          <cell r="I21">
            <v>26.917147</v>
          </cell>
          <cell r="J21">
            <v>0.66798991941935215</v>
          </cell>
        </row>
        <row r="22">
          <cell r="H22" t="str">
            <v>Second Swedish National Pension Fund</v>
          </cell>
          <cell r="I22">
            <v>22.117775999999999</v>
          </cell>
          <cell r="J22">
            <v>0.54888623255560043</v>
          </cell>
        </row>
        <row r="23">
          <cell r="H23" t="str">
            <v>Nordea Profit-sharing Foundation</v>
          </cell>
          <cell r="I23">
            <v>21.434251</v>
          </cell>
          <cell r="J23">
            <v>0.53192352065782345</v>
          </cell>
        </row>
        <row r="24">
          <cell r="H24" t="str">
            <v>SPP Funds</v>
          </cell>
          <cell r="I24">
            <v>20.649706999999999</v>
          </cell>
          <cell r="J24">
            <v>0.51245386871659293</v>
          </cell>
        </row>
      </sheetData>
      <sheetData sheetId="81"/>
      <sheetData sheetId="8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2)"/>
      <sheetName val="Sheet1"/>
    </sheetNames>
    <sheetDataSet>
      <sheetData sheetId="0">
        <row r="11">
          <cell r="F11"/>
          <cell r="G11"/>
          <cell r="H11"/>
        </row>
        <row r="12">
          <cell r="F12"/>
          <cell r="G12">
            <v>0</v>
          </cell>
          <cell r="H12"/>
        </row>
        <row r="13">
          <cell r="F13"/>
          <cell r="G13">
            <v>8.2376758787250925E-3</v>
          </cell>
          <cell r="H13"/>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financial figures"/>
    </sheetNames>
    <sheetDataSet>
      <sheetData sheetId="0">
        <row r="6">
          <cell r="AK6" t="str">
            <v>Q2 2012</v>
          </cell>
          <cell r="AL6" t="str">
            <v>Q3 2012</v>
          </cell>
          <cell r="AM6" t="str">
            <v>Q4 2012</v>
          </cell>
          <cell r="AN6" t="str">
            <v>Q1 2013</v>
          </cell>
          <cell r="AO6" t="str">
            <v>Q2 2013</v>
          </cell>
        </row>
        <row r="7">
          <cell r="AJ7" t="str">
            <v>Retail Banking</v>
          </cell>
          <cell r="AK7">
            <v>1.09E-2</v>
          </cell>
          <cell r="AL7">
            <v>1.0699999999999999E-2</v>
          </cell>
          <cell r="AM7">
            <v>1.09E-2</v>
          </cell>
          <cell r="AN7">
            <v>1.09E-2</v>
          </cell>
          <cell r="AO7">
            <v>1.09E-2</v>
          </cell>
        </row>
        <row r="8">
          <cell r="AJ8" t="str">
            <v>Wealth Management</v>
          </cell>
          <cell r="AK8">
            <v>7.4999999999999997E-3</v>
          </cell>
          <cell r="AL8">
            <v>5.8999999999999999E-3</v>
          </cell>
          <cell r="AM8">
            <v>5.8999999999999999E-3</v>
          </cell>
          <cell r="AN8">
            <v>6.7999999999999996E-3</v>
          </cell>
          <cell r="AO8">
            <v>7.4000000000000003E-3</v>
          </cell>
        </row>
        <row r="9">
          <cell r="AJ9" t="str">
            <v>Wholesale Banking</v>
          </cell>
          <cell r="AK9">
            <v>1.06E-2</v>
          </cell>
          <cell r="AL9">
            <v>1.03E-2</v>
          </cell>
          <cell r="AM9">
            <v>1.0200000000000001E-2</v>
          </cell>
          <cell r="AN9">
            <v>1.06E-2</v>
          </cell>
          <cell r="AO9">
            <v>1.0999999999999999E-2</v>
          </cell>
        </row>
        <row r="10">
          <cell r="AJ10" t="str">
            <v>Nordea Group</v>
          </cell>
          <cell r="AK10">
            <v>1.0699999999999999E-2</v>
          </cell>
          <cell r="AL10">
            <v>1.03E-2</v>
          </cell>
          <cell r="AM10">
            <v>1.03E-2</v>
          </cell>
          <cell r="AN10">
            <v>1.0500000000000001E-2</v>
          </cell>
          <cell r="AO10">
            <v>1.0699999999999999E-2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ordea">
    <a:dk1>
      <a:srgbClr val="191919"/>
    </a:dk1>
    <a:lt1>
      <a:srgbClr val="FFFFFF"/>
    </a:lt1>
    <a:dk2>
      <a:srgbClr val="779ABC"/>
    </a:dk2>
    <a:lt2>
      <a:srgbClr val="005284"/>
    </a:lt2>
    <a:accent1>
      <a:srgbClr val="A9AF00"/>
    </a:accent1>
    <a:accent2>
      <a:srgbClr val="D1D175"/>
    </a:accent2>
    <a:accent3>
      <a:srgbClr val="CCD8DE"/>
    </a:accent3>
    <a:accent4>
      <a:srgbClr val="AA0000"/>
    </a:accent4>
    <a:accent5>
      <a:srgbClr val="CC6600"/>
    </a:accent5>
    <a:accent6>
      <a:srgbClr val="E8BD00"/>
    </a:accent6>
    <a:hlink>
      <a:srgbClr val="660033"/>
    </a:hlink>
    <a:folHlink>
      <a:srgbClr val="E5EAE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rgbClr val="191919"/>
    </a:dk1>
    <a:lt1>
      <a:srgbClr val="FFFFFF"/>
    </a:lt1>
    <a:dk2>
      <a:srgbClr val="779ABC"/>
    </a:dk2>
    <a:lt2>
      <a:srgbClr val="005284"/>
    </a:lt2>
    <a:accent1>
      <a:srgbClr val="A9AF00"/>
    </a:accent1>
    <a:accent2>
      <a:srgbClr val="D1D175"/>
    </a:accent2>
    <a:accent3>
      <a:srgbClr val="CCD8DE"/>
    </a:accent3>
    <a:accent4>
      <a:srgbClr val="AA0000"/>
    </a:accent4>
    <a:accent5>
      <a:srgbClr val="CC6600"/>
    </a:accent5>
    <a:accent6>
      <a:srgbClr val="E8BD00"/>
    </a:accent6>
    <a:hlink>
      <a:srgbClr val="005284"/>
    </a:hlink>
    <a:folHlink>
      <a:srgbClr val="660033"/>
    </a:folHlink>
  </a:clrScheme>
  <a:fontScheme name="Nordea">
    <a:maj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Arial"/>
      <a:cs typeface="Arial"/>
      <a:font script="Jpan" typeface="ＭＳ Ｐゴシック"/>
      <a:font script="Hang" typeface="돋움"/>
      <a:font script="Hans" typeface="方正舒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Norde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9999" dist="19999" dir="5400000" rotWithShape="0">
            <a:srgbClr val="000000">
              <a:alpha val="37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tint val="99000"/>
        </a:scheme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1.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3.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0"/>
  <sheetViews>
    <sheetView tabSelected="1" view="pageLayout" zoomScale="80" zoomScaleNormal="100" zoomScaleSheetLayoutView="100" zoomScalePageLayoutView="80" workbookViewId="0">
      <selection activeCell="F49" sqref="F49"/>
    </sheetView>
  </sheetViews>
  <sheetFormatPr defaultRowHeight="15"/>
  <cols>
    <col min="9" max="9" width="17.28515625" customWidth="1"/>
  </cols>
  <sheetData>
    <row r="50" ht="42" customHeight="1"/>
  </sheetData>
  <printOptions horizontalCentered="1"/>
  <pageMargins left="0.23622047244094491" right="0.23622047244094491" top="0.74803149606299213" bottom="0.74803149606299213" header="0.31496062992125984" footer="0.31496062992125984"/>
  <pageSetup paperSize="9" orientation="portrait" r:id="rId1"/>
  <colBreaks count="1" manualBreakCount="1">
    <brk id="9" max="52"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82"/>
  <sheetViews>
    <sheetView view="pageLayout" zoomScaleNormal="100" zoomScaleSheetLayoutView="100" workbookViewId="0">
      <selection activeCell="I17" sqref="I17"/>
    </sheetView>
  </sheetViews>
  <sheetFormatPr defaultRowHeight="11.25"/>
  <cols>
    <col min="1" max="1" width="27.85546875" style="9" customWidth="1"/>
    <col min="2" max="9" width="7.28515625" style="9" customWidth="1"/>
    <col min="10" max="16384" width="9.140625" style="9"/>
  </cols>
  <sheetData>
    <row r="1" spans="1:7" ht="13.5" customHeight="1">
      <c r="A1" s="20" t="s">
        <v>654</v>
      </c>
    </row>
    <row r="2" spans="1:7" ht="13.5" customHeight="1"/>
    <row r="3" spans="1:7" ht="13.5" customHeight="1" thickBot="1">
      <c r="A3" s="184" t="s">
        <v>69</v>
      </c>
      <c r="B3" s="507" t="s">
        <v>782</v>
      </c>
      <c r="C3" s="507" t="s">
        <v>727</v>
      </c>
      <c r="D3" s="507" t="s">
        <v>695</v>
      </c>
      <c r="E3" s="507" t="s">
        <v>605</v>
      </c>
      <c r="F3" s="507" t="s">
        <v>526</v>
      </c>
      <c r="G3" s="507" t="s">
        <v>256</v>
      </c>
    </row>
    <row r="4" spans="1:7" ht="13.5" customHeight="1">
      <c r="A4" s="16" t="s">
        <v>75</v>
      </c>
      <c r="B4" s="17">
        <v>951</v>
      </c>
      <c r="C4" s="17">
        <v>953</v>
      </c>
      <c r="D4" s="17">
        <v>974</v>
      </c>
      <c r="E4" s="17">
        <v>955</v>
      </c>
      <c r="F4" s="17">
        <v>949</v>
      </c>
      <c r="G4" s="17">
        <v>934</v>
      </c>
    </row>
    <row r="5" spans="1:7" ht="13.5" customHeight="1">
      <c r="A5" s="16" t="s">
        <v>97</v>
      </c>
      <c r="B5" s="17">
        <v>265</v>
      </c>
      <c r="C5" s="17">
        <v>273</v>
      </c>
      <c r="D5" s="17">
        <v>291</v>
      </c>
      <c r="E5" s="17">
        <v>288</v>
      </c>
      <c r="F5" s="17">
        <v>272</v>
      </c>
      <c r="G5" s="17">
        <v>286</v>
      </c>
    </row>
    <row r="6" spans="1:7" ht="13.5" customHeight="1">
      <c r="A6" s="16" t="s">
        <v>77</v>
      </c>
      <c r="B6" s="17">
        <v>88</v>
      </c>
      <c r="C6" s="17">
        <v>91</v>
      </c>
      <c r="D6" s="17">
        <v>58</v>
      </c>
      <c r="E6" s="17">
        <v>66</v>
      </c>
      <c r="F6" s="17">
        <v>70</v>
      </c>
      <c r="G6" s="17">
        <v>97</v>
      </c>
    </row>
    <row r="7" spans="1:7" ht="13.5" customHeight="1">
      <c r="A7" s="16" t="s">
        <v>259</v>
      </c>
      <c r="B7" s="17">
        <v>21</v>
      </c>
      <c r="C7" s="17">
        <v>36</v>
      </c>
      <c r="D7" s="17">
        <v>48</v>
      </c>
      <c r="E7" s="17">
        <v>20</v>
      </c>
      <c r="F7" s="17">
        <v>17</v>
      </c>
      <c r="G7" s="17">
        <v>18</v>
      </c>
    </row>
    <row r="8" spans="1:7" ht="13.5" customHeight="1">
      <c r="A8" s="24" t="s">
        <v>80</v>
      </c>
      <c r="B8" s="25">
        <v>1325</v>
      </c>
      <c r="C8" s="25">
        <v>1353</v>
      </c>
      <c r="D8" s="25">
        <v>1371</v>
      </c>
      <c r="E8" s="25">
        <v>1329</v>
      </c>
      <c r="F8" s="25">
        <v>1308</v>
      </c>
      <c r="G8" s="25">
        <v>1335</v>
      </c>
    </row>
    <row r="9" spans="1:7" ht="13.5" customHeight="1">
      <c r="A9" s="16" t="s">
        <v>260</v>
      </c>
      <c r="B9" s="17">
        <v>-345</v>
      </c>
      <c r="C9" s="17">
        <v>-345</v>
      </c>
      <c r="D9" s="17">
        <v>-351</v>
      </c>
      <c r="E9" s="17">
        <v>-347</v>
      </c>
      <c r="F9" s="17">
        <v>-339</v>
      </c>
      <c r="G9" s="17">
        <v>-342</v>
      </c>
    </row>
    <row r="10" spans="1:7" ht="13.5" customHeight="1">
      <c r="A10" s="16" t="s">
        <v>750</v>
      </c>
      <c r="B10" s="17">
        <v>-377</v>
      </c>
      <c r="C10" s="17">
        <v>-379</v>
      </c>
      <c r="D10" s="17">
        <v>-404</v>
      </c>
      <c r="E10" s="17">
        <v>-376</v>
      </c>
      <c r="F10" s="17">
        <v>-377</v>
      </c>
      <c r="G10" s="17">
        <v>-377</v>
      </c>
    </row>
    <row r="11" spans="1:7" ht="13.5" customHeight="1">
      <c r="A11" s="24" t="s">
        <v>84</v>
      </c>
      <c r="B11" s="32">
        <v>-747</v>
      </c>
      <c r="C11" s="32">
        <v>-749</v>
      </c>
      <c r="D11" s="32">
        <v>-786</v>
      </c>
      <c r="E11" s="32">
        <v>-755</v>
      </c>
      <c r="F11" s="32">
        <v>-739</v>
      </c>
      <c r="G11" s="32">
        <v>-740</v>
      </c>
    </row>
    <row r="12" spans="1:7" ht="13.5" customHeight="1">
      <c r="A12" s="24" t="s">
        <v>85</v>
      </c>
      <c r="B12" s="32">
        <v>578</v>
      </c>
      <c r="C12" s="32">
        <v>604</v>
      </c>
      <c r="D12" s="32">
        <v>585</v>
      </c>
      <c r="E12" s="32">
        <v>574</v>
      </c>
      <c r="F12" s="32">
        <v>569</v>
      </c>
      <c r="G12" s="32">
        <v>595</v>
      </c>
    </row>
    <row r="13" spans="1:7" ht="13.5" customHeight="1">
      <c r="A13" s="16" t="s">
        <v>86</v>
      </c>
      <c r="B13" s="17">
        <v>-97</v>
      </c>
      <c r="C13" s="17">
        <v>-128</v>
      </c>
      <c r="D13" s="17">
        <v>-138</v>
      </c>
      <c r="E13" s="17">
        <v>-183</v>
      </c>
      <c r="F13" s="17">
        <v>-117</v>
      </c>
      <c r="G13" s="17">
        <v>-153</v>
      </c>
    </row>
    <row r="14" spans="1:7" ht="13.5" customHeight="1">
      <c r="A14" s="24" t="s">
        <v>87</v>
      </c>
      <c r="B14" s="32">
        <v>481</v>
      </c>
      <c r="C14" s="32">
        <v>476</v>
      </c>
      <c r="D14" s="32">
        <v>447</v>
      </c>
      <c r="E14" s="32">
        <v>391</v>
      </c>
      <c r="F14" s="32">
        <v>452</v>
      </c>
      <c r="G14" s="32">
        <v>442</v>
      </c>
    </row>
    <row r="15" spans="1:7" ht="13.5" customHeight="1">
      <c r="A15" s="16"/>
      <c r="B15" s="17"/>
      <c r="C15" s="17"/>
      <c r="D15" s="17"/>
      <c r="E15" s="17"/>
      <c r="F15" s="17"/>
      <c r="G15" s="17"/>
    </row>
    <row r="16" spans="1:7" ht="13.5" customHeight="1">
      <c r="A16" s="16" t="s">
        <v>41</v>
      </c>
      <c r="B16" s="17">
        <v>56.4</v>
      </c>
      <c r="C16" s="17">
        <v>55.4</v>
      </c>
      <c r="D16" s="17">
        <v>57.3</v>
      </c>
      <c r="E16" s="17">
        <v>56.8</v>
      </c>
      <c r="F16" s="17">
        <v>56.5</v>
      </c>
      <c r="G16" s="17">
        <v>55.4</v>
      </c>
    </row>
    <row r="17" spans="1:9" ht="13.5" customHeight="1">
      <c r="A17" s="16" t="s">
        <v>261</v>
      </c>
      <c r="B17" s="17">
        <v>13.8</v>
      </c>
      <c r="C17" s="17">
        <v>14.2</v>
      </c>
      <c r="D17" s="17">
        <v>13.1</v>
      </c>
      <c r="E17" s="17">
        <v>12.6</v>
      </c>
      <c r="F17" s="17">
        <v>12.4</v>
      </c>
      <c r="G17" s="17">
        <v>12.9</v>
      </c>
    </row>
    <row r="18" spans="1:9" ht="13.5" customHeight="1">
      <c r="A18" s="16" t="s">
        <v>262</v>
      </c>
      <c r="B18" s="11">
        <v>11169</v>
      </c>
      <c r="C18" s="11">
        <v>11073</v>
      </c>
      <c r="D18" s="11">
        <v>11248</v>
      </c>
      <c r="E18" s="11">
        <v>11894</v>
      </c>
      <c r="F18" s="11">
        <v>11597</v>
      </c>
      <c r="G18" s="11">
        <v>11849</v>
      </c>
    </row>
    <row r="19" spans="1:9" ht="13.5" customHeight="1">
      <c r="A19" s="16" t="s">
        <v>263</v>
      </c>
      <c r="B19" s="11">
        <v>78468</v>
      </c>
      <c r="C19" s="11">
        <v>81284</v>
      </c>
      <c r="D19" s="11">
        <v>82332</v>
      </c>
      <c r="E19" s="11">
        <v>88292</v>
      </c>
      <c r="F19" s="11">
        <v>88027</v>
      </c>
      <c r="G19" s="11">
        <v>87975</v>
      </c>
    </row>
    <row r="20" spans="1:9" ht="13.5" customHeight="1">
      <c r="A20" s="16" t="s">
        <v>264</v>
      </c>
      <c r="B20" s="11">
        <v>17331</v>
      </c>
      <c r="C20" s="11">
        <v>17390</v>
      </c>
      <c r="D20" s="11">
        <v>17471</v>
      </c>
      <c r="E20" s="11">
        <v>17660</v>
      </c>
      <c r="F20" s="11">
        <v>17803</v>
      </c>
      <c r="G20" s="11">
        <v>18086</v>
      </c>
    </row>
    <row r="21" spans="1:9" ht="13.5" customHeight="1"/>
    <row r="22" spans="1:9" ht="13.5" customHeight="1"/>
    <row r="23" spans="1:9" ht="13.5" customHeight="1">
      <c r="A23" s="20" t="s">
        <v>594</v>
      </c>
    </row>
    <row r="24" spans="1:9" ht="13.5" customHeight="1">
      <c r="A24" s="429" t="s">
        <v>781</v>
      </c>
    </row>
    <row r="25" spans="1:9" ht="13.5" customHeight="1"/>
    <row r="26" spans="1:9" ht="13.5" customHeight="1" thickBot="1">
      <c r="A26" s="30" t="s">
        <v>69</v>
      </c>
      <c r="B26" s="507" t="s">
        <v>153</v>
      </c>
      <c r="C26" s="507" t="s">
        <v>154</v>
      </c>
      <c r="D26" s="507" t="s">
        <v>155</v>
      </c>
      <c r="E26" s="507" t="s">
        <v>156</v>
      </c>
      <c r="F26" s="507" t="s">
        <v>591</v>
      </c>
      <c r="G26" s="507" t="s">
        <v>143</v>
      </c>
      <c r="H26" s="507" t="s">
        <v>212</v>
      </c>
    </row>
    <row r="27" spans="1:9" ht="13.5" customHeight="1">
      <c r="A27" s="29" t="s">
        <v>75</v>
      </c>
      <c r="B27" s="11">
        <v>309</v>
      </c>
      <c r="C27" s="11">
        <v>163</v>
      </c>
      <c r="D27" s="11">
        <v>209</v>
      </c>
      <c r="E27" s="11">
        <v>263</v>
      </c>
      <c r="F27" s="11">
        <v>33</v>
      </c>
      <c r="G27" s="11">
        <v>-26</v>
      </c>
      <c r="H27" s="11">
        <v>951</v>
      </c>
      <c r="I27" s="11"/>
    </row>
    <row r="28" spans="1:9" ht="13.5" customHeight="1">
      <c r="A28" s="29" t="s">
        <v>97</v>
      </c>
      <c r="B28" s="11">
        <v>46</v>
      </c>
      <c r="C28" s="11">
        <v>87</v>
      </c>
      <c r="D28" s="11">
        <v>40</v>
      </c>
      <c r="E28" s="11">
        <v>88</v>
      </c>
      <c r="F28" s="11">
        <v>11</v>
      </c>
      <c r="G28" s="11">
        <v>-7</v>
      </c>
      <c r="H28" s="11">
        <v>265</v>
      </c>
      <c r="I28" s="11"/>
    </row>
    <row r="29" spans="1:9" ht="13.5" customHeight="1">
      <c r="A29" s="29" t="s">
        <v>77</v>
      </c>
      <c r="B29" s="11">
        <v>11</v>
      </c>
      <c r="C29" s="11">
        <v>26</v>
      </c>
      <c r="D29" s="11">
        <v>25</v>
      </c>
      <c r="E29" s="11">
        <v>26</v>
      </c>
      <c r="F29" s="11">
        <v>-1</v>
      </c>
      <c r="G29" s="11">
        <v>1</v>
      </c>
      <c r="H29" s="11">
        <v>88</v>
      </c>
      <c r="I29" s="11"/>
    </row>
    <row r="30" spans="1:9" ht="13.5" customHeight="1">
      <c r="A30" s="29" t="s">
        <v>259</v>
      </c>
      <c r="B30" s="11">
        <v>9</v>
      </c>
      <c r="C30" s="11">
        <v>1</v>
      </c>
      <c r="D30" s="11">
        <v>2</v>
      </c>
      <c r="E30" s="11">
        <v>1</v>
      </c>
      <c r="F30" s="11">
        <v>0</v>
      </c>
      <c r="G30" s="11">
        <v>8</v>
      </c>
      <c r="H30" s="11">
        <v>21</v>
      </c>
      <c r="I30" s="11"/>
    </row>
    <row r="31" spans="1:9" ht="13.5" customHeight="1">
      <c r="A31" s="44" t="s">
        <v>80</v>
      </c>
      <c r="B31" s="25">
        <v>375</v>
      </c>
      <c r="C31" s="25">
        <v>277</v>
      </c>
      <c r="D31" s="25">
        <v>276</v>
      </c>
      <c r="E31" s="25">
        <v>378</v>
      </c>
      <c r="F31" s="25">
        <v>43</v>
      </c>
      <c r="G31" s="25">
        <v>-24</v>
      </c>
      <c r="H31" s="25">
        <v>1325</v>
      </c>
      <c r="I31" s="11"/>
    </row>
    <row r="32" spans="1:9" ht="13.5" customHeight="1">
      <c r="A32" s="29" t="s">
        <v>260</v>
      </c>
      <c r="B32" s="11">
        <v>-82</v>
      </c>
      <c r="C32" s="11">
        <v>-55</v>
      </c>
      <c r="D32" s="11">
        <v>-40</v>
      </c>
      <c r="E32" s="11">
        <v>-73</v>
      </c>
      <c r="F32" s="11">
        <v>-6</v>
      </c>
      <c r="G32" s="11">
        <v>-89</v>
      </c>
      <c r="H32" s="11">
        <v>-345</v>
      </c>
      <c r="I32" s="11"/>
    </row>
    <row r="33" spans="1:9" ht="13.5" customHeight="1">
      <c r="A33" s="29" t="s">
        <v>750</v>
      </c>
      <c r="B33" s="11">
        <v>-120</v>
      </c>
      <c r="C33" s="11">
        <v>-103</v>
      </c>
      <c r="D33" s="11">
        <v>-80</v>
      </c>
      <c r="E33" s="11">
        <v>-152</v>
      </c>
      <c r="F33" s="11">
        <v>-16</v>
      </c>
      <c r="G33" s="11">
        <v>94</v>
      </c>
      <c r="H33" s="11">
        <v>-377</v>
      </c>
      <c r="I33" s="11"/>
    </row>
    <row r="34" spans="1:9" ht="13.5" customHeight="1">
      <c r="A34" s="44" t="s">
        <v>84</v>
      </c>
      <c r="B34" s="25">
        <v>-205</v>
      </c>
      <c r="C34" s="25">
        <v>-159</v>
      </c>
      <c r="D34" s="25">
        <v>-122</v>
      </c>
      <c r="E34" s="25">
        <v>-229</v>
      </c>
      <c r="F34" s="25">
        <v>-22</v>
      </c>
      <c r="G34" s="25">
        <v>-10</v>
      </c>
      <c r="H34" s="25">
        <v>-747</v>
      </c>
      <c r="I34" s="11"/>
    </row>
    <row r="35" spans="1:9" ht="13.5" customHeight="1">
      <c r="A35" s="44" t="s">
        <v>85</v>
      </c>
      <c r="B35" s="25">
        <v>170</v>
      </c>
      <c r="C35" s="25">
        <v>118</v>
      </c>
      <c r="D35" s="25">
        <v>154</v>
      </c>
      <c r="E35" s="25">
        <v>149</v>
      </c>
      <c r="F35" s="25">
        <v>21</v>
      </c>
      <c r="G35" s="25">
        <v>-34</v>
      </c>
      <c r="H35" s="25">
        <v>578</v>
      </c>
      <c r="I35" s="11"/>
    </row>
    <row r="36" spans="1:9" ht="13.5" customHeight="1">
      <c r="A36" s="29" t="s">
        <v>86</v>
      </c>
      <c r="B36" s="11">
        <v>-77</v>
      </c>
      <c r="C36" s="11">
        <v>-8</v>
      </c>
      <c r="D36" s="11">
        <v>13</v>
      </c>
      <c r="E36" s="11">
        <v>-18</v>
      </c>
      <c r="F36" s="11">
        <v>-7</v>
      </c>
      <c r="G36" s="11">
        <v>0</v>
      </c>
      <c r="H36" s="11">
        <v>-97</v>
      </c>
      <c r="I36" s="11"/>
    </row>
    <row r="37" spans="1:9" ht="13.5" customHeight="1">
      <c r="A37" s="44" t="s">
        <v>87</v>
      </c>
      <c r="B37" s="25">
        <v>93</v>
      </c>
      <c r="C37" s="25">
        <v>110</v>
      </c>
      <c r="D37" s="25">
        <v>167</v>
      </c>
      <c r="E37" s="25">
        <v>131</v>
      </c>
      <c r="F37" s="25">
        <v>14</v>
      </c>
      <c r="G37" s="25">
        <v>-34</v>
      </c>
      <c r="H37" s="25">
        <v>481</v>
      </c>
      <c r="I37" s="11"/>
    </row>
    <row r="38" spans="1:9" ht="13.5" customHeight="1">
      <c r="A38" s="29" t="s">
        <v>289</v>
      </c>
      <c r="B38" s="11">
        <v>3890</v>
      </c>
      <c r="C38" s="11">
        <v>3985</v>
      </c>
      <c r="D38" s="11">
        <v>1407</v>
      </c>
      <c r="E38" s="11">
        <v>3263</v>
      </c>
      <c r="F38" s="11">
        <v>771</v>
      </c>
      <c r="G38" s="11">
        <v>4015</v>
      </c>
      <c r="H38" s="11">
        <v>17331</v>
      </c>
      <c r="I38" s="11"/>
    </row>
    <row r="39" spans="1:9" ht="13.5" customHeight="1">
      <c r="A39" s="29"/>
      <c r="B39" s="11"/>
      <c r="C39" s="11"/>
      <c r="D39" s="11"/>
      <c r="E39" s="11"/>
      <c r="F39" s="11"/>
      <c r="G39" s="11"/>
      <c r="H39" s="11"/>
      <c r="I39" s="11"/>
    </row>
    <row r="40" spans="1:9" ht="13.5" customHeight="1"/>
    <row r="41" spans="1:9" ht="13.5" customHeight="1">
      <c r="A41" s="20" t="s">
        <v>592</v>
      </c>
    </row>
    <row r="42" spans="1:9" ht="13.5" customHeight="1"/>
    <row r="43" spans="1:9" ht="13.5" customHeight="1" thickBot="1">
      <c r="A43" s="30" t="s">
        <v>290</v>
      </c>
      <c r="B43" s="507" t="s">
        <v>782</v>
      </c>
      <c r="C43" s="507" t="s">
        <v>727</v>
      </c>
      <c r="D43" s="507" t="s">
        <v>695</v>
      </c>
      <c r="E43" s="507" t="s">
        <v>605</v>
      </c>
      <c r="F43" s="507" t="s">
        <v>526</v>
      </c>
      <c r="G43" s="507" t="s">
        <v>256</v>
      </c>
    </row>
    <row r="44" spans="1:9" ht="13.5" customHeight="1">
      <c r="A44" s="29" t="s">
        <v>273</v>
      </c>
      <c r="B44" s="35">
        <v>85.1</v>
      </c>
      <c r="C44" s="35">
        <v>87.6</v>
      </c>
      <c r="D44" s="35">
        <v>88.199999999999989</v>
      </c>
      <c r="E44" s="35">
        <v>91.1</v>
      </c>
      <c r="F44" s="35">
        <v>90</v>
      </c>
      <c r="G44" s="35">
        <v>88.799999999999983</v>
      </c>
    </row>
    <row r="45" spans="1:9" ht="13.5" customHeight="1">
      <c r="A45" s="29" t="s">
        <v>274</v>
      </c>
      <c r="B45" s="35">
        <v>121.6</v>
      </c>
      <c r="C45" s="35">
        <v>123.4</v>
      </c>
      <c r="D45" s="35">
        <v>122.6</v>
      </c>
      <c r="E45" s="35">
        <v>122.2</v>
      </c>
      <c r="F45" s="35">
        <v>119.2</v>
      </c>
      <c r="G45" s="35">
        <v>117</v>
      </c>
    </row>
    <row r="46" spans="1:9" ht="13.5" customHeight="1">
      <c r="A46" s="29" t="s">
        <v>275</v>
      </c>
      <c r="B46" s="35">
        <v>23.800000000000011</v>
      </c>
      <c r="C46" s="35">
        <v>24.199999999999989</v>
      </c>
      <c r="D46" s="35">
        <v>24.200000000000017</v>
      </c>
      <c r="E46" s="35">
        <v>24.799999999999997</v>
      </c>
      <c r="F46" s="35">
        <v>24.799999999999997</v>
      </c>
      <c r="G46" s="35">
        <v>24.900000000000006</v>
      </c>
    </row>
    <row r="47" spans="1:9" ht="13.5" customHeight="1">
      <c r="A47" s="44" t="s">
        <v>276</v>
      </c>
      <c r="B47" s="34">
        <v>230.5</v>
      </c>
      <c r="C47" s="34">
        <v>235.2</v>
      </c>
      <c r="D47" s="34">
        <v>235</v>
      </c>
      <c r="E47" s="34">
        <v>238.1</v>
      </c>
      <c r="F47" s="34">
        <v>234</v>
      </c>
      <c r="G47" s="34">
        <v>230.7</v>
      </c>
    </row>
    <row r="48" spans="1:9" ht="13.5" customHeight="1">
      <c r="A48" s="29"/>
      <c r="B48" s="17"/>
      <c r="C48" s="17"/>
      <c r="D48" s="17"/>
      <c r="E48" s="17"/>
      <c r="F48" s="17"/>
      <c r="G48" s="17"/>
    </row>
    <row r="49" spans="1:7" ht="13.5" customHeight="1">
      <c r="A49" s="29" t="s">
        <v>277</v>
      </c>
      <c r="B49" s="17">
        <v>43.3</v>
      </c>
      <c r="C49" s="17">
        <v>44.100000000000009</v>
      </c>
      <c r="D49" s="17">
        <v>45.5</v>
      </c>
      <c r="E49" s="17">
        <v>43.599999999999994</v>
      </c>
      <c r="F49" s="17">
        <v>42.900000000000006</v>
      </c>
      <c r="G49" s="17">
        <v>42.900000000000006</v>
      </c>
    </row>
    <row r="50" spans="1:7" ht="13.5" customHeight="1">
      <c r="A50" s="29" t="s">
        <v>278</v>
      </c>
      <c r="B50" s="17">
        <v>75.7</v>
      </c>
      <c r="C50" s="17">
        <v>76.099999999999994</v>
      </c>
      <c r="D50" s="17">
        <v>75.400000000000006</v>
      </c>
      <c r="E50" s="17">
        <v>75.2</v>
      </c>
      <c r="F50" s="17">
        <v>74.8</v>
      </c>
      <c r="G50" s="17">
        <v>72</v>
      </c>
    </row>
    <row r="51" spans="1:7" ht="13.5" customHeight="1">
      <c r="A51" s="44" t="s">
        <v>279</v>
      </c>
      <c r="B51" s="32">
        <v>119</v>
      </c>
      <c r="C51" s="32">
        <v>120.2</v>
      </c>
      <c r="D51" s="32">
        <v>120.9</v>
      </c>
      <c r="E51" s="32">
        <v>118.8</v>
      </c>
      <c r="F51" s="32">
        <v>117.7</v>
      </c>
      <c r="G51" s="32">
        <v>114.9</v>
      </c>
    </row>
    <row r="52" spans="1:7" ht="13.5" customHeight="1"/>
    <row r="53" spans="1:7" ht="13.5" customHeight="1"/>
    <row r="54" spans="1:7" ht="13.5" customHeight="1">
      <c r="A54" s="20" t="s">
        <v>687</v>
      </c>
      <c r="B54" s="14"/>
      <c r="C54" s="14"/>
      <c r="D54" s="14"/>
      <c r="E54" s="14"/>
      <c r="F54" s="14"/>
      <c r="G54" s="14"/>
    </row>
    <row r="55" spans="1:7" ht="13.5" customHeight="1">
      <c r="A55" s="20"/>
      <c r="B55" s="14"/>
      <c r="C55" s="14"/>
      <c r="D55" s="14"/>
      <c r="E55" s="14"/>
      <c r="F55" s="14"/>
      <c r="G55" s="14"/>
    </row>
    <row r="56" spans="1:7" ht="13.5" customHeight="1" thickBot="1">
      <c r="A56" s="15"/>
      <c r="B56" s="19" t="s">
        <v>782</v>
      </c>
      <c r="C56" s="15" t="s">
        <v>727</v>
      </c>
      <c r="D56" s="15" t="s">
        <v>695</v>
      </c>
      <c r="E56" s="15" t="s">
        <v>605</v>
      </c>
      <c r="F56" s="15" t="s">
        <v>526</v>
      </c>
      <c r="G56" s="15" t="s">
        <v>256</v>
      </c>
    </row>
    <row r="57" spans="1:7" ht="14.1" customHeight="1">
      <c r="A57" s="29" t="s">
        <v>686</v>
      </c>
      <c r="B57" s="21">
        <v>1.09E-2</v>
      </c>
      <c r="C57" s="21">
        <v>1.09E-2</v>
      </c>
      <c r="D57" s="21">
        <v>1.055480496159669E-2</v>
      </c>
      <c r="E57" s="21">
        <v>1.042201573067756E-2</v>
      </c>
      <c r="F57" s="21">
        <v>1.063670156688663E-2</v>
      </c>
      <c r="G57" s="104">
        <v>1.0504879433153024E-2</v>
      </c>
    </row>
    <row r="58" spans="1:7" ht="14.1" customHeight="1">
      <c r="A58" s="29"/>
      <c r="B58" s="17"/>
      <c r="C58" s="17"/>
      <c r="D58" s="17"/>
      <c r="E58" s="17"/>
      <c r="F58" s="17"/>
      <c r="G58" s="17"/>
    </row>
    <row r="59" spans="1:7" ht="14.1" customHeight="1"/>
    <row r="60" spans="1:7" ht="14.1" customHeight="1"/>
    <row r="61" spans="1:7" ht="14.1" customHeight="1"/>
    <row r="62" spans="1:7" ht="14.1" customHeight="1"/>
    <row r="63" spans="1:7" ht="14.1" customHeight="1"/>
    <row r="64" spans="1:7"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sheetData>
  <printOptions horizontalCentered="1"/>
  <pageMargins left="0.7" right="0.7" top="0.75" bottom="0.75" header="0.3" footer="0.3"/>
  <pageSetup paperSize="9" scale="94" orientation="portrait" r:id="rId1"/>
  <headerFooter>
    <oddHeader>&amp;R&amp;"Arial,Normal"&amp;8Retail Banking</oddHeader>
    <oddFooter>&amp;L&amp;G&amp;C&amp;"Arial,Normal"&amp;7Fact book - Q2 2013</oddFooter>
  </headerFooter>
  <rowBreaks count="1" manualBreakCount="1">
    <brk id="74" max="18"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80"/>
  <sheetViews>
    <sheetView view="pageLayout" zoomScaleNormal="100" zoomScaleSheetLayoutView="100" workbookViewId="0">
      <selection activeCell="F49" sqref="F49"/>
    </sheetView>
  </sheetViews>
  <sheetFormatPr defaultRowHeight="13.5" customHeight="1"/>
  <cols>
    <col min="1" max="1" width="27.85546875" style="86" customWidth="1"/>
    <col min="2" max="8" width="7.28515625" style="86" customWidth="1"/>
    <col min="9" max="9" width="7.85546875" style="86" customWidth="1"/>
    <col min="10" max="10" width="7.28515625" style="86" customWidth="1"/>
    <col min="11" max="11" width="5.85546875" style="86" hidden="1" customWidth="1"/>
    <col min="12" max="12" width="6.42578125" style="86" hidden="1" customWidth="1"/>
    <col min="13" max="14" width="6.42578125" style="86" customWidth="1"/>
    <col min="15" max="16384" width="9.140625" style="86"/>
  </cols>
  <sheetData>
    <row r="1" spans="1:14" ht="13.5" customHeight="1">
      <c r="A1" s="20" t="s">
        <v>517</v>
      </c>
      <c r="B1" s="20"/>
      <c r="C1" s="125"/>
      <c r="D1" s="125"/>
      <c r="E1" s="125"/>
      <c r="F1" s="125"/>
      <c r="G1" s="125"/>
      <c r="H1" s="125"/>
      <c r="I1" s="125"/>
      <c r="J1" s="125"/>
      <c r="K1" s="364"/>
      <c r="L1" s="364"/>
      <c r="M1" s="364"/>
      <c r="N1" s="364"/>
    </row>
    <row r="2" spans="1:14" ht="13.5" customHeight="1">
      <c r="A2" s="14" t="s">
        <v>781</v>
      </c>
      <c r="B2" s="14"/>
      <c r="C2" s="231"/>
      <c r="D2" s="231"/>
      <c r="E2" s="231"/>
      <c r="K2" s="55"/>
      <c r="L2" s="55"/>
      <c r="M2" s="55"/>
      <c r="N2" s="55"/>
    </row>
    <row r="3" spans="1:14" s="354" customFormat="1" ht="13.5" customHeight="1">
      <c r="K3" s="363"/>
      <c r="L3" s="356"/>
      <c r="M3" s="356"/>
      <c r="N3" s="356"/>
    </row>
    <row r="4" spans="1:14" s="354" customFormat="1" ht="13.5" customHeight="1">
      <c r="A4" s="360" t="s">
        <v>476</v>
      </c>
      <c r="B4" s="360"/>
      <c r="C4" s="362"/>
      <c r="D4" s="362"/>
      <c r="E4" s="362"/>
      <c r="F4" s="348"/>
      <c r="K4" s="345"/>
      <c r="L4" s="131"/>
      <c r="M4" s="131"/>
      <c r="N4" s="131"/>
    </row>
    <row r="5" spans="1:14" s="354" customFormat="1" ht="13.5" customHeight="1">
      <c r="C5" s="362"/>
      <c r="D5" s="362"/>
      <c r="E5" s="109"/>
      <c r="J5" s="345"/>
      <c r="K5" s="131"/>
      <c r="L5" s="131"/>
      <c r="M5" s="131"/>
    </row>
    <row r="6" spans="1:14" s="354" customFormat="1" ht="13.5" customHeight="1">
      <c r="A6" s="388" t="s">
        <v>539</v>
      </c>
      <c r="B6" s="639">
        <v>1776000</v>
      </c>
      <c r="C6" s="639"/>
      <c r="D6" s="389"/>
      <c r="E6" s="641" t="s">
        <v>1001</v>
      </c>
      <c r="F6" s="641"/>
      <c r="G6" s="639">
        <f>+B40</f>
        <v>3890</v>
      </c>
      <c r="H6" s="642"/>
      <c r="J6" s="345"/>
      <c r="K6" s="131"/>
      <c r="L6" s="131"/>
      <c r="M6" s="131"/>
    </row>
    <row r="7" spans="1:14" s="354" customFormat="1" ht="13.5" customHeight="1">
      <c r="A7" s="390" t="s">
        <v>519</v>
      </c>
      <c r="B7" s="640">
        <v>190</v>
      </c>
      <c r="C7" s="640"/>
      <c r="D7" s="391"/>
      <c r="E7" s="643" t="s">
        <v>272</v>
      </c>
      <c r="F7" s="643"/>
      <c r="G7" s="644">
        <f>+B49</f>
        <v>66.3</v>
      </c>
      <c r="H7" s="645"/>
      <c r="J7" s="60"/>
      <c r="K7" s="359"/>
      <c r="L7" s="343"/>
      <c r="M7" s="343"/>
    </row>
    <row r="8" spans="1:14" s="354" customFormat="1" ht="13.5" customHeight="1">
      <c r="J8" s="138"/>
      <c r="K8" s="361"/>
      <c r="L8" s="131"/>
      <c r="M8" s="131"/>
    </row>
    <row r="9" spans="1:14" s="354" customFormat="1" ht="13.5" customHeight="1">
      <c r="K9" s="138"/>
      <c r="L9" s="361"/>
      <c r="M9" s="131"/>
      <c r="N9" s="131"/>
    </row>
    <row r="10" spans="1:14" s="354" customFormat="1" ht="13.5" customHeight="1">
      <c r="A10" s="360" t="s">
        <v>100</v>
      </c>
      <c r="B10" s="360"/>
      <c r="K10" s="60"/>
      <c r="L10" s="359"/>
      <c r="M10" s="343"/>
      <c r="N10" s="343"/>
    </row>
    <row r="11" spans="1:14" s="354" customFormat="1" ht="13.5" customHeight="1" thickBot="1"/>
    <row r="12" spans="1:14" s="354" customFormat="1" ht="13.5" customHeight="1" thickBot="1">
      <c r="A12" s="526"/>
      <c r="B12" s="527" t="s">
        <v>782</v>
      </c>
      <c r="C12" s="527" t="s">
        <v>727</v>
      </c>
      <c r="D12" s="527" t="s">
        <v>695</v>
      </c>
      <c r="E12" s="527" t="s">
        <v>605</v>
      </c>
      <c r="F12" s="527" t="s">
        <v>526</v>
      </c>
      <c r="G12" s="528" t="s">
        <v>256</v>
      </c>
      <c r="H12" s="326"/>
      <c r="I12" s="326"/>
      <c r="J12" s="326"/>
      <c r="K12" s="358" t="s">
        <v>74</v>
      </c>
      <c r="L12" s="326"/>
      <c r="M12" s="357"/>
      <c r="N12" s="357"/>
    </row>
    <row r="13" spans="1:14" s="354" customFormat="1" ht="13.5" customHeight="1">
      <c r="A13" s="380" t="s">
        <v>474</v>
      </c>
      <c r="B13" s="381">
        <v>0.16905999999999999</v>
      </c>
      <c r="C13" s="381">
        <v>0.168188</v>
      </c>
      <c r="D13" s="381">
        <v>0.168188</v>
      </c>
      <c r="E13" s="381">
        <v>0.16661899999999999</v>
      </c>
      <c r="F13" s="381">
        <v>0.16500999999999999</v>
      </c>
      <c r="G13" s="381">
        <v>0.16432848554812729</v>
      </c>
      <c r="H13" s="355"/>
      <c r="I13" s="355"/>
      <c r="J13" s="355"/>
      <c r="K13" s="355">
        <v>0.15874177029992684</v>
      </c>
      <c r="L13" s="86"/>
      <c r="M13" s="86"/>
      <c r="N13" s="86"/>
    </row>
    <row r="14" spans="1:14" s="354" customFormat="1" ht="13.5" customHeight="1">
      <c r="A14" s="380" t="s">
        <v>275</v>
      </c>
      <c r="B14" s="381">
        <v>0.21107964402539925</v>
      </c>
      <c r="C14" s="381">
        <v>0.20971531440548782</v>
      </c>
      <c r="D14" s="381">
        <v>0.20971531440548782</v>
      </c>
      <c r="E14" s="381">
        <v>0.21079482344102179</v>
      </c>
      <c r="F14" s="381">
        <v>0.2092243380855397</v>
      </c>
      <c r="G14" s="381">
        <v>0.20954414346302785</v>
      </c>
      <c r="H14" s="355"/>
      <c r="I14" s="355"/>
      <c r="J14" s="355"/>
      <c r="K14" s="355">
        <v>0.20103349044813426</v>
      </c>
    </row>
    <row r="15" spans="1:14" s="354" customFormat="1" ht="13.5" customHeight="1">
      <c r="A15" s="380" t="s">
        <v>475</v>
      </c>
      <c r="B15" s="381">
        <v>0.23127117677419357</v>
      </c>
      <c r="C15" s="381">
        <v>0.23955636316739748</v>
      </c>
      <c r="D15" s="381">
        <v>0.23955636316739748</v>
      </c>
      <c r="E15" s="381">
        <v>0.24353704382272839</v>
      </c>
      <c r="F15" s="381">
        <v>0.24744903233532936</v>
      </c>
      <c r="G15" s="381">
        <v>0.24132137427578215</v>
      </c>
      <c r="H15" s="355"/>
      <c r="I15" s="355"/>
      <c r="J15" s="355"/>
      <c r="K15" s="355">
        <v>0.21579451645264847</v>
      </c>
      <c r="L15" s="356"/>
      <c r="M15" s="356"/>
      <c r="N15" s="356"/>
    </row>
    <row r="16" spans="1:14" s="354" customFormat="1" ht="13.5" customHeight="1">
      <c r="A16" s="380"/>
      <c r="B16" s="381"/>
      <c r="C16" s="381"/>
      <c r="D16" s="381"/>
      <c r="E16" s="381"/>
      <c r="F16" s="381"/>
      <c r="G16" s="381"/>
      <c r="H16" s="355"/>
      <c r="I16" s="355"/>
      <c r="J16" s="355"/>
      <c r="K16" s="355"/>
      <c r="L16" s="353"/>
      <c r="M16" s="352"/>
      <c r="N16" s="352"/>
    </row>
    <row r="17" spans="1:14" s="354" customFormat="1" ht="13.5" customHeight="1">
      <c r="A17" s="380" t="s">
        <v>278</v>
      </c>
      <c r="B17" s="381">
        <v>0.22796585905649389</v>
      </c>
      <c r="C17" s="381">
        <v>0.22569354526773844</v>
      </c>
      <c r="D17" s="381">
        <v>0.22569354526773844</v>
      </c>
      <c r="E17" s="381">
        <v>0.2244240515364142</v>
      </c>
      <c r="F17" s="381">
        <v>0.22379258717386</v>
      </c>
      <c r="G17" s="381">
        <v>0.22544214785705516</v>
      </c>
      <c r="H17" s="355"/>
      <c r="I17" s="355"/>
      <c r="J17" s="355"/>
      <c r="K17" s="355">
        <v>0.22444953798369352</v>
      </c>
      <c r="L17" s="353"/>
      <c r="M17" s="352"/>
      <c r="N17" s="352"/>
    </row>
    <row r="18" spans="1:14" s="354" customFormat="1" ht="13.5" customHeight="1">
      <c r="A18" s="380" t="s">
        <v>277</v>
      </c>
      <c r="B18" s="381">
        <v>0.25139970757825369</v>
      </c>
      <c r="C18" s="381">
        <v>0.23062689308176101</v>
      </c>
      <c r="D18" s="381">
        <v>0.23062689308176101</v>
      </c>
      <c r="E18" s="381">
        <v>0.24420185490519372</v>
      </c>
      <c r="F18" s="381">
        <v>0.24573136400651466</v>
      </c>
      <c r="G18" s="381">
        <v>0.24719154822335024</v>
      </c>
      <c r="H18" s="355"/>
      <c r="I18" s="355"/>
      <c r="J18" s="355"/>
      <c r="K18" s="355">
        <v>0.27449400000000002</v>
      </c>
      <c r="L18" s="353"/>
      <c r="M18" s="352"/>
      <c r="N18" s="352"/>
    </row>
    <row r="19" spans="1:14" s="354" customFormat="1" ht="13.5" customHeight="1">
      <c r="L19" s="351"/>
      <c r="M19" s="350"/>
      <c r="N19" s="350"/>
    </row>
    <row r="20" spans="1:14" ht="13.5" customHeight="1">
      <c r="L20" s="353"/>
      <c r="M20" s="352"/>
      <c r="N20" s="352"/>
    </row>
    <row r="21" spans="1:14" ht="13.5" customHeight="1">
      <c r="A21" s="20" t="s">
        <v>518</v>
      </c>
      <c r="B21" s="20"/>
      <c r="C21" s="20"/>
      <c r="D21" s="20"/>
      <c r="E21" s="20"/>
      <c r="F21" s="20"/>
      <c r="G21" s="20"/>
      <c r="H21" s="20"/>
      <c r="L21" s="353"/>
      <c r="M21" s="352"/>
      <c r="N21" s="352"/>
    </row>
    <row r="22" spans="1:14" ht="13.5" customHeight="1" thickBot="1">
      <c r="L22" s="351"/>
      <c r="M22" s="350"/>
      <c r="N22" s="350"/>
    </row>
    <row r="23" spans="1:14" ht="13.5" customHeight="1" thickBot="1">
      <c r="A23" s="529" t="s">
        <v>69</v>
      </c>
      <c r="B23" s="529" t="s">
        <v>782</v>
      </c>
      <c r="C23" s="527" t="s">
        <v>727</v>
      </c>
      <c r="D23" s="527" t="s">
        <v>695</v>
      </c>
      <c r="E23" s="527" t="s">
        <v>605</v>
      </c>
      <c r="F23" s="527" t="s">
        <v>526</v>
      </c>
      <c r="G23" s="527" t="s">
        <v>256</v>
      </c>
      <c r="H23" s="349"/>
      <c r="I23" s="349"/>
      <c r="J23" s="349"/>
      <c r="K23" s="346"/>
      <c r="L23" s="326"/>
      <c r="M23" s="349"/>
    </row>
    <row r="24" spans="1:14" ht="13.5" customHeight="1">
      <c r="A24" s="382" t="s">
        <v>75</v>
      </c>
      <c r="B24" s="217">
        <v>309</v>
      </c>
      <c r="C24" s="217">
        <v>317</v>
      </c>
      <c r="D24" s="217">
        <v>323</v>
      </c>
      <c r="E24" s="217">
        <v>309</v>
      </c>
      <c r="F24" s="217">
        <v>319</v>
      </c>
      <c r="G24" s="225">
        <v>315</v>
      </c>
      <c r="K24" s="236"/>
    </row>
    <row r="25" spans="1:14" ht="13.5" customHeight="1">
      <c r="A25" s="382" t="s">
        <v>97</v>
      </c>
      <c r="B25" s="225">
        <v>46</v>
      </c>
      <c r="C25" s="225">
        <v>41</v>
      </c>
      <c r="D25" s="225">
        <v>41</v>
      </c>
      <c r="E25" s="225">
        <v>58</v>
      </c>
      <c r="F25" s="225">
        <v>45</v>
      </c>
      <c r="G25" s="225">
        <v>65</v>
      </c>
      <c r="K25" s="347"/>
      <c r="L25" s="55"/>
    </row>
    <row r="26" spans="1:14" ht="13.5" customHeight="1">
      <c r="A26" s="382" t="s">
        <v>77</v>
      </c>
      <c r="B26" s="225">
        <v>11</v>
      </c>
      <c r="C26" s="225">
        <v>33</v>
      </c>
      <c r="D26" s="225">
        <v>8</v>
      </c>
      <c r="E26" s="225">
        <v>7</v>
      </c>
      <c r="F26" s="225">
        <v>1</v>
      </c>
      <c r="G26" s="225">
        <v>22</v>
      </c>
      <c r="K26" s="347"/>
      <c r="L26" s="55"/>
    </row>
    <row r="27" spans="1:14" ht="13.5" customHeight="1">
      <c r="A27" s="382" t="s">
        <v>259</v>
      </c>
      <c r="B27" s="225">
        <v>9</v>
      </c>
      <c r="C27" s="225">
        <v>11</v>
      </c>
      <c r="D27" s="225">
        <v>9</v>
      </c>
      <c r="E27" s="225">
        <v>5</v>
      </c>
      <c r="F27" s="225">
        <v>6</v>
      </c>
      <c r="G27" s="225">
        <v>6</v>
      </c>
      <c r="K27" s="347"/>
      <c r="L27" s="55"/>
    </row>
    <row r="28" spans="1:14" ht="13.5" customHeight="1">
      <c r="A28" s="383" t="s">
        <v>80</v>
      </c>
      <c r="B28" s="384">
        <v>375</v>
      </c>
      <c r="C28" s="384">
        <v>402</v>
      </c>
      <c r="D28" s="384">
        <v>381</v>
      </c>
      <c r="E28" s="384">
        <v>379</v>
      </c>
      <c r="F28" s="384">
        <v>371</v>
      </c>
      <c r="G28" s="385">
        <v>408</v>
      </c>
      <c r="K28" s="347"/>
      <c r="L28" s="55"/>
    </row>
    <row r="29" spans="1:14" ht="13.5" customHeight="1">
      <c r="A29" s="382" t="s">
        <v>260</v>
      </c>
      <c r="B29" s="225">
        <v>-82</v>
      </c>
      <c r="C29" s="225">
        <v>-81</v>
      </c>
      <c r="D29" s="225">
        <v>-85</v>
      </c>
      <c r="E29" s="225">
        <v>-84</v>
      </c>
      <c r="F29" s="225">
        <v>-82</v>
      </c>
      <c r="G29" s="225">
        <v>-87</v>
      </c>
      <c r="K29" s="347"/>
      <c r="L29" s="55"/>
    </row>
    <row r="30" spans="1:14" ht="13.5" customHeight="1">
      <c r="A30" s="382" t="s">
        <v>750</v>
      </c>
      <c r="B30" s="225">
        <v>-120</v>
      </c>
      <c r="C30" s="225">
        <v>-120</v>
      </c>
      <c r="D30" s="225">
        <v>-124</v>
      </c>
      <c r="E30" s="225">
        <v>-120</v>
      </c>
      <c r="F30" s="225">
        <v>-120</v>
      </c>
      <c r="G30" s="225">
        <v>-122</v>
      </c>
      <c r="K30" s="347"/>
      <c r="L30" s="55"/>
    </row>
    <row r="31" spans="1:14" ht="13.5" customHeight="1">
      <c r="A31" s="383" t="s">
        <v>84</v>
      </c>
      <c r="B31" s="385">
        <v>-205</v>
      </c>
      <c r="C31" s="385">
        <v>-205</v>
      </c>
      <c r="D31" s="385">
        <v>-212</v>
      </c>
      <c r="E31" s="385">
        <v>-208</v>
      </c>
      <c r="F31" s="385">
        <v>-206</v>
      </c>
      <c r="G31" s="385">
        <v>-212</v>
      </c>
      <c r="K31" s="347"/>
      <c r="L31" s="55"/>
    </row>
    <row r="32" spans="1:14" ht="13.5" customHeight="1">
      <c r="A32" s="383" t="s">
        <v>85</v>
      </c>
      <c r="B32" s="385">
        <v>170</v>
      </c>
      <c r="C32" s="385">
        <v>197</v>
      </c>
      <c r="D32" s="385">
        <v>169</v>
      </c>
      <c r="E32" s="385">
        <v>171</v>
      </c>
      <c r="F32" s="385">
        <v>165</v>
      </c>
      <c r="G32" s="385">
        <v>196</v>
      </c>
      <c r="K32" s="347"/>
      <c r="L32" s="55"/>
    </row>
    <row r="33" spans="1:13" ht="13.5" customHeight="1">
      <c r="A33" s="382" t="s">
        <v>86</v>
      </c>
      <c r="B33" s="225">
        <v>-77</v>
      </c>
      <c r="C33" s="225">
        <v>-86</v>
      </c>
      <c r="D33" s="225">
        <v>-90</v>
      </c>
      <c r="E33" s="225">
        <v>-145</v>
      </c>
      <c r="F33" s="225">
        <v>-96</v>
      </c>
      <c r="G33" s="225">
        <v>-112</v>
      </c>
      <c r="K33" s="347"/>
      <c r="L33" s="55"/>
    </row>
    <row r="34" spans="1:13" ht="13.5" customHeight="1">
      <c r="A34" s="383" t="s">
        <v>87</v>
      </c>
      <c r="B34" s="385">
        <v>93</v>
      </c>
      <c r="C34" s="385">
        <v>111</v>
      </c>
      <c r="D34" s="385">
        <v>79</v>
      </c>
      <c r="E34" s="385">
        <v>26</v>
      </c>
      <c r="F34" s="385">
        <v>69</v>
      </c>
      <c r="G34" s="385">
        <v>84</v>
      </c>
      <c r="K34" s="347"/>
      <c r="L34" s="55"/>
    </row>
    <row r="35" spans="1:13" ht="13.5" customHeight="1">
      <c r="A35" s="380"/>
      <c r="B35" s="380"/>
      <c r="C35" s="226"/>
      <c r="D35" s="226"/>
      <c r="E35" s="226"/>
      <c r="F35" s="226"/>
      <c r="G35" s="226"/>
      <c r="K35" s="347"/>
      <c r="L35" s="55"/>
    </row>
    <row r="36" spans="1:13" ht="13.5" customHeight="1">
      <c r="A36" s="382" t="s">
        <v>41</v>
      </c>
      <c r="B36" s="386">
        <v>54.7</v>
      </c>
      <c r="C36" s="386">
        <v>51</v>
      </c>
      <c r="D36" s="386">
        <v>55.6</v>
      </c>
      <c r="E36" s="386">
        <v>54.9</v>
      </c>
      <c r="F36" s="386">
        <v>55.5</v>
      </c>
      <c r="G36" s="386">
        <v>52</v>
      </c>
      <c r="K36" s="347"/>
      <c r="L36" s="55"/>
    </row>
    <row r="37" spans="1:13" ht="13.5" customHeight="1">
      <c r="A37" s="382" t="s">
        <v>261</v>
      </c>
      <c r="B37" s="386">
        <v>13.7</v>
      </c>
      <c r="C37" s="386">
        <v>15.9</v>
      </c>
      <c r="D37" s="386">
        <v>13</v>
      </c>
      <c r="E37" s="386">
        <v>13.4</v>
      </c>
      <c r="F37" s="386">
        <v>12.5</v>
      </c>
      <c r="G37" s="386">
        <v>14.8</v>
      </c>
      <c r="K37" s="347"/>
      <c r="L37" s="55"/>
    </row>
    <row r="38" spans="1:13" ht="13.5" customHeight="1">
      <c r="A38" s="382" t="s">
        <v>262</v>
      </c>
      <c r="B38" s="387">
        <v>3040</v>
      </c>
      <c r="C38" s="387">
        <v>3151</v>
      </c>
      <c r="D38" s="387">
        <v>3147</v>
      </c>
      <c r="E38" s="387">
        <v>3326</v>
      </c>
      <c r="F38" s="387">
        <v>3193</v>
      </c>
      <c r="G38" s="387">
        <v>3410</v>
      </c>
      <c r="K38" s="347"/>
      <c r="L38" s="55"/>
    </row>
    <row r="39" spans="1:13" ht="13.5" customHeight="1">
      <c r="A39" s="382" t="s">
        <v>263</v>
      </c>
      <c r="B39" s="387">
        <v>23244</v>
      </c>
      <c r="C39" s="387">
        <v>24081</v>
      </c>
      <c r="D39" s="387">
        <v>23641</v>
      </c>
      <c r="E39" s="387">
        <v>24927</v>
      </c>
      <c r="F39" s="387">
        <v>24639</v>
      </c>
      <c r="G39" s="387">
        <v>24957</v>
      </c>
      <c r="K39" s="347"/>
      <c r="L39" s="55"/>
    </row>
    <row r="40" spans="1:13" ht="13.5" customHeight="1">
      <c r="A40" s="382" t="s">
        <v>264</v>
      </c>
      <c r="B40" s="387">
        <v>3890</v>
      </c>
      <c r="C40" s="387">
        <v>3891</v>
      </c>
      <c r="D40" s="387">
        <v>3934</v>
      </c>
      <c r="E40" s="387">
        <v>4027</v>
      </c>
      <c r="F40" s="387">
        <v>4087</v>
      </c>
      <c r="G40" s="387">
        <v>4199</v>
      </c>
      <c r="K40" s="347"/>
      <c r="L40" s="55"/>
    </row>
    <row r="41" spans="1:13" ht="13.5" customHeight="1">
      <c r="K41" s="347"/>
      <c r="L41" s="55"/>
    </row>
    <row r="42" spans="1:13" ht="13.5" customHeight="1">
      <c r="K42" s="347"/>
      <c r="L42" s="55"/>
    </row>
    <row r="43" spans="1:13" ht="13.5" customHeight="1">
      <c r="A43" s="20" t="s">
        <v>280</v>
      </c>
      <c r="B43" s="20"/>
      <c r="C43" s="20"/>
      <c r="D43" s="20"/>
      <c r="E43" s="20"/>
      <c r="F43" s="20"/>
      <c r="G43" s="20"/>
      <c r="K43" s="347"/>
      <c r="L43" s="55"/>
    </row>
    <row r="44" spans="1:13" ht="13.5" customHeight="1" thickBot="1">
      <c r="K44" s="347"/>
      <c r="L44" s="55"/>
    </row>
    <row r="45" spans="1:13" ht="13.5" customHeight="1" thickBot="1">
      <c r="A45" s="529" t="s">
        <v>290</v>
      </c>
      <c r="B45" s="527" t="s">
        <v>782</v>
      </c>
      <c r="C45" s="527" t="s">
        <v>727</v>
      </c>
      <c r="D45" s="527" t="s">
        <v>695</v>
      </c>
      <c r="E45" s="527" t="s">
        <v>605</v>
      </c>
      <c r="F45" s="527" t="s">
        <v>526</v>
      </c>
      <c r="G45" s="527" t="s">
        <v>256</v>
      </c>
      <c r="K45" s="346"/>
      <c r="L45" s="326"/>
    </row>
    <row r="46" spans="1:13" ht="13.5" customHeight="1">
      <c r="A46" s="392" t="s">
        <v>273</v>
      </c>
      <c r="B46" s="227">
        <v>23.799999999999997</v>
      </c>
      <c r="C46" s="227">
        <v>23.700000000000003</v>
      </c>
      <c r="D46" s="227">
        <v>23.700000000000003</v>
      </c>
      <c r="E46" s="227">
        <v>23.599999999999994</v>
      </c>
      <c r="F46" s="227">
        <v>23.9</v>
      </c>
      <c r="G46" s="227">
        <v>23.599999999999994</v>
      </c>
      <c r="K46" s="55"/>
      <c r="L46" s="55"/>
    </row>
    <row r="47" spans="1:13" ht="13.5" customHeight="1">
      <c r="A47" s="392" t="s">
        <v>274</v>
      </c>
      <c r="B47" s="227">
        <v>30.4</v>
      </c>
      <c r="C47" s="227">
        <v>30.3</v>
      </c>
      <c r="D47" s="227">
        <v>30.1</v>
      </c>
      <c r="E47" s="227">
        <v>29.7</v>
      </c>
      <c r="F47" s="227">
        <v>29.4</v>
      </c>
      <c r="G47" s="227">
        <v>29</v>
      </c>
      <c r="H47" s="344"/>
      <c r="I47" s="344"/>
      <c r="J47" s="344"/>
      <c r="K47" s="55"/>
      <c r="L47" s="55"/>
      <c r="M47" s="344"/>
    </row>
    <row r="48" spans="1:13" ht="13.5" customHeight="1">
      <c r="A48" s="392" t="s">
        <v>275</v>
      </c>
      <c r="B48" s="227">
        <v>12.100000000000001</v>
      </c>
      <c r="C48" s="227">
        <v>12.2</v>
      </c>
      <c r="D48" s="227">
        <v>12.399999999999999</v>
      </c>
      <c r="E48" s="227">
        <v>12.500000000000004</v>
      </c>
      <c r="F48" s="227">
        <v>12.700000000000003</v>
      </c>
      <c r="G48" s="227">
        <v>12.700000000000003</v>
      </c>
      <c r="K48" s="55"/>
      <c r="L48" s="55"/>
    </row>
    <row r="49" spans="1:12" ht="13.5" customHeight="1">
      <c r="A49" s="342" t="s">
        <v>276</v>
      </c>
      <c r="B49" s="393">
        <v>66.3</v>
      </c>
      <c r="C49" s="393">
        <v>66.2</v>
      </c>
      <c r="D49" s="393">
        <v>66.2</v>
      </c>
      <c r="E49" s="393">
        <v>65.8</v>
      </c>
      <c r="F49" s="393">
        <v>66</v>
      </c>
      <c r="G49" s="394">
        <v>65.3</v>
      </c>
      <c r="K49" s="55"/>
      <c r="L49" s="55"/>
    </row>
    <row r="50" spans="1:12" ht="13.5" customHeight="1">
      <c r="A50" s="160"/>
      <c r="B50" s="395"/>
      <c r="C50" s="395"/>
      <c r="D50" s="395"/>
      <c r="E50" s="395"/>
      <c r="F50" s="395"/>
      <c r="G50" s="396"/>
      <c r="K50" s="55"/>
      <c r="L50" s="55"/>
    </row>
    <row r="51" spans="1:12" ht="13.5" customHeight="1">
      <c r="A51" s="331" t="s">
        <v>277</v>
      </c>
      <c r="B51" s="397">
        <v>8.6000000000000014</v>
      </c>
      <c r="C51" s="397">
        <v>8.5</v>
      </c>
      <c r="D51" s="397">
        <v>7.8000000000000007</v>
      </c>
      <c r="E51" s="397">
        <v>7.6000000000000014</v>
      </c>
      <c r="F51" s="397">
        <v>7.2999999999999972</v>
      </c>
      <c r="G51" s="227">
        <v>7.1999999999999993</v>
      </c>
      <c r="K51" s="55"/>
      <c r="L51" s="55"/>
    </row>
    <row r="52" spans="1:12" ht="13.5" customHeight="1">
      <c r="A52" s="517" t="s">
        <v>278</v>
      </c>
      <c r="B52" s="397">
        <v>23.5</v>
      </c>
      <c r="C52" s="397">
        <v>23.3</v>
      </c>
      <c r="D52" s="397">
        <v>23</v>
      </c>
      <c r="E52" s="397">
        <v>22.4</v>
      </c>
      <c r="F52" s="397">
        <v>22.6</v>
      </c>
      <c r="G52" s="227">
        <v>21.8</v>
      </c>
      <c r="K52" s="55"/>
      <c r="L52" s="55"/>
    </row>
    <row r="53" spans="1:12" ht="13.5" customHeight="1">
      <c r="A53" s="342" t="s">
        <v>279</v>
      </c>
      <c r="B53" s="393">
        <v>32.1</v>
      </c>
      <c r="C53" s="393">
        <v>31.8</v>
      </c>
      <c r="D53" s="393">
        <v>30.8</v>
      </c>
      <c r="E53" s="393">
        <v>30</v>
      </c>
      <c r="F53" s="393">
        <v>29.9</v>
      </c>
      <c r="G53" s="394">
        <v>29</v>
      </c>
      <c r="K53" s="55"/>
      <c r="L53" s="55"/>
    </row>
    <row r="54" spans="1:12" ht="13.5" customHeight="1">
      <c r="J54" s="55"/>
      <c r="K54" s="55"/>
      <c r="L54" s="55"/>
    </row>
    <row r="55" spans="1:12" ht="13.5" customHeight="1">
      <c r="J55" s="55"/>
      <c r="K55" s="55"/>
      <c r="L55" s="55"/>
    </row>
    <row r="56" spans="1:12" ht="13.5" customHeight="1">
      <c r="J56" s="55"/>
      <c r="K56" s="55"/>
      <c r="L56" s="55"/>
    </row>
    <row r="57" spans="1:12" ht="13.5" customHeight="1">
      <c r="A57" s="55"/>
      <c r="B57" s="55"/>
      <c r="C57" s="55"/>
      <c r="D57" s="55"/>
      <c r="E57" s="55"/>
      <c r="F57" s="55"/>
      <c r="G57" s="55"/>
      <c r="H57" s="55"/>
      <c r="J57" s="55"/>
      <c r="K57" s="55"/>
      <c r="L57" s="55"/>
    </row>
    <row r="58" spans="1:12" ht="13.5" customHeight="1">
      <c r="A58" s="55"/>
      <c r="B58" s="55"/>
      <c r="C58" s="55"/>
      <c r="D58" s="55"/>
      <c r="E58" s="55"/>
      <c r="F58" s="55"/>
      <c r="G58" s="55"/>
      <c r="H58" s="55"/>
      <c r="J58" s="55"/>
      <c r="K58" s="55"/>
      <c r="L58" s="55"/>
    </row>
    <row r="59" spans="1:12" ht="13.5" customHeight="1">
      <c r="A59" s="55"/>
      <c r="B59" s="55"/>
      <c r="C59" s="55"/>
      <c r="D59" s="55"/>
      <c r="E59" s="55"/>
      <c r="F59" s="55"/>
      <c r="G59" s="55"/>
      <c r="H59" s="55"/>
      <c r="J59" s="55"/>
      <c r="K59" s="55"/>
      <c r="L59" s="55"/>
    </row>
    <row r="60" spans="1:12" ht="13.5" customHeight="1">
      <c r="A60" s="55"/>
      <c r="B60" s="55"/>
      <c r="C60" s="55"/>
      <c r="D60" s="55"/>
      <c r="E60" s="55"/>
      <c r="F60" s="55"/>
      <c r="G60" s="55"/>
      <c r="H60" s="55"/>
      <c r="J60" s="55"/>
      <c r="K60" s="55"/>
      <c r="L60" s="55"/>
    </row>
    <row r="61" spans="1:12" ht="13.5" customHeight="1">
      <c r="A61" s="55"/>
      <c r="B61" s="55"/>
      <c r="C61" s="55"/>
      <c r="D61" s="55"/>
      <c r="E61" s="55"/>
      <c r="F61" s="55"/>
      <c r="G61" s="55"/>
      <c r="H61" s="55"/>
      <c r="J61" s="55"/>
      <c r="K61" s="55"/>
      <c r="L61" s="55"/>
    </row>
    <row r="62" spans="1:12" ht="13.5" customHeight="1">
      <c r="A62" s="55"/>
      <c r="B62" s="55"/>
      <c r="C62" s="55"/>
      <c r="D62" s="55"/>
      <c r="E62" s="55"/>
      <c r="F62" s="55"/>
      <c r="G62" s="55"/>
      <c r="H62" s="55"/>
      <c r="J62" s="55"/>
      <c r="K62" s="55"/>
      <c r="L62" s="55"/>
    </row>
    <row r="63" spans="1:12" ht="13.5" customHeight="1">
      <c r="A63" s="55"/>
      <c r="B63" s="55"/>
      <c r="C63" s="55"/>
      <c r="D63" s="55"/>
      <c r="E63" s="55"/>
      <c r="F63" s="55"/>
      <c r="G63" s="55"/>
      <c r="H63" s="55"/>
      <c r="J63" s="55"/>
      <c r="K63" s="55"/>
      <c r="L63" s="55"/>
    </row>
    <row r="64" spans="1:12" ht="13.5" customHeight="1">
      <c r="A64" s="55"/>
      <c r="B64" s="55"/>
      <c r="C64" s="55"/>
      <c r="D64" s="55"/>
      <c r="E64" s="55"/>
      <c r="F64" s="55"/>
      <c r="G64" s="55"/>
      <c r="H64" s="55"/>
      <c r="J64" s="55"/>
      <c r="K64" s="55"/>
      <c r="L64" s="55"/>
    </row>
    <row r="65" spans="1:12" ht="13.5" customHeight="1">
      <c r="A65" s="55"/>
      <c r="B65" s="55"/>
      <c r="C65" s="55"/>
      <c r="D65" s="55"/>
      <c r="E65" s="55"/>
      <c r="F65" s="55"/>
      <c r="G65" s="55"/>
      <c r="H65" s="55"/>
      <c r="J65" s="55"/>
      <c r="K65" s="55"/>
      <c r="L65" s="55"/>
    </row>
    <row r="66" spans="1:12" ht="13.5" customHeight="1">
      <c r="A66" s="55"/>
      <c r="B66" s="55"/>
      <c r="C66" s="55"/>
      <c r="D66" s="55"/>
      <c r="E66" s="55"/>
      <c r="F66" s="55"/>
      <c r="G66" s="55"/>
      <c r="H66" s="55"/>
      <c r="J66" s="55"/>
      <c r="K66" s="55"/>
      <c r="L66" s="55"/>
    </row>
    <row r="67" spans="1:12" ht="13.5" customHeight="1">
      <c r="A67" s="55"/>
      <c r="B67" s="55"/>
      <c r="C67" s="55"/>
      <c r="D67" s="55"/>
      <c r="E67" s="55"/>
      <c r="F67" s="55"/>
      <c r="G67" s="55"/>
      <c r="H67" s="55"/>
      <c r="J67" s="55"/>
      <c r="K67" s="55"/>
      <c r="L67" s="55"/>
    </row>
    <row r="68" spans="1:12" ht="13.5" customHeight="1">
      <c r="A68" s="55"/>
      <c r="B68" s="55"/>
      <c r="C68" s="55"/>
      <c r="D68" s="55"/>
      <c r="E68" s="55"/>
      <c r="F68" s="55"/>
      <c r="G68" s="55"/>
      <c r="H68" s="55"/>
      <c r="J68" s="55"/>
      <c r="K68" s="55"/>
      <c r="L68" s="55"/>
    </row>
    <row r="69" spans="1:12" ht="13.5" customHeight="1">
      <c r="A69" s="55"/>
      <c r="B69" s="55"/>
      <c r="C69" s="55"/>
      <c r="D69" s="55"/>
      <c r="E69" s="55"/>
      <c r="F69" s="55"/>
      <c r="G69" s="55"/>
      <c r="H69" s="55"/>
      <c r="J69" s="55"/>
      <c r="K69" s="55"/>
      <c r="L69" s="55"/>
    </row>
    <row r="70" spans="1:12" ht="13.5" customHeight="1">
      <c r="A70" s="55"/>
      <c r="B70" s="55"/>
      <c r="C70" s="55"/>
      <c r="D70" s="55"/>
      <c r="E70" s="55"/>
      <c r="F70" s="55"/>
      <c r="G70" s="55"/>
      <c r="H70" s="55"/>
      <c r="J70" s="55"/>
      <c r="K70" s="55"/>
      <c r="L70" s="55"/>
    </row>
    <row r="71" spans="1:12" ht="13.5" customHeight="1">
      <c r="A71" s="55"/>
      <c r="B71" s="55"/>
      <c r="C71" s="55"/>
      <c r="D71" s="55"/>
      <c r="E71" s="55"/>
      <c r="F71" s="55"/>
      <c r="G71" s="55"/>
      <c r="H71" s="55"/>
      <c r="J71" s="55"/>
      <c r="K71" s="55"/>
      <c r="L71" s="55"/>
    </row>
    <row r="72" spans="1:12" ht="13.5" customHeight="1">
      <c r="A72" s="55"/>
      <c r="B72" s="55"/>
      <c r="C72" s="55"/>
      <c r="D72" s="55"/>
      <c r="E72" s="55"/>
      <c r="F72" s="55"/>
      <c r="G72" s="55"/>
      <c r="H72" s="55"/>
      <c r="J72" s="55"/>
      <c r="K72" s="55"/>
      <c r="L72" s="55"/>
    </row>
    <row r="73" spans="1:12" ht="13.5" customHeight="1">
      <c r="A73" s="55"/>
      <c r="B73" s="55"/>
      <c r="C73" s="55"/>
      <c r="D73" s="55"/>
      <c r="E73" s="55"/>
      <c r="F73" s="55"/>
      <c r="G73" s="55"/>
      <c r="H73" s="55"/>
    </row>
    <row r="74" spans="1:12" ht="13.5" customHeight="1">
      <c r="A74" s="55"/>
      <c r="B74" s="55"/>
      <c r="C74" s="55"/>
      <c r="D74" s="55"/>
      <c r="E74" s="55"/>
      <c r="F74" s="55"/>
      <c r="G74" s="55"/>
      <c r="H74" s="55"/>
    </row>
    <row r="75" spans="1:12" ht="13.5" customHeight="1">
      <c r="A75" s="55"/>
      <c r="B75" s="55"/>
      <c r="C75" s="55"/>
      <c r="D75" s="55"/>
      <c r="E75" s="55"/>
      <c r="F75" s="55"/>
      <c r="G75" s="55"/>
      <c r="H75" s="55"/>
    </row>
    <row r="76" spans="1:12" ht="13.5" customHeight="1">
      <c r="A76" s="55"/>
      <c r="B76" s="55"/>
      <c r="C76" s="55"/>
      <c r="D76" s="55"/>
      <c r="E76" s="55"/>
      <c r="F76" s="55"/>
      <c r="G76" s="55"/>
      <c r="H76" s="55"/>
    </row>
    <row r="77" spans="1:12" ht="13.5" customHeight="1">
      <c r="A77" s="55"/>
      <c r="B77" s="55"/>
      <c r="C77" s="55"/>
      <c r="D77" s="55"/>
      <c r="E77" s="55"/>
      <c r="F77" s="55"/>
      <c r="G77" s="55"/>
      <c r="H77" s="55"/>
    </row>
    <row r="78" spans="1:12" ht="13.5" customHeight="1">
      <c r="A78" s="55"/>
      <c r="B78" s="55"/>
      <c r="C78" s="55"/>
      <c r="D78" s="55"/>
      <c r="E78" s="55"/>
      <c r="F78" s="55"/>
      <c r="G78" s="55"/>
      <c r="H78" s="55"/>
    </row>
    <row r="79" spans="1:12" ht="13.5" customHeight="1">
      <c r="A79" s="55"/>
      <c r="B79" s="55"/>
      <c r="C79" s="55"/>
      <c r="D79" s="55"/>
      <c r="E79" s="55"/>
      <c r="F79" s="55"/>
      <c r="G79" s="55"/>
      <c r="H79" s="55"/>
    </row>
    <row r="80" spans="1:12" ht="13.5" customHeight="1">
      <c r="A80" s="55"/>
      <c r="B80" s="55"/>
      <c r="C80" s="55"/>
      <c r="D80" s="55"/>
      <c r="E80" s="55"/>
      <c r="F80" s="55"/>
      <c r="G80" s="55"/>
      <c r="H80" s="55"/>
    </row>
  </sheetData>
  <mergeCells count="6">
    <mergeCell ref="B6:C6"/>
    <mergeCell ref="B7:C7"/>
    <mergeCell ref="E6:F6"/>
    <mergeCell ref="G6:H6"/>
    <mergeCell ref="E7:F7"/>
    <mergeCell ref="G7:H7"/>
  </mergeCells>
  <printOptions horizontalCentered="1"/>
  <pageMargins left="0.7" right="0.7" top="0.75" bottom="0.75" header="0.3" footer="0.3"/>
  <pageSetup paperSize="9" orientation="portrait" r:id="rId1"/>
  <headerFooter>
    <oddHeader>&amp;R&amp;"Arial,Normal"&amp;8Retail Banking</oddHeader>
    <oddFooter>&amp;L&amp;G&amp;C&amp;"Arial,Normal"&amp;7Fact book - Q2 2013</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79"/>
  <sheetViews>
    <sheetView view="pageLayout" topLeftCell="A10" zoomScaleNormal="100" zoomScaleSheetLayoutView="120" workbookViewId="0">
      <selection activeCell="F49" sqref="F49"/>
    </sheetView>
  </sheetViews>
  <sheetFormatPr defaultRowHeight="13.5" customHeight="1"/>
  <cols>
    <col min="1" max="1" width="27.85546875" style="86" customWidth="1"/>
    <col min="2" max="9" width="7.28515625" style="86" customWidth="1"/>
    <col min="10" max="10" width="5.85546875" style="86" hidden="1" customWidth="1"/>
    <col min="11" max="11" width="6.42578125" style="86" hidden="1" customWidth="1"/>
    <col min="12" max="16384" width="9.140625" style="86"/>
  </cols>
  <sheetData>
    <row r="1" spans="1:11" ht="13.5" customHeight="1">
      <c r="A1" s="20" t="s">
        <v>271</v>
      </c>
      <c r="B1" s="125"/>
      <c r="C1" s="125"/>
      <c r="D1" s="125"/>
      <c r="E1" s="125"/>
      <c r="F1" s="125"/>
      <c r="G1" s="125"/>
      <c r="H1" s="125"/>
      <c r="I1" s="125"/>
      <c r="J1" s="646"/>
      <c r="K1" s="646"/>
    </row>
    <row r="2" spans="1:11" ht="13.5" customHeight="1">
      <c r="A2" s="14" t="s">
        <v>781</v>
      </c>
      <c r="B2" s="231"/>
      <c r="C2" s="231"/>
      <c r="D2" s="231"/>
      <c r="J2" s="55"/>
      <c r="K2" s="55"/>
    </row>
    <row r="3" spans="1:11" s="354" customFormat="1" ht="13.5" customHeight="1">
      <c r="J3" s="363"/>
      <c r="K3" s="356"/>
    </row>
    <row r="4" spans="1:11" s="354" customFormat="1" ht="13.5" customHeight="1">
      <c r="A4" s="360" t="s">
        <v>476</v>
      </c>
      <c r="B4" s="362"/>
      <c r="C4" s="362"/>
      <c r="D4" s="362"/>
      <c r="E4" s="348"/>
      <c r="J4" s="345"/>
      <c r="K4" s="131"/>
    </row>
    <row r="5" spans="1:11" s="354" customFormat="1" ht="13.5" customHeight="1">
      <c r="B5" s="362"/>
      <c r="C5" s="362"/>
      <c r="D5" s="362"/>
      <c r="E5" s="109"/>
      <c r="J5" s="345"/>
      <c r="K5" s="131"/>
    </row>
    <row r="6" spans="1:11" s="354" customFormat="1" ht="13.5" customHeight="1">
      <c r="A6" s="388" t="s">
        <v>539</v>
      </c>
      <c r="B6" s="639">
        <v>3186000</v>
      </c>
      <c r="C6" s="639"/>
      <c r="D6" s="389"/>
      <c r="E6" s="641" t="s">
        <v>1001</v>
      </c>
      <c r="F6" s="641"/>
      <c r="G6" s="639">
        <f>+B40</f>
        <v>3985</v>
      </c>
      <c r="H6" s="642"/>
      <c r="J6" s="345"/>
      <c r="K6" s="131"/>
    </row>
    <row r="7" spans="1:11" s="354" customFormat="1" ht="13.5" customHeight="1">
      <c r="A7" s="390" t="s">
        <v>519</v>
      </c>
      <c r="B7" s="640">
        <v>231</v>
      </c>
      <c r="C7" s="640"/>
      <c r="D7" s="391"/>
      <c r="E7" s="643" t="s">
        <v>272</v>
      </c>
      <c r="F7" s="643"/>
      <c r="G7" s="644">
        <f>+B49</f>
        <v>45.3</v>
      </c>
      <c r="H7" s="645"/>
      <c r="J7" s="60"/>
      <c r="K7" s="359"/>
    </row>
    <row r="8" spans="1:11" s="354" customFormat="1" ht="13.5" customHeight="1">
      <c r="J8" s="138"/>
      <c r="K8" s="361"/>
    </row>
    <row r="9" spans="1:11" s="354" customFormat="1" ht="13.5" customHeight="1">
      <c r="J9" s="138"/>
      <c r="K9" s="361"/>
    </row>
    <row r="10" spans="1:11" s="354" customFormat="1" ht="13.5" customHeight="1">
      <c r="A10" s="360" t="s">
        <v>100</v>
      </c>
    </row>
    <row r="11" spans="1:11" s="354" customFormat="1" ht="13.5" customHeight="1" thickBot="1"/>
    <row r="12" spans="1:11" s="354" customFormat="1" ht="13.5" customHeight="1" thickBot="1">
      <c r="A12" s="530"/>
      <c r="B12" s="527" t="s">
        <v>782</v>
      </c>
      <c r="C12" s="527" t="s">
        <v>727</v>
      </c>
      <c r="D12" s="527" t="s">
        <v>695</v>
      </c>
      <c r="E12" s="527" t="s">
        <v>605</v>
      </c>
      <c r="F12" s="527" t="s">
        <v>526</v>
      </c>
      <c r="G12" s="527" t="s">
        <v>256</v>
      </c>
      <c r="H12" s="326"/>
    </row>
    <row r="13" spans="1:11" s="354" customFormat="1" ht="13.5" customHeight="1">
      <c r="A13" s="380" t="s">
        <v>474</v>
      </c>
      <c r="B13" s="381">
        <v>0.29992492926026454</v>
      </c>
      <c r="C13" s="381">
        <v>0.30053519488074459</v>
      </c>
      <c r="D13" s="381">
        <v>0.30236091631603551</v>
      </c>
      <c r="E13" s="381">
        <v>0.30381984266148526</v>
      </c>
      <c r="F13" s="381">
        <v>0.30519986499680574</v>
      </c>
      <c r="G13" s="381">
        <v>0.30738336786103926</v>
      </c>
      <c r="H13" s="365"/>
    </row>
    <row r="14" spans="1:11" s="354" customFormat="1" ht="13.5" customHeight="1">
      <c r="A14" s="380" t="s">
        <v>275</v>
      </c>
      <c r="B14" s="381">
        <v>0.30385353609921734</v>
      </c>
      <c r="C14" s="381">
        <v>0.30112400958172125</v>
      </c>
      <c r="D14" s="381">
        <v>0.30086159486709446</v>
      </c>
      <c r="E14" s="381">
        <v>0.30001801934321337</v>
      </c>
      <c r="F14" s="381">
        <v>0.30144639463387352</v>
      </c>
      <c r="G14" s="381">
        <v>0.30278679706601452</v>
      </c>
    </row>
    <row r="15" spans="1:11" s="354" customFormat="1" ht="13.5" customHeight="1">
      <c r="A15" s="380" t="s">
        <v>475</v>
      </c>
      <c r="B15" s="381">
        <v>0.28186368887177515</v>
      </c>
      <c r="C15" s="381">
        <v>0.28966907914276335</v>
      </c>
      <c r="D15" s="381">
        <v>0.29826218360408008</v>
      </c>
      <c r="E15" s="381">
        <v>0.30297618106813767</v>
      </c>
      <c r="F15" s="381">
        <v>0.31257072727562518</v>
      </c>
      <c r="G15" s="381">
        <v>0.31978847308060415</v>
      </c>
      <c r="H15" s="356"/>
    </row>
    <row r="16" spans="1:11" s="354" customFormat="1" ht="13.5" customHeight="1">
      <c r="A16" s="380"/>
      <c r="B16" s="381"/>
      <c r="C16" s="381"/>
      <c r="D16" s="381"/>
      <c r="E16" s="381"/>
      <c r="F16" s="381"/>
      <c r="G16" s="381"/>
      <c r="H16" s="353"/>
    </row>
    <row r="17" spans="1:8" s="354" customFormat="1" ht="13.5" customHeight="1">
      <c r="A17" s="380" t="s">
        <v>278</v>
      </c>
      <c r="B17" s="381">
        <v>0.30763047084343498</v>
      </c>
      <c r="C17" s="381">
        <v>0.30743964316296668</v>
      </c>
      <c r="D17" s="381">
        <v>0.31072925075923574</v>
      </c>
      <c r="E17" s="381">
        <v>0.31268985419198053</v>
      </c>
      <c r="F17" s="381">
        <v>0.31360016232942728</v>
      </c>
      <c r="G17" s="381">
        <v>0.31326427391577144</v>
      </c>
      <c r="H17" s="353"/>
    </row>
    <row r="18" spans="1:8" s="354" customFormat="1" ht="13.5" customHeight="1">
      <c r="A18" s="380" t="s">
        <v>277</v>
      </c>
      <c r="B18" s="381">
        <v>0.34786158631415237</v>
      </c>
      <c r="C18" s="381">
        <v>0.3495993077241431</v>
      </c>
      <c r="D18" s="381">
        <v>0.33930504627204466</v>
      </c>
      <c r="E18" s="381">
        <v>0.36938380150510391</v>
      </c>
      <c r="F18" s="381">
        <v>0.36253050788362456</v>
      </c>
      <c r="G18" s="381">
        <v>0.373924370411305</v>
      </c>
      <c r="H18" s="353"/>
    </row>
    <row r="19" spans="1:8" s="354" customFormat="1" ht="13.5" customHeight="1">
      <c r="H19" s="351"/>
    </row>
    <row r="20" spans="1:8" ht="13.5" customHeight="1">
      <c r="H20" s="353"/>
    </row>
    <row r="21" spans="1:8" ht="13.5" customHeight="1">
      <c r="A21" s="20" t="s">
        <v>265</v>
      </c>
      <c r="B21" s="20"/>
      <c r="C21" s="20"/>
      <c r="D21" s="20"/>
      <c r="E21" s="20"/>
      <c r="F21" s="20"/>
      <c r="G21" s="20"/>
      <c r="H21" s="353"/>
    </row>
    <row r="22" spans="1:8" ht="13.5" customHeight="1" thickBot="1">
      <c r="H22" s="351"/>
    </row>
    <row r="23" spans="1:8" ht="13.5" customHeight="1" thickBot="1">
      <c r="A23" s="529" t="s">
        <v>69</v>
      </c>
      <c r="B23" s="527" t="s">
        <v>782</v>
      </c>
      <c r="C23" s="527" t="s">
        <v>727</v>
      </c>
      <c r="D23" s="527" t="s">
        <v>695</v>
      </c>
      <c r="E23" s="527" t="s">
        <v>605</v>
      </c>
      <c r="F23" s="527" t="s">
        <v>526</v>
      </c>
      <c r="G23" s="527" t="s">
        <v>256</v>
      </c>
      <c r="H23" s="326"/>
    </row>
    <row r="24" spans="1:8" ht="13.5" customHeight="1">
      <c r="A24" s="382" t="s">
        <v>75</v>
      </c>
      <c r="B24" s="217">
        <v>163</v>
      </c>
      <c r="C24" s="217">
        <v>144</v>
      </c>
      <c r="D24" s="217">
        <v>144</v>
      </c>
      <c r="E24" s="217">
        <v>147</v>
      </c>
      <c r="F24" s="217">
        <v>153</v>
      </c>
      <c r="G24" s="225">
        <v>153</v>
      </c>
    </row>
    <row r="25" spans="1:8" ht="13.5" customHeight="1">
      <c r="A25" s="382" t="s">
        <v>97</v>
      </c>
      <c r="B25" s="225">
        <v>87</v>
      </c>
      <c r="C25" s="225">
        <v>88</v>
      </c>
      <c r="D25" s="225">
        <v>81</v>
      </c>
      <c r="E25" s="225">
        <v>83</v>
      </c>
      <c r="F25" s="225">
        <v>83</v>
      </c>
      <c r="G25" s="225">
        <v>83</v>
      </c>
      <c r="H25" s="55"/>
    </row>
    <row r="26" spans="1:8" ht="13.5" customHeight="1">
      <c r="A26" s="382" t="s">
        <v>77</v>
      </c>
      <c r="B26" s="225">
        <v>26</v>
      </c>
      <c r="C26" s="225">
        <v>20</v>
      </c>
      <c r="D26" s="225">
        <v>19</v>
      </c>
      <c r="E26" s="225">
        <v>17</v>
      </c>
      <c r="F26" s="225">
        <v>19</v>
      </c>
      <c r="G26" s="225">
        <v>22</v>
      </c>
      <c r="H26" s="55"/>
    </row>
    <row r="27" spans="1:8" ht="13.5" customHeight="1">
      <c r="A27" s="382" t="s">
        <v>259</v>
      </c>
      <c r="B27" s="225">
        <v>1</v>
      </c>
      <c r="C27" s="225">
        <v>8</v>
      </c>
      <c r="D27" s="225">
        <v>17</v>
      </c>
      <c r="E27" s="225">
        <v>2</v>
      </c>
      <c r="F27" s="225">
        <v>1</v>
      </c>
      <c r="G27" s="225">
        <v>0</v>
      </c>
      <c r="H27" s="55"/>
    </row>
    <row r="28" spans="1:8" ht="13.5" customHeight="1">
      <c r="A28" s="383" t="s">
        <v>80</v>
      </c>
      <c r="B28" s="384">
        <v>277</v>
      </c>
      <c r="C28" s="384">
        <v>260</v>
      </c>
      <c r="D28" s="384">
        <v>261</v>
      </c>
      <c r="E28" s="384">
        <v>249</v>
      </c>
      <c r="F28" s="384">
        <v>256</v>
      </c>
      <c r="G28" s="385">
        <v>258</v>
      </c>
      <c r="H28" s="55"/>
    </row>
    <row r="29" spans="1:8" ht="13.5" customHeight="1">
      <c r="A29" s="382" t="s">
        <v>260</v>
      </c>
      <c r="B29" s="225">
        <v>-55</v>
      </c>
      <c r="C29" s="225">
        <v>-57</v>
      </c>
      <c r="D29" s="225">
        <v>-57</v>
      </c>
      <c r="E29" s="225">
        <v>-55</v>
      </c>
      <c r="F29" s="225">
        <v>-56</v>
      </c>
      <c r="G29" s="225">
        <v>-55</v>
      </c>
      <c r="H29" s="55"/>
    </row>
    <row r="30" spans="1:8" ht="13.5" customHeight="1">
      <c r="A30" s="382" t="s">
        <v>750</v>
      </c>
      <c r="B30" s="225">
        <v>-103</v>
      </c>
      <c r="C30" s="225">
        <v>-104</v>
      </c>
      <c r="D30" s="225">
        <v>-105</v>
      </c>
      <c r="E30" s="225">
        <v>-102</v>
      </c>
      <c r="F30" s="225">
        <v>-106</v>
      </c>
      <c r="G30" s="225">
        <v>-106</v>
      </c>
      <c r="H30" s="55"/>
    </row>
    <row r="31" spans="1:8" ht="13.5" customHeight="1">
      <c r="A31" s="383" t="s">
        <v>84</v>
      </c>
      <c r="B31" s="385">
        <v>-159</v>
      </c>
      <c r="C31" s="385">
        <v>-162</v>
      </c>
      <c r="D31" s="385">
        <v>-164</v>
      </c>
      <c r="E31" s="385">
        <v>-158</v>
      </c>
      <c r="F31" s="385">
        <v>-163</v>
      </c>
      <c r="G31" s="385">
        <v>-162</v>
      </c>
      <c r="H31" s="55"/>
    </row>
    <row r="32" spans="1:8" ht="13.5" customHeight="1">
      <c r="A32" s="383" t="s">
        <v>85</v>
      </c>
      <c r="B32" s="385">
        <v>118</v>
      </c>
      <c r="C32" s="385">
        <v>98</v>
      </c>
      <c r="D32" s="385">
        <v>97</v>
      </c>
      <c r="E32" s="385">
        <v>91</v>
      </c>
      <c r="F32" s="385">
        <v>93</v>
      </c>
      <c r="G32" s="385">
        <v>96</v>
      </c>
      <c r="H32" s="55"/>
    </row>
    <row r="33" spans="1:8" ht="13.5" customHeight="1">
      <c r="A33" s="382" t="s">
        <v>86</v>
      </c>
      <c r="B33" s="225">
        <v>-8</v>
      </c>
      <c r="C33" s="225">
        <v>-13</v>
      </c>
      <c r="D33" s="225">
        <v>-14</v>
      </c>
      <c r="E33" s="225">
        <v>-21</v>
      </c>
      <c r="F33" s="225">
        <v>-1</v>
      </c>
      <c r="G33" s="225">
        <v>-10</v>
      </c>
      <c r="H33" s="55"/>
    </row>
    <row r="34" spans="1:8" ht="13.5" customHeight="1">
      <c r="A34" s="383" t="s">
        <v>87</v>
      </c>
      <c r="B34" s="385">
        <v>110</v>
      </c>
      <c r="C34" s="385">
        <v>85</v>
      </c>
      <c r="D34" s="385">
        <v>83</v>
      </c>
      <c r="E34" s="385">
        <v>70</v>
      </c>
      <c r="F34" s="385">
        <v>92</v>
      </c>
      <c r="G34" s="385">
        <v>86</v>
      </c>
      <c r="H34" s="55"/>
    </row>
    <row r="35" spans="1:8" ht="13.5" customHeight="1">
      <c r="A35" s="380"/>
      <c r="B35" s="226"/>
      <c r="C35" s="226"/>
      <c r="D35" s="226"/>
      <c r="E35" s="226"/>
      <c r="F35" s="226"/>
      <c r="G35" s="226"/>
      <c r="H35" s="55"/>
    </row>
    <row r="36" spans="1:8" ht="13.5" customHeight="1">
      <c r="A36" s="382" t="s">
        <v>41</v>
      </c>
      <c r="B36" s="386">
        <v>57.4</v>
      </c>
      <c r="C36" s="386">
        <v>62.3</v>
      </c>
      <c r="D36" s="386">
        <v>62.8</v>
      </c>
      <c r="E36" s="386">
        <v>63.5</v>
      </c>
      <c r="F36" s="386">
        <v>63.7</v>
      </c>
      <c r="G36" s="386">
        <v>62.8</v>
      </c>
      <c r="H36" s="55"/>
    </row>
    <row r="37" spans="1:8" ht="13.5" customHeight="1">
      <c r="A37" s="382" t="s">
        <v>261</v>
      </c>
      <c r="B37" s="386">
        <v>16.3</v>
      </c>
      <c r="C37" s="386">
        <v>13.4</v>
      </c>
      <c r="D37" s="386">
        <v>13</v>
      </c>
      <c r="E37" s="386">
        <v>11.8</v>
      </c>
      <c r="F37" s="386">
        <v>11.5</v>
      </c>
      <c r="G37" s="386">
        <v>11.3</v>
      </c>
      <c r="H37" s="55"/>
    </row>
    <row r="38" spans="1:8" ht="13.5" customHeight="1">
      <c r="A38" s="382" t="s">
        <v>262</v>
      </c>
      <c r="B38" s="387">
        <v>2000</v>
      </c>
      <c r="C38" s="387">
        <v>1954</v>
      </c>
      <c r="D38" s="387">
        <v>1941</v>
      </c>
      <c r="E38" s="387">
        <v>1985</v>
      </c>
      <c r="F38" s="387">
        <v>1993</v>
      </c>
      <c r="G38" s="387">
        <v>2138</v>
      </c>
      <c r="H38" s="55"/>
    </row>
    <row r="39" spans="1:8" ht="13.5" customHeight="1">
      <c r="A39" s="382" t="s">
        <v>263</v>
      </c>
      <c r="B39" s="387">
        <v>14223</v>
      </c>
      <c r="C39" s="387">
        <v>13962</v>
      </c>
      <c r="D39" s="387">
        <v>14554</v>
      </c>
      <c r="E39" s="387">
        <v>15007</v>
      </c>
      <c r="F39" s="387">
        <v>15258</v>
      </c>
      <c r="G39" s="387">
        <v>15504</v>
      </c>
      <c r="H39" s="55"/>
    </row>
    <row r="40" spans="1:8" ht="13.5" customHeight="1">
      <c r="A40" s="382" t="s">
        <v>264</v>
      </c>
      <c r="B40" s="387">
        <v>3985</v>
      </c>
      <c r="C40" s="387">
        <v>3981</v>
      </c>
      <c r="D40" s="387">
        <v>3996</v>
      </c>
      <c r="E40" s="387">
        <v>4020</v>
      </c>
      <c r="F40" s="387">
        <v>4098</v>
      </c>
      <c r="G40" s="387">
        <v>4101</v>
      </c>
      <c r="H40" s="55"/>
    </row>
    <row r="41" spans="1:8" ht="13.5" customHeight="1">
      <c r="H41" s="55"/>
    </row>
    <row r="42" spans="1:8" ht="13.5" customHeight="1">
      <c r="H42" s="55"/>
    </row>
    <row r="43" spans="1:8" ht="13.5" customHeight="1">
      <c r="A43" s="20" t="s">
        <v>282</v>
      </c>
      <c r="B43" s="20"/>
      <c r="C43" s="20"/>
      <c r="D43" s="20"/>
      <c r="E43" s="20"/>
      <c r="F43" s="20"/>
      <c r="G43" s="20"/>
      <c r="H43" s="55"/>
    </row>
    <row r="44" spans="1:8" ht="13.5" customHeight="1" thickBot="1">
      <c r="H44" s="55"/>
    </row>
    <row r="45" spans="1:8" ht="13.5" customHeight="1" thickBot="1">
      <c r="A45" s="529" t="s">
        <v>290</v>
      </c>
      <c r="B45" s="527" t="s">
        <v>782</v>
      </c>
      <c r="C45" s="527" t="s">
        <v>727</v>
      </c>
      <c r="D45" s="527" t="s">
        <v>695</v>
      </c>
      <c r="E45" s="527" t="s">
        <v>605</v>
      </c>
      <c r="F45" s="527" t="s">
        <v>526</v>
      </c>
      <c r="G45" s="527" t="s">
        <v>256</v>
      </c>
      <c r="H45" s="326"/>
    </row>
    <row r="46" spans="1:8" ht="13.5" customHeight="1">
      <c r="A46" s="392" t="s">
        <v>273</v>
      </c>
      <c r="B46" s="227">
        <v>14.799999999999997</v>
      </c>
      <c r="C46" s="227">
        <v>14.7</v>
      </c>
      <c r="D46" s="227">
        <v>14.700000000000003</v>
      </c>
      <c r="E46" s="227">
        <v>15</v>
      </c>
      <c r="F46" s="227">
        <v>15.2</v>
      </c>
      <c r="G46" s="227">
        <v>15.100000000000001</v>
      </c>
      <c r="H46" s="55"/>
    </row>
    <row r="47" spans="1:8" ht="13.5" customHeight="1">
      <c r="A47" s="392" t="s">
        <v>274</v>
      </c>
      <c r="B47" s="227">
        <v>25.4</v>
      </c>
      <c r="C47" s="227">
        <v>25.2</v>
      </c>
      <c r="D47" s="227">
        <v>25.2</v>
      </c>
      <c r="E47" s="227">
        <v>25.2</v>
      </c>
      <c r="F47" s="227">
        <v>25</v>
      </c>
      <c r="G47" s="227">
        <v>24.7</v>
      </c>
      <c r="H47" s="55"/>
    </row>
    <row r="48" spans="1:8" ht="13.5" customHeight="1">
      <c r="A48" s="392" t="s">
        <v>275</v>
      </c>
      <c r="B48" s="227">
        <v>5.1000000000000014</v>
      </c>
      <c r="C48" s="227">
        <v>5.1000000000000014</v>
      </c>
      <c r="D48" s="227">
        <v>5.1999999999999993</v>
      </c>
      <c r="E48" s="227">
        <v>5.1999999999999993</v>
      </c>
      <c r="F48" s="227">
        <v>5.1999999999999993</v>
      </c>
      <c r="G48" s="227">
        <v>5.1999999999999993</v>
      </c>
      <c r="H48" s="55"/>
    </row>
    <row r="49" spans="1:11" ht="13.5" customHeight="1">
      <c r="A49" s="516" t="s">
        <v>276</v>
      </c>
      <c r="B49" s="393">
        <v>45.3</v>
      </c>
      <c r="C49" s="393">
        <v>45</v>
      </c>
      <c r="D49" s="393">
        <v>45.1</v>
      </c>
      <c r="E49" s="393">
        <v>45.4</v>
      </c>
      <c r="F49" s="393">
        <v>45.4</v>
      </c>
      <c r="G49" s="394">
        <v>45</v>
      </c>
      <c r="H49" s="55"/>
    </row>
    <row r="50" spans="1:11" ht="13.5" customHeight="1">
      <c r="A50" s="160"/>
      <c r="B50" s="395"/>
      <c r="C50" s="395"/>
      <c r="D50" s="395"/>
      <c r="E50" s="395"/>
      <c r="F50" s="395"/>
      <c r="G50" s="396"/>
      <c r="H50" s="55"/>
    </row>
    <row r="51" spans="1:11" ht="13.5" customHeight="1">
      <c r="A51" s="517" t="s">
        <v>277</v>
      </c>
      <c r="B51" s="397">
        <v>9.3999999999999986</v>
      </c>
      <c r="C51" s="397">
        <v>9.0999999999999979</v>
      </c>
      <c r="D51" s="397">
        <v>10.599999999999998</v>
      </c>
      <c r="E51" s="397">
        <v>10.300000000000004</v>
      </c>
      <c r="F51" s="397">
        <v>9.8999999999999986</v>
      </c>
      <c r="G51" s="227">
        <v>9.5</v>
      </c>
      <c r="H51" s="55"/>
    </row>
    <row r="52" spans="1:11" ht="13.5" customHeight="1">
      <c r="A52" s="517" t="s">
        <v>278</v>
      </c>
      <c r="B52" s="397">
        <v>22</v>
      </c>
      <c r="C52" s="397">
        <v>22.1</v>
      </c>
      <c r="D52" s="397">
        <v>22.2</v>
      </c>
      <c r="E52" s="397">
        <v>22.4</v>
      </c>
      <c r="F52" s="397">
        <v>22.6</v>
      </c>
      <c r="G52" s="227">
        <v>22.3</v>
      </c>
      <c r="H52" s="55"/>
    </row>
    <row r="53" spans="1:11" ht="13.5" customHeight="1">
      <c r="A53" s="342" t="s">
        <v>279</v>
      </c>
      <c r="B53" s="393">
        <v>31.4</v>
      </c>
      <c r="C53" s="393">
        <v>31.2</v>
      </c>
      <c r="D53" s="393">
        <v>32.799999999999997</v>
      </c>
      <c r="E53" s="393">
        <v>32.700000000000003</v>
      </c>
      <c r="F53" s="393">
        <v>32.5</v>
      </c>
      <c r="G53" s="394">
        <v>31.8</v>
      </c>
      <c r="H53" s="55"/>
    </row>
    <row r="54" spans="1:11" ht="13.5" customHeight="1">
      <c r="H54" s="55"/>
    </row>
    <row r="55" spans="1:11" ht="13.5" customHeight="1">
      <c r="H55" s="55"/>
    </row>
    <row r="56" spans="1:11" ht="13.5" customHeight="1">
      <c r="A56" s="55"/>
      <c r="B56" s="55"/>
      <c r="C56" s="55"/>
      <c r="D56" s="55"/>
      <c r="E56" s="55"/>
      <c r="F56" s="55"/>
      <c r="G56" s="55"/>
    </row>
    <row r="57" spans="1:11" ht="13.5" customHeight="1">
      <c r="A57" s="55"/>
      <c r="B57" s="55"/>
      <c r="C57" s="55"/>
      <c r="D57" s="55"/>
      <c r="E57" s="55"/>
      <c r="F57" s="55"/>
      <c r="G57" s="55"/>
      <c r="I57" s="55"/>
      <c r="J57" s="55"/>
      <c r="K57" s="55"/>
    </row>
    <row r="58" spans="1:11" ht="13.5" customHeight="1">
      <c r="A58" s="55"/>
      <c r="B58" s="55"/>
      <c r="C58" s="55"/>
      <c r="D58" s="55"/>
      <c r="E58" s="55"/>
      <c r="F58" s="55"/>
      <c r="G58" s="55"/>
      <c r="I58" s="55"/>
      <c r="J58" s="55"/>
      <c r="K58" s="55"/>
    </row>
    <row r="59" spans="1:11" ht="13.5" customHeight="1">
      <c r="A59" s="55"/>
      <c r="B59" s="55"/>
      <c r="C59" s="55"/>
      <c r="D59" s="55"/>
      <c r="E59" s="55"/>
      <c r="F59" s="55"/>
      <c r="G59" s="55"/>
      <c r="I59" s="55"/>
      <c r="J59" s="55"/>
      <c r="K59" s="55"/>
    </row>
    <row r="60" spans="1:11" ht="13.5" customHeight="1">
      <c r="A60" s="55"/>
      <c r="B60" s="55"/>
      <c r="C60" s="55"/>
      <c r="D60" s="55"/>
      <c r="E60" s="55"/>
      <c r="F60" s="55"/>
      <c r="G60" s="55"/>
      <c r="I60" s="55"/>
      <c r="J60" s="55"/>
      <c r="K60" s="55"/>
    </row>
    <row r="61" spans="1:11" ht="13.5" customHeight="1">
      <c r="A61" s="55"/>
      <c r="B61" s="55"/>
      <c r="C61" s="55"/>
      <c r="D61" s="55"/>
      <c r="E61" s="55"/>
      <c r="F61" s="55"/>
      <c r="G61" s="55"/>
      <c r="I61" s="55"/>
      <c r="J61" s="55"/>
      <c r="K61" s="55"/>
    </row>
    <row r="62" spans="1:11" ht="13.5" customHeight="1">
      <c r="A62" s="55"/>
      <c r="B62" s="55"/>
      <c r="C62" s="55"/>
      <c r="D62" s="55"/>
      <c r="E62" s="55"/>
      <c r="F62" s="55"/>
      <c r="G62" s="55"/>
      <c r="I62" s="55"/>
      <c r="J62" s="55"/>
      <c r="K62" s="55"/>
    </row>
    <row r="63" spans="1:11" ht="13.5" customHeight="1">
      <c r="A63" s="55"/>
      <c r="B63" s="55"/>
      <c r="C63" s="55"/>
      <c r="D63" s="55"/>
      <c r="E63" s="55"/>
      <c r="F63" s="55"/>
      <c r="G63" s="55"/>
      <c r="I63" s="55"/>
      <c r="J63" s="55"/>
      <c r="K63" s="55"/>
    </row>
    <row r="64" spans="1:11" ht="13.5" customHeight="1">
      <c r="A64" s="55"/>
      <c r="B64" s="55"/>
      <c r="C64" s="55"/>
      <c r="D64" s="55"/>
      <c r="E64" s="55"/>
      <c r="F64" s="55"/>
      <c r="G64" s="55"/>
      <c r="I64" s="55"/>
      <c r="J64" s="55"/>
      <c r="K64" s="55"/>
    </row>
    <row r="65" spans="1:11" ht="13.5" customHeight="1">
      <c r="A65" s="55"/>
      <c r="B65" s="55"/>
      <c r="C65" s="55"/>
      <c r="D65" s="55"/>
      <c r="E65" s="55"/>
      <c r="F65" s="55"/>
      <c r="G65" s="55"/>
      <c r="I65" s="55"/>
      <c r="J65" s="55"/>
      <c r="K65" s="55"/>
    </row>
    <row r="66" spans="1:11" ht="13.5" customHeight="1">
      <c r="A66" s="55"/>
      <c r="B66" s="55"/>
      <c r="C66" s="55"/>
      <c r="D66" s="55"/>
      <c r="E66" s="55"/>
      <c r="F66" s="55"/>
      <c r="G66" s="55"/>
      <c r="I66" s="55"/>
      <c r="J66" s="55"/>
      <c r="K66" s="55"/>
    </row>
    <row r="67" spans="1:11" ht="13.5" customHeight="1">
      <c r="A67" s="55"/>
      <c r="B67" s="55"/>
      <c r="C67" s="55"/>
      <c r="D67" s="55"/>
      <c r="E67" s="55"/>
      <c r="F67" s="55"/>
      <c r="G67" s="55"/>
      <c r="I67" s="55"/>
      <c r="J67" s="55"/>
      <c r="K67" s="55"/>
    </row>
    <row r="68" spans="1:11" ht="13.5" customHeight="1">
      <c r="A68" s="55"/>
      <c r="B68" s="55"/>
      <c r="C68" s="55"/>
      <c r="D68" s="55"/>
      <c r="E68" s="55"/>
      <c r="F68" s="55"/>
      <c r="G68" s="55"/>
      <c r="I68" s="55"/>
      <c r="J68" s="55"/>
      <c r="K68" s="55"/>
    </row>
    <row r="69" spans="1:11" ht="13.5" customHeight="1">
      <c r="A69" s="55"/>
      <c r="B69" s="55"/>
      <c r="C69" s="55"/>
      <c r="D69" s="55"/>
      <c r="E69" s="55"/>
      <c r="F69" s="55"/>
      <c r="G69" s="55"/>
      <c r="I69" s="55"/>
      <c r="J69" s="55"/>
      <c r="K69" s="55"/>
    </row>
    <row r="70" spans="1:11" ht="13.5" customHeight="1">
      <c r="A70" s="55"/>
      <c r="B70" s="55"/>
      <c r="C70" s="55"/>
      <c r="D70" s="55"/>
      <c r="E70" s="55"/>
      <c r="F70" s="55"/>
      <c r="G70" s="55"/>
      <c r="I70" s="55"/>
      <c r="J70" s="55"/>
      <c r="K70" s="55"/>
    </row>
    <row r="71" spans="1:11" ht="13.5" customHeight="1">
      <c r="A71" s="55"/>
      <c r="B71" s="55"/>
      <c r="C71" s="55"/>
      <c r="D71" s="55"/>
      <c r="E71" s="55"/>
      <c r="F71" s="55"/>
      <c r="G71" s="55"/>
      <c r="I71" s="55"/>
      <c r="J71" s="55"/>
      <c r="K71" s="55"/>
    </row>
    <row r="72" spans="1:11" ht="13.5" customHeight="1">
      <c r="A72" s="55"/>
      <c r="B72" s="55"/>
      <c r="C72" s="55"/>
      <c r="D72" s="55"/>
      <c r="E72" s="55"/>
      <c r="F72" s="55"/>
      <c r="G72" s="55"/>
    </row>
    <row r="73" spans="1:11" ht="13.5" customHeight="1">
      <c r="A73" s="55"/>
      <c r="B73" s="55"/>
      <c r="C73" s="55"/>
      <c r="D73" s="55"/>
      <c r="E73" s="55"/>
      <c r="F73" s="55"/>
      <c r="G73" s="55"/>
    </row>
    <row r="74" spans="1:11" ht="13.5" customHeight="1">
      <c r="A74" s="55"/>
      <c r="B74" s="55"/>
      <c r="C74" s="55"/>
      <c r="D74" s="55"/>
      <c r="E74" s="55"/>
      <c r="F74" s="55"/>
      <c r="G74" s="55"/>
    </row>
    <row r="75" spans="1:11" ht="13.5" customHeight="1">
      <c r="A75" s="55"/>
      <c r="B75" s="55"/>
      <c r="C75" s="55"/>
      <c r="D75" s="55"/>
      <c r="E75" s="55"/>
      <c r="F75" s="55"/>
      <c r="G75" s="55"/>
    </row>
    <row r="76" spans="1:11" ht="13.5" customHeight="1">
      <c r="A76" s="55"/>
      <c r="B76" s="55"/>
      <c r="C76" s="55"/>
      <c r="D76" s="55"/>
      <c r="E76" s="55"/>
      <c r="F76" s="55"/>
      <c r="G76" s="55"/>
    </row>
    <row r="77" spans="1:11" ht="13.5" customHeight="1">
      <c r="A77" s="55"/>
      <c r="B77" s="55"/>
      <c r="C77" s="55"/>
      <c r="D77" s="55"/>
      <c r="E77" s="55"/>
      <c r="F77" s="55"/>
      <c r="G77" s="55"/>
    </row>
    <row r="78" spans="1:11" ht="13.5" customHeight="1">
      <c r="A78" s="55"/>
      <c r="B78" s="55"/>
      <c r="C78" s="55"/>
      <c r="D78" s="55"/>
      <c r="E78" s="55"/>
      <c r="F78" s="55"/>
      <c r="G78" s="55"/>
    </row>
    <row r="79" spans="1:11" ht="13.5" customHeight="1">
      <c r="A79" s="55"/>
      <c r="B79" s="55"/>
      <c r="C79" s="55"/>
      <c r="D79" s="55"/>
      <c r="E79" s="55"/>
      <c r="F79" s="55"/>
      <c r="G79" s="55"/>
    </row>
  </sheetData>
  <mergeCells count="7">
    <mergeCell ref="B6:C6"/>
    <mergeCell ref="B7:C7"/>
    <mergeCell ref="J1:K1"/>
    <mergeCell ref="E6:F6"/>
    <mergeCell ref="G6:H6"/>
    <mergeCell ref="E7:F7"/>
    <mergeCell ref="G7:H7"/>
  </mergeCells>
  <printOptions horizontalCentered="1"/>
  <pageMargins left="0.7" right="0.7" top="0.75" bottom="0.75" header="0.3" footer="0.3"/>
  <pageSetup paperSize="9" orientation="portrait" r:id="rId1"/>
  <headerFooter>
    <oddHeader>&amp;R&amp;"Arial,Normal"&amp;8Retail Banking</oddHeader>
    <oddFooter>&amp;L&amp;G&amp;C&amp;"Arial,Normal"&amp;7Fact book - Q2 2013</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80"/>
  <sheetViews>
    <sheetView view="pageLayout" topLeftCell="A10" zoomScaleNormal="100" zoomScaleSheetLayoutView="120" workbookViewId="0">
      <selection activeCell="F49" sqref="F49"/>
    </sheetView>
  </sheetViews>
  <sheetFormatPr defaultRowHeight="13.5" customHeight="1"/>
  <cols>
    <col min="1" max="1" width="27.85546875" style="324" customWidth="1"/>
    <col min="2" max="9" width="7.28515625" style="324" customWidth="1"/>
    <col min="10" max="10" width="7.85546875" style="324" customWidth="1"/>
    <col min="11" max="13" width="7.140625" style="324" customWidth="1"/>
    <col min="14" max="16384" width="9.140625" style="324"/>
  </cols>
  <sheetData>
    <row r="1" spans="1:11" ht="13.5" customHeight="1">
      <c r="A1" s="20" t="s">
        <v>270</v>
      </c>
      <c r="B1" s="125"/>
      <c r="C1" s="125"/>
      <c r="D1" s="125"/>
      <c r="E1" s="125"/>
      <c r="F1" s="125"/>
      <c r="G1" s="125"/>
      <c r="H1" s="125"/>
      <c r="I1" s="125"/>
      <c r="J1" s="364"/>
      <c r="K1" s="364"/>
    </row>
    <row r="2" spans="1:11" ht="13.5" customHeight="1">
      <c r="A2" s="14" t="s">
        <v>781</v>
      </c>
      <c r="B2" s="231"/>
      <c r="C2" s="231"/>
      <c r="D2" s="231"/>
      <c r="E2" s="86"/>
      <c r="F2" s="86"/>
      <c r="G2" s="86"/>
      <c r="H2" s="86"/>
      <c r="I2" s="86"/>
      <c r="J2" s="55"/>
      <c r="K2" s="55"/>
    </row>
    <row r="3" spans="1:11" s="354" customFormat="1" ht="13.5" customHeight="1">
      <c r="J3" s="363"/>
      <c r="K3" s="356"/>
    </row>
    <row r="4" spans="1:11" s="354" customFormat="1" ht="13.5" customHeight="1">
      <c r="A4" s="360" t="s">
        <v>476</v>
      </c>
      <c r="B4" s="362"/>
      <c r="C4" s="362"/>
      <c r="D4" s="362"/>
      <c r="E4" s="348"/>
      <c r="J4" s="345"/>
      <c r="K4" s="131"/>
    </row>
    <row r="5" spans="1:11" s="354" customFormat="1" ht="13.5" customHeight="1">
      <c r="B5" s="362"/>
      <c r="C5" s="362"/>
      <c r="D5" s="362"/>
      <c r="E5" s="109"/>
      <c r="J5" s="345"/>
      <c r="K5" s="131"/>
    </row>
    <row r="6" spans="1:11" s="354" customFormat="1" ht="13.5" customHeight="1">
      <c r="A6" s="388" t="s">
        <v>539</v>
      </c>
      <c r="B6" s="639">
        <v>1029000</v>
      </c>
      <c r="C6" s="639"/>
      <c r="D6" s="389"/>
      <c r="E6" s="641" t="s">
        <v>1001</v>
      </c>
      <c r="F6" s="641"/>
      <c r="G6" s="639">
        <f>+B40</f>
        <v>1407</v>
      </c>
      <c r="H6" s="642"/>
      <c r="J6" s="345"/>
      <c r="K6" s="131"/>
    </row>
    <row r="7" spans="1:11" s="354" customFormat="1" ht="13.5" customHeight="1">
      <c r="A7" s="390" t="s">
        <v>519</v>
      </c>
      <c r="B7" s="640">
        <v>96</v>
      </c>
      <c r="C7" s="640"/>
      <c r="D7" s="391"/>
      <c r="E7" s="643" t="s">
        <v>272</v>
      </c>
      <c r="F7" s="643"/>
      <c r="G7" s="644">
        <f>+B49</f>
        <v>46.3</v>
      </c>
      <c r="H7" s="645"/>
      <c r="J7" s="60"/>
      <c r="K7" s="359"/>
    </row>
    <row r="8" spans="1:11" s="354" customFormat="1" ht="13.5" customHeight="1">
      <c r="J8" s="138"/>
      <c r="K8" s="361"/>
    </row>
    <row r="9" spans="1:11" s="354" customFormat="1" ht="13.5" customHeight="1">
      <c r="J9" s="138"/>
      <c r="K9" s="361"/>
    </row>
    <row r="10" spans="1:11" s="354" customFormat="1" ht="13.5" customHeight="1">
      <c r="A10" s="360" t="s">
        <v>100</v>
      </c>
      <c r="J10" s="60"/>
      <c r="K10" s="359"/>
    </row>
    <row r="11" spans="1:11" s="354" customFormat="1" ht="13.5" customHeight="1" thickBot="1"/>
    <row r="12" spans="1:11" s="354" customFormat="1" ht="13.5" customHeight="1" thickBot="1">
      <c r="A12" s="530"/>
      <c r="B12" s="530" t="s">
        <v>782</v>
      </c>
      <c r="C12" s="527" t="s">
        <v>727</v>
      </c>
      <c r="D12" s="527" t="s">
        <v>695</v>
      </c>
      <c r="E12" s="527" t="s">
        <v>605</v>
      </c>
      <c r="F12" s="527" t="s">
        <v>526</v>
      </c>
      <c r="G12" s="527" t="s">
        <v>256</v>
      </c>
      <c r="H12" s="326"/>
    </row>
    <row r="13" spans="1:11" s="354" customFormat="1" ht="13.5" customHeight="1">
      <c r="A13" s="380" t="s">
        <v>474</v>
      </c>
      <c r="B13" s="381">
        <v>0.1127790232104717</v>
      </c>
      <c r="C13" s="381">
        <v>0.1151297018527819</v>
      </c>
      <c r="D13" s="381">
        <v>0.11672904544201157</v>
      </c>
      <c r="E13" s="381">
        <v>0.11871290435783853</v>
      </c>
      <c r="F13" s="381">
        <v>0.12025179707640361</v>
      </c>
      <c r="G13" s="381">
        <v>0.12090872642517196</v>
      </c>
      <c r="H13" s="86"/>
    </row>
    <row r="14" spans="1:11" s="354" customFormat="1" ht="13.5" customHeight="1">
      <c r="A14" s="380" t="s">
        <v>275</v>
      </c>
      <c r="B14" s="381">
        <v>6.2052964237138929E-2</v>
      </c>
      <c r="C14" s="381">
        <v>7.1552299914747583E-2</v>
      </c>
      <c r="D14" s="381">
        <v>7.1482438377208274E-2</v>
      </c>
      <c r="E14" s="381">
        <v>7.0387082744373164E-2</v>
      </c>
      <c r="F14" s="381">
        <v>7.1173970783532603E-2</v>
      </c>
      <c r="G14" s="381">
        <v>7.1897682228291557E-2</v>
      </c>
    </row>
    <row r="15" spans="1:11" s="354" customFormat="1" ht="13.5" customHeight="1">
      <c r="A15" s="380" t="s">
        <v>475</v>
      </c>
      <c r="B15" s="381">
        <v>0.12829325460323182</v>
      </c>
      <c r="C15" s="381">
        <v>0.12812222694324113</v>
      </c>
      <c r="D15" s="381">
        <v>0.12933762653401923</v>
      </c>
      <c r="E15" s="381">
        <v>0.13101658132508759</v>
      </c>
      <c r="F15" s="381">
        <v>0.13261061657749906</v>
      </c>
      <c r="G15" s="381">
        <v>0.13475345076888676</v>
      </c>
      <c r="H15" s="356"/>
    </row>
    <row r="16" spans="1:11" s="354" customFormat="1" ht="13.5" customHeight="1">
      <c r="A16" s="380"/>
      <c r="B16" s="381"/>
      <c r="C16" s="381"/>
      <c r="D16" s="381"/>
      <c r="E16" s="381"/>
      <c r="F16" s="381"/>
      <c r="G16" s="381"/>
      <c r="H16" s="353"/>
    </row>
    <row r="17" spans="1:8" s="354" customFormat="1" ht="13.5" customHeight="1">
      <c r="A17" s="380" t="s">
        <v>278</v>
      </c>
      <c r="B17" s="381">
        <v>8.2598814858866249E-2</v>
      </c>
      <c r="C17" s="381">
        <v>8.3256897747436415E-2</v>
      </c>
      <c r="D17" s="381">
        <v>8.4039942869001558E-2</v>
      </c>
      <c r="E17" s="381">
        <v>8.6048810582103119E-2</v>
      </c>
      <c r="F17" s="381">
        <v>8.5501944478258374E-2</v>
      </c>
      <c r="G17" s="381">
        <v>8.6025949639177299E-2</v>
      </c>
      <c r="H17" s="353"/>
    </row>
    <row r="18" spans="1:8" s="354" customFormat="1" ht="13.5" customHeight="1">
      <c r="A18" s="380" t="s">
        <v>277</v>
      </c>
      <c r="B18" s="381">
        <v>0.13261179743970214</v>
      </c>
      <c r="C18" s="381">
        <v>0.13907607871415614</v>
      </c>
      <c r="D18" s="381">
        <v>0.13762766753651809</v>
      </c>
      <c r="E18" s="381">
        <v>0.14201474708440739</v>
      </c>
      <c r="F18" s="381">
        <v>0.14190519302989782</v>
      </c>
      <c r="G18" s="381">
        <v>0.15005522464048343</v>
      </c>
      <c r="H18" s="353"/>
    </row>
    <row r="19" spans="1:8" s="354" customFormat="1" ht="13.5" customHeight="1">
      <c r="H19" s="351"/>
    </row>
    <row r="20" spans="1:8" ht="13.5" customHeight="1">
      <c r="A20" s="86"/>
      <c r="B20" s="86"/>
      <c r="C20" s="86"/>
      <c r="D20" s="86"/>
      <c r="E20" s="86"/>
      <c r="F20" s="86"/>
      <c r="G20" s="86"/>
      <c r="H20" s="353"/>
    </row>
    <row r="21" spans="1:8" ht="13.5" customHeight="1">
      <c r="A21" s="20" t="s">
        <v>266</v>
      </c>
      <c r="B21" s="20"/>
      <c r="C21" s="20"/>
      <c r="D21" s="20"/>
      <c r="E21" s="20"/>
      <c r="F21" s="20"/>
      <c r="G21" s="20"/>
      <c r="H21" s="353"/>
    </row>
    <row r="22" spans="1:8" ht="13.5" customHeight="1" thickBot="1">
      <c r="A22" s="86"/>
      <c r="B22" s="86"/>
      <c r="C22" s="86"/>
      <c r="D22" s="86"/>
      <c r="E22" s="86"/>
      <c r="F22" s="86"/>
      <c r="G22" s="86"/>
      <c r="H22" s="351"/>
    </row>
    <row r="23" spans="1:8" ht="13.5" customHeight="1" thickBot="1">
      <c r="A23" s="529" t="s">
        <v>69</v>
      </c>
      <c r="B23" s="529" t="s">
        <v>782</v>
      </c>
      <c r="C23" s="527" t="s">
        <v>727</v>
      </c>
      <c r="D23" s="527" t="s">
        <v>695</v>
      </c>
      <c r="E23" s="527" t="s">
        <v>605</v>
      </c>
      <c r="F23" s="527" t="s">
        <v>526</v>
      </c>
      <c r="G23" s="527" t="s">
        <v>256</v>
      </c>
      <c r="H23" s="326"/>
    </row>
    <row r="24" spans="1:8" ht="13.5" customHeight="1">
      <c r="A24" s="382" t="s">
        <v>75</v>
      </c>
      <c r="B24" s="217">
        <v>209</v>
      </c>
      <c r="C24" s="217">
        <v>199</v>
      </c>
      <c r="D24" s="217">
        <v>201</v>
      </c>
      <c r="E24" s="217">
        <v>188</v>
      </c>
      <c r="F24" s="217">
        <v>179</v>
      </c>
      <c r="G24" s="225">
        <v>166</v>
      </c>
      <c r="H24" s="86"/>
    </row>
    <row r="25" spans="1:8" ht="13.5" customHeight="1">
      <c r="A25" s="382" t="s">
        <v>97</v>
      </c>
      <c r="B25" s="225">
        <v>40</v>
      </c>
      <c r="C25" s="225">
        <v>43</v>
      </c>
      <c r="D25" s="225">
        <v>53</v>
      </c>
      <c r="E25" s="225">
        <v>48</v>
      </c>
      <c r="F25" s="225">
        <v>46</v>
      </c>
      <c r="G25" s="225">
        <v>42</v>
      </c>
      <c r="H25" s="55"/>
    </row>
    <row r="26" spans="1:8" ht="13.5" customHeight="1">
      <c r="A26" s="382" t="s">
        <v>77</v>
      </c>
      <c r="B26" s="225">
        <v>25</v>
      </c>
      <c r="C26" s="225">
        <v>15</v>
      </c>
      <c r="D26" s="225">
        <v>18</v>
      </c>
      <c r="E26" s="225">
        <v>16</v>
      </c>
      <c r="F26" s="225">
        <v>21</v>
      </c>
      <c r="G26" s="225">
        <v>22</v>
      </c>
      <c r="H26" s="55"/>
    </row>
    <row r="27" spans="1:8" ht="13.5" customHeight="1">
      <c r="A27" s="382" t="s">
        <v>259</v>
      </c>
      <c r="B27" s="225">
        <v>2</v>
      </c>
      <c r="C27" s="225">
        <v>2</v>
      </c>
      <c r="D27" s="225">
        <v>2</v>
      </c>
      <c r="E27" s="225">
        <v>0</v>
      </c>
      <c r="F27" s="225">
        <v>0</v>
      </c>
      <c r="G27" s="225">
        <v>1</v>
      </c>
      <c r="H27" s="55"/>
    </row>
    <row r="28" spans="1:8" ht="13.5" customHeight="1">
      <c r="A28" s="383" t="s">
        <v>80</v>
      </c>
      <c r="B28" s="384">
        <v>276</v>
      </c>
      <c r="C28" s="384">
        <v>259</v>
      </c>
      <c r="D28" s="384">
        <v>274</v>
      </c>
      <c r="E28" s="384">
        <v>252</v>
      </c>
      <c r="F28" s="384">
        <v>246</v>
      </c>
      <c r="G28" s="385">
        <v>231</v>
      </c>
      <c r="H28" s="55"/>
    </row>
    <row r="29" spans="1:8" ht="13.5" customHeight="1">
      <c r="A29" s="382" t="s">
        <v>260</v>
      </c>
      <c r="B29" s="225">
        <v>-40</v>
      </c>
      <c r="C29" s="225">
        <v>-41</v>
      </c>
      <c r="D29" s="225">
        <v>-41</v>
      </c>
      <c r="E29" s="225">
        <v>-40</v>
      </c>
      <c r="F29" s="225">
        <v>-39</v>
      </c>
      <c r="G29" s="225">
        <v>-39</v>
      </c>
      <c r="H29" s="55"/>
    </row>
    <row r="30" spans="1:8" ht="13.5" customHeight="1">
      <c r="A30" s="382" t="s">
        <v>750</v>
      </c>
      <c r="B30" s="225">
        <v>-80</v>
      </c>
      <c r="C30" s="225">
        <v>-81</v>
      </c>
      <c r="D30" s="225">
        <v>-86</v>
      </c>
      <c r="E30" s="225">
        <v>-81</v>
      </c>
      <c r="F30" s="225">
        <v>-83</v>
      </c>
      <c r="G30" s="225">
        <v>-82</v>
      </c>
      <c r="H30" s="55"/>
    </row>
    <row r="31" spans="1:8" ht="13.5" customHeight="1">
      <c r="A31" s="383" t="s">
        <v>84</v>
      </c>
      <c r="B31" s="385">
        <v>-122</v>
      </c>
      <c r="C31" s="385">
        <v>-124</v>
      </c>
      <c r="D31" s="385">
        <v>-129</v>
      </c>
      <c r="E31" s="385">
        <v>-122</v>
      </c>
      <c r="F31" s="385">
        <v>-123</v>
      </c>
      <c r="G31" s="385">
        <v>-122</v>
      </c>
      <c r="H31" s="55"/>
    </row>
    <row r="32" spans="1:8" ht="13.5" customHeight="1">
      <c r="A32" s="383" t="s">
        <v>85</v>
      </c>
      <c r="B32" s="385">
        <v>154</v>
      </c>
      <c r="C32" s="385">
        <v>135</v>
      </c>
      <c r="D32" s="385">
        <v>145</v>
      </c>
      <c r="E32" s="385">
        <v>130</v>
      </c>
      <c r="F32" s="385">
        <v>123</v>
      </c>
      <c r="G32" s="385">
        <v>109</v>
      </c>
      <c r="H32" s="55"/>
    </row>
    <row r="33" spans="1:8" ht="13.5" customHeight="1">
      <c r="A33" s="382" t="s">
        <v>86</v>
      </c>
      <c r="B33" s="225">
        <v>13</v>
      </c>
      <c r="C33" s="225">
        <v>-11</v>
      </c>
      <c r="D33" s="225">
        <v>-13</v>
      </c>
      <c r="E33" s="225">
        <v>-8</v>
      </c>
      <c r="F33" s="225">
        <v>-7</v>
      </c>
      <c r="G33" s="225">
        <v>-15</v>
      </c>
      <c r="H33" s="55"/>
    </row>
    <row r="34" spans="1:8" ht="13.5" customHeight="1">
      <c r="A34" s="383" t="s">
        <v>87</v>
      </c>
      <c r="B34" s="385">
        <v>167</v>
      </c>
      <c r="C34" s="385">
        <v>124</v>
      </c>
      <c r="D34" s="385">
        <v>132</v>
      </c>
      <c r="E34" s="385">
        <v>122</v>
      </c>
      <c r="F34" s="385">
        <v>116</v>
      </c>
      <c r="G34" s="385">
        <v>94</v>
      </c>
      <c r="H34" s="55"/>
    </row>
    <row r="35" spans="1:8" ht="13.5" customHeight="1">
      <c r="A35" s="380"/>
      <c r="B35" s="226"/>
      <c r="C35" s="226"/>
      <c r="D35" s="226"/>
      <c r="E35" s="226"/>
      <c r="F35" s="226"/>
      <c r="G35" s="226"/>
      <c r="H35" s="55"/>
    </row>
    <row r="36" spans="1:8" ht="13.5" customHeight="1">
      <c r="A36" s="382" t="s">
        <v>41</v>
      </c>
      <c r="B36" s="386">
        <v>44.2</v>
      </c>
      <c r="C36" s="386">
        <v>47.9</v>
      </c>
      <c r="D36" s="386">
        <v>47.1</v>
      </c>
      <c r="E36" s="386">
        <v>48.4</v>
      </c>
      <c r="F36" s="386">
        <v>50</v>
      </c>
      <c r="G36" s="386">
        <v>52.8</v>
      </c>
      <c r="H36" s="55"/>
    </row>
    <row r="37" spans="1:8" ht="13.5" customHeight="1">
      <c r="A37" s="382" t="s">
        <v>261</v>
      </c>
      <c r="B37" s="386">
        <v>16.3</v>
      </c>
      <c r="C37" s="386">
        <v>13.1</v>
      </c>
      <c r="D37" s="386">
        <v>13.1</v>
      </c>
      <c r="E37" s="386">
        <v>11.1</v>
      </c>
      <c r="F37" s="386">
        <v>10.4</v>
      </c>
      <c r="G37" s="386">
        <v>9.1999999999999993</v>
      </c>
      <c r="H37" s="55"/>
    </row>
    <row r="38" spans="1:8" ht="13.5" customHeight="1">
      <c r="A38" s="382" t="s">
        <v>262</v>
      </c>
      <c r="B38" s="387">
        <v>2554</v>
      </c>
      <c r="C38" s="387">
        <v>2670</v>
      </c>
      <c r="D38" s="387">
        <v>2869</v>
      </c>
      <c r="E38" s="387">
        <v>3019</v>
      </c>
      <c r="F38" s="387">
        <v>3004</v>
      </c>
      <c r="G38" s="387">
        <v>2964</v>
      </c>
      <c r="H38" s="55"/>
    </row>
    <row r="39" spans="1:8" ht="13.5" customHeight="1">
      <c r="A39" s="382" t="s">
        <v>263</v>
      </c>
      <c r="B39" s="387">
        <v>18896</v>
      </c>
      <c r="C39" s="387">
        <v>19877</v>
      </c>
      <c r="D39" s="387">
        <v>21371</v>
      </c>
      <c r="E39" s="387">
        <v>22772</v>
      </c>
      <c r="F39" s="387">
        <v>22627</v>
      </c>
      <c r="G39" s="387">
        <v>22534</v>
      </c>
      <c r="H39" s="55"/>
    </row>
    <row r="40" spans="1:8" ht="13.5" customHeight="1">
      <c r="A40" s="382" t="s">
        <v>264</v>
      </c>
      <c r="B40" s="387">
        <v>1407</v>
      </c>
      <c r="C40" s="387">
        <v>1405</v>
      </c>
      <c r="D40" s="387">
        <v>1402</v>
      </c>
      <c r="E40" s="387">
        <v>1388</v>
      </c>
      <c r="F40" s="387">
        <v>1391</v>
      </c>
      <c r="G40" s="387">
        <v>1415</v>
      </c>
      <c r="H40" s="55"/>
    </row>
    <row r="41" spans="1:8" ht="13.5" customHeight="1">
      <c r="A41" s="86"/>
      <c r="B41" s="86"/>
      <c r="C41" s="86"/>
      <c r="D41" s="86"/>
      <c r="E41" s="86"/>
      <c r="F41" s="86"/>
      <c r="G41" s="86"/>
      <c r="H41" s="55"/>
    </row>
    <row r="42" spans="1:8" ht="13.5" customHeight="1">
      <c r="A42" s="86"/>
      <c r="B42" s="86"/>
      <c r="C42" s="86"/>
      <c r="D42" s="86"/>
      <c r="E42" s="86"/>
      <c r="F42" s="86"/>
      <c r="G42" s="86"/>
      <c r="H42" s="55"/>
    </row>
    <row r="43" spans="1:8" ht="13.5" customHeight="1">
      <c r="A43" s="20" t="s">
        <v>281</v>
      </c>
      <c r="B43" s="20"/>
      <c r="C43" s="20"/>
      <c r="D43" s="20"/>
      <c r="E43" s="20"/>
      <c r="F43" s="20"/>
      <c r="G43" s="20"/>
      <c r="H43" s="55"/>
    </row>
    <row r="44" spans="1:8" ht="13.5" customHeight="1" thickBot="1">
      <c r="A44" s="86"/>
      <c r="B44" s="86"/>
      <c r="C44" s="86"/>
      <c r="D44" s="86"/>
      <c r="E44" s="86"/>
      <c r="F44" s="86"/>
      <c r="G44" s="86"/>
      <c r="H44" s="55"/>
    </row>
    <row r="45" spans="1:8" ht="13.5" customHeight="1" thickBot="1">
      <c r="A45" s="529" t="s">
        <v>290</v>
      </c>
      <c r="B45" s="527" t="s">
        <v>782</v>
      </c>
      <c r="C45" s="527" t="s">
        <v>727</v>
      </c>
      <c r="D45" s="527" t="s">
        <v>695</v>
      </c>
      <c r="E45" s="527" t="s">
        <v>605</v>
      </c>
      <c r="F45" s="527" t="s">
        <v>526</v>
      </c>
      <c r="G45" s="527" t="s">
        <v>256</v>
      </c>
      <c r="H45" s="326"/>
    </row>
    <row r="46" spans="1:8" ht="13.5" customHeight="1">
      <c r="A46" s="392" t="s">
        <v>273</v>
      </c>
      <c r="B46" s="227">
        <v>19.899999999999999</v>
      </c>
      <c r="C46" s="227">
        <v>20.9</v>
      </c>
      <c r="D46" s="227">
        <v>21.299999999999997</v>
      </c>
      <c r="E46" s="227">
        <v>22.1</v>
      </c>
      <c r="F46" s="227">
        <v>21.6</v>
      </c>
      <c r="G46" s="227">
        <v>21.099999999999998</v>
      </c>
      <c r="H46" s="55"/>
    </row>
    <row r="47" spans="1:8" ht="13.5" customHeight="1">
      <c r="A47" s="392" t="s">
        <v>274</v>
      </c>
      <c r="B47" s="227">
        <v>25.6</v>
      </c>
      <c r="C47" s="227">
        <v>26.7</v>
      </c>
      <c r="D47" s="227">
        <v>27.3</v>
      </c>
      <c r="E47" s="227">
        <v>27.3</v>
      </c>
      <c r="F47" s="227">
        <v>26.5</v>
      </c>
      <c r="G47" s="227">
        <v>25.8</v>
      </c>
      <c r="H47" s="55"/>
    </row>
    <row r="48" spans="1:8" ht="13.5" customHeight="1">
      <c r="A48" s="392" t="s">
        <v>275</v>
      </c>
      <c r="B48" s="227">
        <v>0.79999999999999716</v>
      </c>
      <c r="C48" s="227">
        <v>0.69999999999999929</v>
      </c>
      <c r="D48" s="227">
        <v>0.69999999999999929</v>
      </c>
      <c r="E48" s="227">
        <v>0.80000000000000071</v>
      </c>
      <c r="F48" s="227">
        <v>0.89999999999999858</v>
      </c>
      <c r="G48" s="227">
        <v>0.89999999999999858</v>
      </c>
      <c r="H48" s="55"/>
    </row>
    <row r="49" spans="1:11" ht="13.5" customHeight="1">
      <c r="A49" s="516" t="s">
        <v>276</v>
      </c>
      <c r="B49" s="393">
        <v>46.3</v>
      </c>
      <c r="C49" s="393">
        <v>48.3</v>
      </c>
      <c r="D49" s="393">
        <v>49.3</v>
      </c>
      <c r="E49" s="393">
        <v>50.2</v>
      </c>
      <c r="F49" s="393">
        <v>49</v>
      </c>
      <c r="G49" s="394">
        <v>47.8</v>
      </c>
      <c r="H49" s="55"/>
    </row>
    <row r="50" spans="1:11" ht="13.5" customHeight="1">
      <c r="A50" s="160"/>
      <c r="B50" s="395"/>
      <c r="C50" s="395"/>
      <c r="D50" s="395"/>
      <c r="E50" s="395"/>
      <c r="F50" s="395"/>
      <c r="G50" s="396"/>
      <c r="H50" s="55"/>
    </row>
    <row r="51" spans="1:11" ht="13.5" customHeight="1">
      <c r="A51" s="517" t="s">
        <v>277</v>
      </c>
      <c r="B51" s="397">
        <v>11.1</v>
      </c>
      <c r="C51" s="397">
        <v>11.399999999999999</v>
      </c>
      <c r="D51" s="397">
        <v>11.899999999999999</v>
      </c>
      <c r="E51" s="397">
        <v>11.5</v>
      </c>
      <c r="F51" s="397">
        <v>11.5</v>
      </c>
      <c r="G51" s="227">
        <v>12.1</v>
      </c>
      <c r="H51" s="55"/>
    </row>
    <row r="52" spans="1:11" ht="13.5" customHeight="1">
      <c r="A52" s="517" t="s">
        <v>278</v>
      </c>
      <c r="B52" s="397">
        <v>8.6</v>
      </c>
      <c r="C52" s="397">
        <v>8.5</v>
      </c>
      <c r="D52" s="397">
        <v>8.5</v>
      </c>
      <c r="E52" s="397">
        <v>8.5</v>
      </c>
      <c r="F52" s="397">
        <v>8.6999999999999993</v>
      </c>
      <c r="G52" s="227">
        <v>7.9</v>
      </c>
      <c r="H52" s="55"/>
    </row>
    <row r="53" spans="1:11" ht="13.5" customHeight="1">
      <c r="A53" s="516" t="s">
        <v>279</v>
      </c>
      <c r="B53" s="393">
        <v>19.7</v>
      </c>
      <c r="C53" s="393">
        <v>19.899999999999999</v>
      </c>
      <c r="D53" s="393">
        <v>20.399999999999999</v>
      </c>
      <c r="E53" s="393">
        <v>20</v>
      </c>
      <c r="F53" s="393">
        <v>20.2</v>
      </c>
      <c r="G53" s="394">
        <v>20</v>
      </c>
      <c r="H53" s="55"/>
    </row>
    <row r="54" spans="1:11" ht="15">
      <c r="A54" s="86"/>
      <c r="B54" s="86"/>
      <c r="C54" s="86"/>
      <c r="D54" s="86"/>
      <c r="E54" s="86"/>
      <c r="F54" s="86"/>
      <c r="G54" s="86"/>
      <c r="H54" s="55"/>
      <c r="I54" s="55"/>
    </row>
    <row r="55" spans="1:11" ht="15" hidden="1" customHeight="1">
      <c r="A55" s="86"/>
      <c r="B55" s="86"/>
      <c r="C55" s="86"/>
      <c r="D55" s="86"/>
      <c r="E55" s="86"/>
      <c r="F55" s="86"/>
      <c r="G55" s="86"/>
      <c r="H55" s="86"/>
      <c r="I55" s="86"/>
      <c r="J55" s="55"/>
      <c r="K55" s="55"/>
    </row>
    <row r="56" spans="1:11" ht="15" hidden="1" customHeight="1">
      <c r="A56" s="55"/>
      <c r="B56" s="55"/>
      <c r="C56" s="55"/>
      <c r="D56" s="55"/>
      <c r="E56" s="55"/>
      <c r="F56" s="55"/>
      <c r="G56" s="55"/>
      <c r="H56" s="55"/>
      <c r="I56" s="86"/>
      <c r="J56" s="55"/>
      <c r="K56" s="55"/>
    </row>
    <row r="57" spans="1:11" ht="15" hidden="1" customHeight="1">
      <c r="A57" s="55"/>
      <c r="B57" s="55"/>
      <c r="C57" s="55"/>
      <c r="D57" s="55"/>
      <c r="E57" s="55"/>
      <c r="F57" s="55"/>
      <c r="G57" s="55"/>
      <c r="H57" s="55"/>
      <c r="I57" s="86"/>
      <c r="J57" s="55"/>
      <c r="K57" s="55"/>
    </row>
    <row r="58" spans="1:11" ht="15" hidden="1" customHeight="1">
      <c r="A58" s="55"/>
      <c r="B58" s="55"/>
      <c r="C58" s="55"/>
      <c r="D58" s="55"/>
      <c r="E58" s="55"/>
      <c r="F58" s="55"/>
      <c r="G58" s="55"/>
      <c r="H58" s="55"/>
      <c r="I58" s="86"/>
      <c r="J58" s="55"/>
      <c r="K58" s="55"/>
    </row>
    <row r="59" spans="1:11" ht="15" hidden="1" customHeight="1">
      <c r="A59" s="55"/>
      <c r="B59" s="55"/>
      <c r="C59" s="55"/>
      <c r="D59" s="55"/>
      <c r="E59" s="55"/>
      <c r="F59" s="55"/>
      <c r="G59" s="55"/>
      <c r="H59" s="55"/>
      <c r="I59" s="86"/>
      <c r="J59" s="55"/>
      <c r="K59" s="55"/>
    </row>
    <row r="60" spans="1:11" ht="15" hidden="1" customHeight="1">
      <c r="A60" s="55"/>
      <c r="B60" s="55"/>
      <c r="C60" s="55"/>
      <c r="D60" s="55"/>
      <c r="E60" s="55"/>
      <c r="F60" s="55"/>
      <c r="G60" s="55"/>
      <c r="H60" s="55"/>
      <c r="I60" s="86"/>
      <c r="J60" s="55"/>
      <c r="K60" s="55"/>
    </row>
    <row r="61" spans="1:11" ht="15" hidden="1" customHeight="1">
      <c r="A61" s="55"/>
      <c r="B61" s="55"/>
      <c r="C61" s="55"/>
      <c r="D61" s="55"/>
      <c r="E61" s="55"/>
      <c r="F61" s="55"/>
      <c r="G61" s="55"/>
      <c r="H61" s="55"/>
      <c r="I61" s="86"/>
      <c r="J61" s="55"/>
      <c r="K61" s="55"/>
    </row>
    <row r="62" spans="1:11" ht="15" hidden="1" customHeight="1">
      <c r="A62" s="55"/>
      <c r="B62" s="55"/>
      <c r="C62" s="55"/>
      <c r="D62" s="55"/>
      <c r="E62" s="55"/>
      <c r="F62" s="55"/>
      <c r="G62" s="55"/>
      <c r="H62" s="55"/>
      <c r="I62" s="86"/>
      <c r="J62" s="55"/>
      <c r="K62" s="55"/>
    </row>
    <row r="63" spans="1:11" ht="15" hidden="1" customHeight="1">
      <c r="A63" s="55"/>
      <c r="B63" s="55"/>
      <c r="C63" s="55"/>
      <c r="D63" s="55"/>
      <c r="E63" s="55"/>
      <c r="F63" s="55"/>
      <c r="G63" s="55"/>
      <c r="H63" s="55"/>
      <c r="I63" s="86"/>
      <c r="J63" s="55"/>
      <c r="K63" s="55"/>
    </row>
    <row r="64" spans="1:11" ht="15" hidden="1" customHeight="1">
      <c r="A64" s="55"/>
      <c r="B64" s="55"/>
      <c r="C64" s="55"/>
      <c r="D64" s="55"/>
      <c r="E64" s="55"/>
      <c r="F64" s="55"/>
      <c r="G64" s="55"/>
      <c r="H64" s="55"/>
      <c r="I64" s="86"/>
      <c r="J64" s="55"/>
      <c r="K64" s="55"/>
    </row>
    <row r="65" spans="1:11" ht="15" hidden="1" customHeight="1">
      <c r="A65" s="55"/>
      <c r="B65" s="55"/>
      <c r="C65" s="55"/>
      <c r="D65" s="55"/>
      <c r="E65" s="55"/>
      <c r="F65" s="55"/>
      <c r="G65" s="55"/>
      <c r="H65" s="55"/>
      <c r="I65" s="86"/>
      <c r="J65" s="55"/>
      <c r="K65" s="55"/>
    </row>
    <row r="66" spans="1:11" ht="15" hidden="1" customHeight="1">
      <c r="A66" s="55"/>
      <c r="B66" s="55"/>
      <c r="C66" s="55"/>
      <c r="D66" s="55"/>
      <c r="E66" s="55"/>
      <c r="F66" s="55"/>
      <c r="G66" s="55"/>
      <c r="H66" s="55"/>
      <c r="I66" s="86"/>
      <c r="J66" s="55"/>
      <c r="K66" s="55"/>
    </row>
    <row r="67" spans="1:11" ht="15" hidden="1" customHeight="1">
      <c r="A67" s="55"/>
      <c r="B67" s="55"/>
      <c r="C67" s="55"/>
      <c r="D67" s="55"/>
      <c r="E67" s="55"/>
      <c r="F67" s="55"/>
      <c r="G67" s="55"/>
      <c r="H67" s="55"/>
      <c r="I67" s="86"/>
      <c r="J67" s="55"/>
      <c r="K67" s="55"/>
    </row>
    <row r="68" spans="1:11" ht="15" hidden="1" customHeight="1">
      <c r="A68" s="55"/>
      <c r="B68" s="55"/>
      <c r="C68" s="55"/>
      <c r="D68" s="55"/>
      <c r="E68" s="55"/>
      <c r="F68" s="55"/>
      <c r="G68" s="55"/>
      <c r="H68" s="55"/>
      <c r="I68" s="86"/>
      <c r="J68" s="55"/>
      <c r="K68" s="55"/>
    </row>
    <row r="69" spans="1:11" ht="15" hidden="1" customHeight="1">
      <c r="A69" s="55"/>
      <c r="B69" s="55"/>
      <c r="C69" s="55"/>
      <c r="D69" s="55"/>
      <c r="E69" s="55"/>
      <c r="F69" s="55"/>
      <c r="G69" s="55"/>
      <c r="H69" s="55"/>
      <c r="I69" s="86"/>
      <c r="J69" s="55"/>
      <c r="K69" s="55"/>
    </row>
    <row r="70" spans="1:11" ht="15" hidden="1" customHeight="1">
      <c r="A70" s="55"/>
      <c r="B70" s="55"/>
      <c r="C70" s="55"/>
      <c r="D70" s="55"/>
      <c r="E70" s="55"/>
      <c r="F70" s="55"/>
      <c r="G70" s="55"/>
      <c r="H70" s="55"/>
      <c r="I70" s="86"/>
      <c r="J70" s="55"/>
      <c r="K70" s="55"/>
    </row>
    <row r="71" spans="1:11" ht="15" hidden="1" customHeight="1">
      <c r="A71" s="55"/>
      <c r="B71" s="55"/>
      <c r="C71" s="55"/>
      <c r="D71" s="55"/>
      <c r="E71" s="55"/>
      <c r="F71" s="55"/>
      <c r="G71" s="55"/>
      <c r="H71" s="55"/>
      <c r="I71" s="86"/>
      <c r="J71" s="55"/>
      <c r="K71" s="55"/>
    </row>
    <row r="72" spans="1:11" ht="15" hidden="1" customHeight="1">
      <c r="A72" s="55"/>
      <c r="B72" s="55"/>
      <c r="C72" s="55"/>
      <c r="D72" s="55"/>
      <c r="E72" s="55"/>
      <c r="F72" s="55"/>
      <c r="G72" s="55"/>
      <c r="H72" s="55"/>
      <c r="I72" s="86"/>
      <c r="J72" s="86"/>
      <c r="K72" s="86"/>
    </row>
    <row r="73" spans="1:11" ht="2.25" hidden="1" customHeight="1">
      <c r="A73" s="55"/>
      <c r="B73" s="55"/>
      <c r="C73" s="55"/>
      <c r="D73" s="55"/>
      <c r="E73" s="55"/>
      <c r="F73" s="55"/>
      <c r="G73" s="55"/>
      <c r="H73" s="55"/>
      <c r="I73" s="86"/>
      <c r="J73" s="86"/>
      <c r="K73" s="86"/>
    </row>
    <row r="74" spans="1:11" ht="15" hidden="1" customHeight="1">
      <c r="A74" s="55"/>
      <c r="B74" s="55"/>
      <c r="C74" s="55"/>
      <c r="D74" s="55"/>
      <c r="E74" s="55"/>
      <c r="F74" s="55"/>
      <c r="G74" s="55"/>
      <c r="H74" s="55"/>
      <c r="I74" s="86"/>
      <c r="J74" s="86"/>
      <c r="K74" s="86"/>
    </row>
    <row r="75" spans="1:11" ht="15" hidden="1" customHeight="1">
      <c r="A75" s="55"/>
      <c r="B75" s="55"/>
      <c r="C75" s="55"/>
      <c r="D75" s="55"/>
      <c r="E75" s="55"/>
      <c r="F75" s="55"/>
      <c r="G75" s="55"/>
      <c r="H75" s="55"/>
      <c r="I75" s="86"/>
      <c r="J75" s="86"/>
      <c r="K75" s="86"/>
    </row>
    <row r="76" spans="1:11" ht="15" hidden="1" customHeight="1">
      <c r="A76" s="55"/>
      <c r="B76" s="55"/>
      <c r="C76" s="55"/>
      <c r="D76" s="55"/>
      <c r="E76" s="55"/>
      <c r="F76" s="55"/>
      <c r="G76" s="55"/>
      <c r="H76" s="55"/>
      <c r="I76" s="86"/>
      <c r="J76" s="86"/>
      <c r="K76" s="86"/>
    </row>
    <row r="77" spans="1:11" ht="15" hidden="1" customHeight="1">
      <c r="A77" s="55"/>
      <c r="B77" s="55"/>
      <c r="C77" s="55"/>
      <c r="D77" s="55"/>
      <c r="E77" s="55"/>
      <c r="F77" s="55"/>
      <c r="G77" s="55"/>
      <c r="H77" s="55"/>
      <c r="I77" s="86"/>
      <c r="J77" s="86"/>
      <c r="K77" s="86"/>
    </row>
    <row r="78" spans="1:11" ht="15" hidden="1" customHeight="1">
      <c r="A78" s="55"/>
      <c r="B78" s="55"/>
      <c r="C78" s="55"/>
      <c r="D78" s="55"/>
      <c r="E78" s="55"/>
      <c r="F78" s="55"/>
      <c r="G78" s="55"/>
      <c r="H78" s="55"/>
      <c r="I78" s="86"/>
      <c r="J78" s="86"/>
      <c r="K78" s="86"/>
    </row>
    <row r="79" spans="1:11" ht="15" hidden="1" customHeight="1">
      <c r="A79" s="55"/>
      <c r="B79" s="55"/>
      <c r="C79" s="55"/>
      <c r="D79" s="55"/>
      <c r="E79" s="55"/>
      <c r="F79" s="55"/>
      <c r="G79" s="55"/>
      <c r="H79" s="55"/>
      <c r="I79" s="86"/>
      <c r="J79" s="86"/>
      <c r="K79" s="86"/>
    </row>
    <row r="80" spans="1:11" ht="15" hidden="1" customHeight="1">
      <c r="A80" s="86"/>
      <c r="B80" s="86"/>
      <c r="C80" s="86"/>
      <c r="D80" s="86"/>
      <c r="E80" s="86"/>
      <c r="F80" s="86"/>
      <c r="G80" s="86"/>
      <c r="H80" s="86"/>
      <c r="I80" s="86"/>
      <c r="J80" s="86"/>
      <c r="K80" s="86"/>
    </row>
  </sheetData>
  <mergeCells count="6">
    <mergeCell ref="B6:C6"/>
    <mergeCell ref="B7:C7"/>
    <mergeCell ref="E6:F6"/>
    <mergeCell ref="G6:H6"/>
    <mergeCell ref="E7:F7"/>
    <mergeCell ref="G7:H7"/>
  </mergeCells>
  <printOptions horizontalCentered="1"/>
  <pageMargins left="0.7" right="0.61458333333333337" top="0.75" bottom="0.75" header="0.3" footer="0.3"/>
  <pageSetup paperSize="9" orientation="portrait" r:id="rId1"/>
  <headerFooter>
    <oddHeader>&amp;R&amp;"Arial,Normal"&amp;8Retail Banking</oddHeader>
    <oddFooter>&amp;L&amp;G&amp;C&amp;"Arial,Normal"&amp;7Fact book - Q2 2013</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Q84"/>
  <sheetViews>
    <sheetView view="pageLayout" topLeftCell="A13" zoomScaleNormal="100" zoomScaleSheetLayoutView="130" workbookViewId="0">
      <selection activeCell="F49" sqref="F49"/>
    </sheetView>
  </sheetViews>
  <sheetFormatPr defaultRowHeight="13.5" customHeight="1"/>
  <cols>
    <col min="1" max="1" width="27.85546875" style="86" customWidth="1"/>
    <col min="2" max="10" width="7.28515625" style="86" customWidth="1"/>
    <col min="11" max="11" width="5.85546875" style="86" hidden="1" customWidth="1"/>
    <col min="12" max="12" width="6.42578125" style="86" hidden="1" customWidth="1"/>
    <col min="13" max="22" width="6.42578125" style="86" customWidth="1"/>
    <col min="23" max="16384" width="9.140625" style="86"/>
  </cols>
  <sheetData>
    <row r="1" spans="1:17" ht="13.5" customHeight="1">
      <c r="A1" s="20" t="s">
        <v>269</v>
      </c>
      <c r="B1" s="125"/>
      <c r="C1" s="125"/>
      <c r="D1" s="125"/>
      <c r="E1" s="125"/>
      <c r="F1" s="125"/>
      <c r="G1" s="125"/>
      <c r="H1" s="125"/>
      <c r="I1" s="125"/>
      <c r="J1" s="125"/>
      <c r="K1" s="364"/>
      <c r="L1" s="364"/>
      <c r="M1" s="364"/>
      <c r="N1" s="364"/>
      <c r="O1" s="364"/>
      <c r="P1" s="364"/>
      <c r="Q1" s="55"/>
    </row>
    <row r="2" spans="1:17" ht="13.5" customHeight="1">
      <c r="A2" s="14" t="s">
        <v>781</v>
      </c>
      <c r="B2" s="231"/>
      <c r="C2" s="231"/>
      <c r="D2" s="231"/>
      <c r="K2" s="55"/>
      <c r="L2" s="55"/>
      <c r="M2" s="55"/>
      <c r="N2" s="55"/>
      <c r="O2" s="55"/>
      <c r="P2" s="55"/>
      <c r="Q2" s="55"/>
    </row>
    <row r="3" spans="1:17" s="354" customFormat="1" ht="13.5" customHeight="1">
      <c r="K3" s="363"/>
      <c r="L3" s="356"/>
      <c r="M3" s="356"/>
      <c r="N3" s="356"/>
      <c r="O3" s="356"/>
      <c r="P3" s="356"/>
      <c r="Q3" s="356"/>
    </row>
    <row r="4" spans="1:17" s="354" customFormat="1" ht="13.5" customHeight="1">
      <c r="A4" s="360" t="s">
        <v>476</v>
      </c>
      <c r="B4" s="362"/>
      <c r="C4" s="362"/>
      <c r="D4" s="362"/>
      <c r="E4" s="348"/>
      <c r="K4" s="345"/>
      <c r="L4" s="131"/>
      <c r="M4" s="131"/>
      <c r="N4" s="131"/>
      <c r="O4" s="131"/>
      <c r="P4" s="131"/>
      <c r="Q4" s="131"/>
    </row>
    <row r="5" spans="1:17" s="354" customFormat="1" ht="13.5" customHeight="1">
      <c r="B5" s="362"/>
      <c r="C5" s="362"/>
      <c r="D5" s="362"/>
      <c r="E5" s="109"/>
      <c r="K5" s="345"/>
      <c r="L5" s="131"/>
      <c r="M5" s="131"/>
      <c r="N5" s="131"/>
      <c r="O5" s="131"/>
      <c r="P5" s="131"/>
      <c r="Q5" s="131"/>
    </row>
    <row r="6" spans="1:17" s="354" customFormat="1" ht="13.5" customHeight="1">
      <c r="A6" s="388" t="s">
        <v>539</v>
      </c>
      <c r="B6" s="639">
        <v>4230000</v>
      </c>
      <c r="C6" s="639"/>
      <c r="D6" s="389"/>
      <c r="E6" s="641" t="s">
        <v>1001</v>
      </c>
      <c r="F6" s="641"/>
      <c r="G6" s="639">
        <f>+B40</f>
        <v>3263</v>
      </c>
      <c r="H6" s="642"/>
      <c r="I6" s="217"/>
      <c r="K6" s="345"/>
      <c r="L6" s="131"/>
      <c r="M6" s="131"/>
      <c r="N6" s="131"/>
      <c r="O6" s="131"/>
      <c r="P6" s="131"/>
      <c r="Q6" s="131"/>
    </row>
    <row r="7" spans="1:17" s="354" customFormat="1" ht="13.5" customHeight="1">
      <c r="A7" s="390" t="s">
        <v>519</v>
      </c>
      <c r="B7" s="640">
        <v>231</v>
      </c>
      <c r="C7" s="640"/>
      <c r="D7" s="391"/>
      <c r="E7" s="643" t="s">
        <v>272</v>
      </c>
      <c r="F7" s="643"/>
      <c r="G7" s="644">
        <f>+B49</f>
        <v>64.2</v>
      </c>
      <c r="H7" s="645"/>
      <c r="I7" s="227"/>
      <c r="K7" s="60"/>
      <c r="L7" s="359"/>
      <c r="M7" s="343"/>
      <c r="N7" s="343"/>
      <c r="O7" s="343"/>
      <c r="P7" s="343"/>
      <c r="Q7" s="343"/>
    </row>
    <row r="8" spans="1:17" s="354" customFormat="1" ht="13.5" customHeight="1">
      <c r="K8" s="138"/>
      <c r="L8" s="361"/>
      <c r="M8" s="131"/>
      <c r="N8" s="131"/>
      <c r="O8" s="131"/>
      <c r="P8" s="131"/>
      <c r="Q8" s="131"/>
    </row>
    <row r="9" spans="1:17" s="354" customFormat="1" ht="13.5" customHeight="1">
      <c r="K9" s="138"/>
      <c r="L9" s="361"/>
      <c r="M9" s="131"/>
      <c r="N9" s="131"/>
      <c r="O9" s="131"/>
      <c r="P9" s="131"/>
      <c r="Q9" s="131"/>
    </row>
    <row r="10" spans="1:17" s="354" customFormat="1" ht="13.5" customHeight="1">
      <c r="A10" s="360" t="s">
        <v>100</v>
      </c>
      <c r="K10" s="60"/>
      <c r="L10" s="359"/>
      <c r="M10" s="343"/>
      <c r="N10" s="343"/>
      <c r="O10" s="343"/>
      <c r="P10" s="343"/>
      <c r="Q10" s="343"/>
    </row>
    <row r="11" spans="1:17" s="354" customFormat="1" ht="13.5" customHeight="1" thickBot="1"/>
    <row r="12" spans="1:17" s="354" customFormat="1" ht="13.5" customHeight="1" thickBot="1">
      <c r="A12" s="530"/>
      <c r="B12" s="527" t="s">
        <v>782</v>
      </c>
      <c r="C12" s="527" t="s">
        <v>727</v>
      </c>
      <c r="D12" s="527" t="s">
        <v>695</v>
      </c>
      <c r="E12" s="527" t="s">
        <v>605</v>
      </c>
      <c r="F12" s="527" t="s">
        <v>526</v>
      </c>
      <c r="G12" s="527" t="s">
        <v>256</v>
      </c>
      <c r="H12" s="368"/>
      <c r="I12" s="368"/>
      <c r="J12" s="368"/>
      <c r="K12" s="368"/>
      <c r="L12" s="368"/>
      <c r="M12" s="368"/>
    </row>
    <row r="13" spans="1:17" s="354" customFormat="1" ht="13.5" customHeight="1">
      <c r="A13" s="380" t="s">
        <v>474</v>
      </c>
      <c r="B13" s="381">
        <v>0.14995882123182061</v>
      </c>
      <c r="C13" s="381">
        <v>0.14955473347966652</v>
      </c>
      <c r="D13" s="381">
        <v>0.14974732954071915</v>
      </c>
      <c r="E13" s="381">
        <v>0.1502460256684727</v>
      </c>
      <c r="F13" s="381">
        <v>0.15023822239140713</v>
      </c>
      <c r="G13" s="381">
        <v>0.15047672285159577</v>
      </c>
      <c r="H13" s="370"/>
      <c r="I13" s="370"/>
      <c r="J13" s="370"/>
      <c r="K13" s="370"/>
      <c r="L13" s="370"/>
      <c r="M13" s="368"/>
    </row>
    <row r="14" spans="1:17" s="354" customFormat="1" ht="13.5" customHeight="1">
      <c r="A14" s="380" t="s">
        <v>275</v>
      </c>
      <c r="B14" s="381">
        <v>8.0128486958997575E-2</v>
      </c>
      <c r="C14" s="381">
        <v>8.0287559787528578E-2</v>
      </c>
      <c r="D14" s="381">
        <v>8.1307798631974668E-2</v>
      </c>
      <c r="E14" s="381">
        <v>8.1593336402163513E-2</v>
      </c>
      <c r="F14" s="381">
        <v>8.3615924309891995E-2</v>
      </c>
      <c r="G14" s="381">
        <v>8.3856806269009626E-2</v>
      </c>
      <c r="H14" s="369"/>
      <c r="I14" s="369"/>
      <c r="J14" s="369"/>
      <c r="K14" s="369"/>
      <c r="L14" s="369"/>
      <c r="M14" s="368"/>
    </row>
    <row r="15" spans="1:17" s="354" customFormat="1" ht="13.5" customHeight="1">
      <c r="A15" s="380" t="s">
        <v>475</v>
      </c>
      <c r="B15" s="381">
        <v>0.14365419695687351</v>
      </c>
      <c r="C15" s="381">
        <v>0.14683396030394658</v>
      </c>
      <c r="D15" s="381">
        <v>0.15201477604038413</v>
      </c>
      <c r="E15" s="381">
        <v>0.15673867153254686</v>
      </c>
      <c r="F15" s="381">
        <v>0.16056312548878368</v>
      </c>
      <c r="G15" s="381">
        <v>0.16118364872735028</v>
      </c>
      <c r="H15" s="367"/>
      <c r="I15" s="367"/>
      <c r="J15" s="367"/>
      <c r="K15" s="367"/>
      <c r="L15" s="367"/>
      <c r="M15" s="367"/>
    </row>
    <row r="16" spans="1:17" s="354" customFormat="1" ht="13.5" customHeight="1">
      <c r="A16" s="380"/>
      <c r="B16" s="381"/>
      <c r="C16" s="381"/>
      <c r="D16" s="381"/>
      <c r="E16" s="381"/>
      <c r="F16" s="381"/>
      <c r="G16" s="381"/>
      <c r="H16" s="366"/>
      <c r="I16" s="366"/>
      <c r="J16" s="366"/>
      <c r="K16" s="366"/>
      <c r="L16" s="366"/>
      <c r="M16" s="366"/>
    </row>
    <row r="17" spans="1:13" s="354" customFormat="1" ht="13.5" customHeight="1">
      <c r="A17" s="380" t="s">
        <v>278</v>
      </c>
      <c r="B17" s="381">
        <v>0.1572878788253845</v>
      </c>
      <c r="C17" s="381">
        <v>0.15862571165964651</v>
      </c>
      <c r="D17" s="381">
        <v>0.15999725346728821</v>
      </c>
      <c r="E17" s="381">
        <v>0.16133238038811579</v>
      </c>
      <c r="F17" s="381">
        <v>0.16283332981812301</v>
      </c>
      <c r="G17" s="381">
        <v>0.16615043973684818</v>
      </c>
      <c r="H17" s="366"/>
      <c r="I17" s="366"/>
      <c r="J17" s="366"/>
      <c r="K17" s="366"/>
      <c r="L17" s="366"/>
      <c r="M17" s="366"/>
    </row>
    <row r="18" spans="1:13" s="354" customFormat="1" ht="13.5" customHeight="1">
      <c r="A18" s="380" t="s">
        <v>277</v>
      </c>
      <c r="B18" s="381">
        <v>0.15313020866016999</v>
      </c>
      <c r="C18" s="381">
        <v>0.16434390480984798</v>
      </c>
      <c r="D18" s="381">
        <v>0.17373705435975756</v>
      </c>
      <c r="E18" s="381">
        <v>0.18639649040205128</v>
      </c>
      <c r="F18" s="381">
        <v>0.1711125187878709</v>
      </c>
      <c r="G18" s="381">
        <v>0.18792211202885506</v>
      </c>
      <c r="H18" s="366"/>
      <c r="I18" s="366"/>
      <c r="J18" s="366"/>
      <c r="K18" s="366"/>
      <c r="L18" s="366"/>
      <c r="M18" s="366"/>
    </row>
    <row r="19" spans="1:13" s="354" customFormat="1" ht="13.5" customHeight="1">
      <c r="H19" s="350"/>
      <c r="I19" s="350"/>
      <c r="J19" s="350"/>
      <c r="K19" s="350"/>
      <c r="L19" s="350"/>
      <c r="M19" s="350"/>
    </row>
    <row r="20" spans="1:13" ht="13.5" customHeight="1">
      <c r="H20" s="352"/>
      <c r="I20" s="352"/>
      <c r="J20" s="352"/>
      <c r="K20" s="352"/>
      <c r="L20" s="352"/>
      <c r="M20" s="352"/>
    </row>
    <row r="21" spans="1:13" ht="13.5" customHeight="1">
      <c r="A21" s="20" t="s">
        <v>267</v>
      </c>
      <c r="B21" s="20"/>
      <c r="C21" s="20"/>
      <c r="D21" s="20"/>
      <c r="E21" s="20"/>
      <c r="F21" s="20"/>
      <c r="G21" s="20"/>
      <c r="H21" s="352"/>
      <c r="I21" s="352"/>
      <c r="J21" s="352"/>
      <c r="K21" s="352"/>
      <c r="L21" s="352"/>
      <c r="M21" s="352"/>
    </row>
    <row r="22" spans="1:13" ht="13.5" customHeight="1" thickBot="1">
      <c r="H22" s="350"/>
      <c r="I22" s="350"/>
      <c r="J22" s="350"/>
      <c r="K22" s="350"/>
      <c r="L22" s="350"/>
      <c r="M22" s="350"/>
    </row>
    <row r="23" spans="1:13" ht="13.5" customHeight="1" thickBot="1">
      <c r="A23" s="529" t="s">
        <v>69</v>
      </c>
      <c r="B23" s="529" t="s">
        <v>782</v>
      </c>
      <c r="C23" s="527" t="s">
        <v>727</v>
      </c>
      <c r="D23" s="527" t="s">
        <v>695</v>
      </c>
      <c r="E23" s="527" t="s">
        <v>605</v>
      </c>
      <c r="F23" s="527" t="s">
        <v>526</v>
      </c>
      <c r="G23" s="527" t="s">
        <v>256</v>
      </c>
      <c r="H23" s="349"/>
      <c r="I23" s="349"/>
    </row>
    <row r="24" spans="1:13" ht="13.5" customHeight="1">
      <c r="A24" s="382" t="s">
        <v>75</v>
      </c>
      <c r="B24" s="217">
        <v>263</v>
      </c>
      <c r="C24" s="217">
        <v>286</v>
      </c>
      <c r="D24" s="217">
        <v>280</v>
      </c>
      <c r="E24" s="217">
        <v>282</v>
      </c>
      <c r="F24" s="217">
        <v>265</v>
      </c>
      <c r="G24" s="225">
        <v>266</v>
      </c>
    </row>
    <row r="25" spans="1:13" ht="13.5" customHeight="1">
      <c r="A25" s="382" t="s">
        <v>97</v>
      </c>
      <c r="B25" s="225">
        <v>88</v>
      </c>
      <c r="C25" s="225">
        <v>93</v>
      </c>
      <c r="D25" s="225">
        <v>105</v>
      </c>
      <c r="E25" s="225">
        <v>92</v>
      </c>
      <c r="F25" s="225">
        <v>92</v>
      </c>
      <c r="G25" s="225">
        <v>92</v>
      </c>
    </row>
    <row r="26" spans="1:13" ht="13.5" customHeight="1">
      <c r="A26" s="382" t="s">
        <v>77</v>
      </c>
      <c r="B26" s="225">
        <v>26</v>
      </c>
      <c r="C26" s="225">
        <v>26</v>
      </c>
      <c r="D26" s="225">
        <v>27</v>
      </c>
      <c r="E26" s="225">
        <v>27</v>
      </c>
      <c r="F26" s="225">
        <v>29</v>
      </c>
      <c r="G26" s="225">
        <v>29</v>
      </c>
    </row>
    <row r="27" spans="1:13" ht="13.5" customHeight="1">
      <c r="A27" s="382" t="s">
        <v>259</v>
      </c>
      <c r="B27" s="225">
        <v>1</v>
      </c>
      <c r="C27" s="225">
        <v>5</v>
      </c>
      <c r="D27" s="225">
        <v>6</v>
      </c>
      <c r="E27" s="225">
        <v>0</v>
      </c>
      <c r="F27" s="225">
        <v>0</v>
      </c>
      <c r="G27" s="225">
        <v>0</v>
      </c>
    </row>
    <row r="28" spans="1:13" ht="13.5" customHeight="1">
      <c r="A28" s="383" t="s">
        <v>80</v>
      </c>
      <c r="B28" s="384">
        <v>378</v>
      </c>
      <c r="C28" s="384">
        <v>410</v>
      </c>
      <c r="D28" s="384">
        <v>418</v>
      </c>
      <c r="E28" s="384">
        <v>401</v>
      </c>
      <c r="F28" s="384">
        <v>386</v>
      </c>
      <c r="G28" s="385">
        <v>387</v>
      </c>
    </row>
    <row r="29" spans="1:13" ht="13.5" customHeight="1">
      <c r="A29" s="382" t="s">
        <v>260</v>
      </c>
      <c r="B29" s="225">
        <v>-73</v>
      </c>
      <c r="C29" s="225">
        <v>-76</v>
      </c>
      <c r="D29" s="225">
        <v>-74</v>
      </c>
      <c r="E29" s="225">
        <v>-72</v>
      </c>
      <c r="F29" s="225">
        <v>-71</v>
      </c>
      <c r="G29" s="225">
        <v>-72</v>
      </c>
    </row>
    <row r="30" spans="1:13" ht="13.5" customHeight="1">
      <c r="A30" s="382" t="s">
        <v>750</v>
      </c>
      <c r="B30" s="225">
        <v>-152</v>
      </c>
      <c r="C30" s="225">
        <v>-146</v>
      </c>
      <c r="D30" s="225">
        <v>-147</v>
      </c>
      <c r="E30" s="225">
        <v>-148</v>
      </c>
      <c r="F30" s="225">
        <v>-141</v>
      </c>
      <c r="G30" s="225">
        <v>-141</v>
      </c>
    </row>
    <row r="31" spans="1:13" ht="13.5" customHeight="1">
      <c r="A31" s="383" t="s">
        <v>84</v>
      </c>
      <c r="B31" s="385">
        <v>-229</v>
      </c>
      <c r="C31" s="385">
        <v>-226</v>
      </c>
      <c r="D31" s="385">
        <v>-227</v>
      </c>
      <c r="E31" s="385">
        <v>-225</v>
      </c>
      <c r="F31" s="385">
        <v>-216</v>
      </c>
      <c r="G31" s="385">
        <v>-217</v>
      </c>
    </row>
    <row r="32" spans="1:13" ht="13.5" customHeight="1">
      <c r="A32" s="383" t="s">
        <v>85</v>
      </c>
      <c r="B32" s="385">
        <v>149</v>
      </c>
      <c r="C32" s="385">
        <v>184</v>
      </c>
      <c r="D32" s="385">
        <v>191</v>
      </c>
      <c r="E32" s="385">
        <v>176</v>
      </c>
      <c r="F32" s="385">
        <v>170</v>
      </c>
      <c r="G32" s="385">
        <v>170</v>
      </c>
    </row>
    <row r="33" spans="1:9" ht="13.5" customHeight="1">
      <c r="A33" s="382" t="s">
        <v>86</v>
      </c>
      <c r="B33" s="225">
        <v>-18</v>
      </c>
      <c r="C33" s="225">
        <v>-11</v>
      </c>
      <c r="D33" s="225">
        <v>-11</v>
      </c>
      <c r="E33" s="225">
        <v>-6</v>
      </c>
      <c r="F33" s="225">
        <v>-9</v>
      </c>
      <c r="G33" s="225">
        <v>-12</v>
      </c>
    </row>
    <row r="34" spans="1:9" ht="13.5" customHeight="1">
      <c r="A34" s="383" t="s">
        <v>87</v>
      </c>
      <c r="B34" s="385">
        <v>131</v>
      </c>
      <c r="C34" s="385">
        <v>173</v>
      </c>
      <c r="D34" s="385">
        <v>180</v>
      </c>
      <c r="E34" s="385">
        <v>170</v>
      </c>
      <c r="F34" s="385">
        <v>161</v>
      </c>
      <c r="G34" s="385">
        <v>158</v>
      </c>
    </row>
    <row r="35" spans="1:9" ht="13.5" customHeight="1">
      <c r="A35" s="380"/>
      <c r="B35" s="226"/>
      <c r="C35" s="226"/>
      <c r="D35" s="226"/>
      <c r="E35" s="226"/>
      <c r="F35" s="226"/>
      <c r="G35" s="226"/>
    </row>
    <row r="36" spans="1:9" ht="13.5" customHeight="1">
      <c r="A36" s="382" t="s">
        <v>41</v>
      </c>
      <c r="B36" s="386">
        <v>60.6</v>
      </c>
      <c r="C36" s="386">
        <v>55.1</v>
      </c>
      <c r="D36" s="386">
        <v>54.3</v>
      </c>
      <c r="E36" s="386">
        <v>56.1</v>
      </c>
      <c r="F36" s="386">
        <v>56</v>
      </c>
      <c r="G36" s="386">
        <v>56.1</v>
      </c>
    </row>
    <row r="37" spans="1:9" ht="13.5" customHeight="1">
      <c r="A37" s="382" t="s">
        <v>261</v>
      </c>
      <c r="B37" s="386">
        <v>15.2</v>
      </c>
      <c r="C37" s="386">
        <v>20.2</v>
      </c>
      <c r="D37" s="386">
        <v>20.3</v>
      </c>
      <c r="E37" s="386">
        <v>18.399999999999999</v>
      </c>
      <c r="F37" s="386">
        <v>18.5</v>
      </c>
      <c r="G37" s="386">
        <v>19</v>
      </c>
    </row>
    <row r="38" spans="1:9" ht="13.5" customHeight="1">
      <c r="A38" s="382" t="s">
        <v>262</v>
      </c>
      <c r="B38" s="387">
        <v>2843</v>
      </c>
      <c r="C38" s="387">
        <v>2555</v>
      </c>
      <c r="D38" s="387">
        <v>2512</v>
      </c>
      <c r="E38" s="387">
        <v>2734</v>
      </c>
      <c r="F38" s="387">
        <v>2543</v>
      </c>
      <c r="G38" s="387">
        <v>2488</v>
      </c>
    </row>
    <row r="39" spans="1:9" ht="13.5" customHeight="1">
      <c r="A39" s="382" t="s">
        <v>263</v>
      </c>
      <c r="B39" s="387">
        <v>16700</v>
      </c>
      <c r="C39" s="387">
        <v>17866</v>
      </c>
      <c r="D39" s="387">
        <v>16954</v>
      </c>
      <c r="E39" s="387">
        <v>17872</v>
      </c>
      <c r="F39" s="387">
        <v>17437</v>
      </c>
      <c r="G39" s="387">
        <v>17179</v>
      </c>
    </row>
    <row r="40" spans="1:9" ht="13.5" customHeight="1">
      <c r="A40" s="382" t="s">
        <v>264</v>
      </c>
      <c r="B40" s="387">
        <v>3263</v>
      </c>
      <c r="C40" s="387">
        <v>3315</v>
      </c>
      <c r="D40" s="387">
        <v>3306</v>
      </c>
      <c r="E40" s="387">
        <v>3352</v>
      </c>
      <c r="F40" s="387">
        <v>3341</v>
      </c>
      <c r="G40" s="387">
        <v>3388</v>
      </c>
    </row>
    <row r="43" spans="1:9" ht="13.5" customHeight="1">
      <c r="A43" s="20" t="s">
        <v>283</v>
      </c>
      <c r="B43" s="20"/>
      <c r="C43" s="20"/>
      <c r="D43" s="20"/>
      <c r="E43" s="20"/>
      <c r="F43" s="20"/>
      <c r="G43" s="20"/>
    </row>
    <row r="44" spans="1:9" ht="13.5" customHeight="1" thickBot="1"/>
    <row r="45" spans="1:9" ht="13.5" customHeight="1" thickBot="1">
      <c r="A45" s="529" t="s">
        <v>290</v>
      </c>
      <c r="B45" s="527" t="s">
        <v>782</v>
      </c>
      <c r="C45" s="527" t="s">
        <v>727</v>
      </c>
      <c r="D45" s="527" t="s">
        <v>695</v>
      </c>
      <c r="E45" s="527" t="s">
        <v>605</v>
      </c>
      <c r="F45" s="527" t="s">
        <v>526</v>
      </c>
      <c r="G45" s="527" t="s">
        <v>256</v>
      </c>
    </row>
    <row r="46" spans="1:9" ht="13.5" customHeight="1">
      <c r="A46" s="392" t="s">
        <v>273</v>
      </c>
      <c r="B46" s="227">
        <v>21.1</v>
      </c>
      <c r="C46" s="227">
        <v>22.700000000000003</v>
      </c>
      <c r="D46" s="227">
        <v>22.699999999999996</v>
      </c>
      <c r="E46" s="227">
        <v>24.500000000000007</v>
      </c>
      <c r="F46" s="227">
        <v>23.6</v>
      </c>
      <c r="G46" s="227">
        <v>23.6</v>
      </c>
    </row>
    <row r="47" spans="1:9" ht="13.5" customHeight="1">
      <c r="A47" s="392" t="s">
        <v>274</v>
      </c>
      <c r="B47" s="227">
        <v>37.6</v>
      </c>
      <c r="C47" s="227">
        <v>38.700000000000003</v>
      </c>
      <c r="D47" s="227">
        <v>37.200000000000003</v>
      </c>
      <c r="E47" s="227">
        <v>37.299999999999997</v>
      </c>
      <c r="F47" s="227">
        <v>35.5</v>
      </c>
      <c r="G47" s="227">
        <v>34.799999999999997</v>
      </c>
      <c r="H47" s="344"/>
      <c r="I47" s="344"/>
    </row>
    <row r="48" spans="1:9" ht="13.5" customHeight="1">
      <c r="A48" s="392" t="s">
        <v>275</v>
      </c>
      <c r="B48" s="227">
        <v>5.5</v>
      </c>
      <c r="C48" s="227">
        <v>5.7999999999999972</v>
      </c>
      <c r="D48" s="227">
        <v>5.8999999999999986</v>
      </c>
      <c r="E48" s="227">
        <v>6.1000000000000014</v>
      </c>
      <c r="F48" s="227">
        <v>5.8999999999999986</v>
      </c>
      <c r="G48" s="227">
        <v>5.8000000000000043</v>
      </c>
    </row>
    <row r="49" spans="1:12" ht="13.5" customHeight="1">
      <c r="A49" s="516" t="s">
        <v>276</v>
      </c>
      <c r="B49" s="393">
        <v>64.2</v>
      </c>
      <c r="C49" s="393">
        <v>67.2</v>
      </c>
      <c r="D49" s="393">
        <v>65.8</v>
      </c>
      <c r="E49" s="393">
        <v>67.900000000000006</v>
      </c>
      <c r="F49" s="393">
        <v>65</v>
      </c>
      <c r="G49" s="394">
        <v>64.2</v>
      </c>
    </row>
    <row r="50" spans="1:12" ht="13.5" customHeight="1">
      <c r="A50" s="160"/>
      <c r="B50" s="395"/>
      <c r="C50" s="395"/>
      <c r="D50" s="395"/>
      <c r="E50" s="395"/>
      <c r="F50" s="395"/>
      <c r="G50" s="396"/>
    </row>
    <row r="51" spans="1:12" ht="13.5" customHeight="1">
      <c r="A51" s="517" t="s">
        <v>277</v>
      </c>
      <c r="B51" s="397">
        <v>12.099999999999998</v>
      </c>
      <c r="C51" s="397">
        <v>13</v>
      </c>
      <c r="D51" s="397">
        <v>13.100000000000001</v>
      </c>
      <c r="E51" s="397">
        <v>12.399999999999999</v>
      </c>
      <c r="F51" s="397">
        <v>12.399999999999999</v>
      </c>
      <c r="G51" s="227">
        <v>12.5</v>
      </c>
    </row>
    <row r="52" spans="1:12" ht="13.5" customHeight="1">
      <c r="A52" s="517" t="s">
        <v>278</v>
      </c>
      <c r="B52" s="397">
        <v>20.8</v>
      </c>
      <c r="C52" s="397">
        <v>21.4</v>
      </c>
      <c r="D52" s="397">
        <v>20.9</v>
      </c>
      <c r="E52" s="397">
        <v>21.1</v>
      </c>
      <c r="F52" s="397">
        <v>20.100000000000001</v>
      </c>
      <c r="G52" s="227">
        <v>19.2</v>
      </c>
    </row>
    <row r="53" spans="1:12" ht="13.5" customHeight="1">
      <c r="A53" s="516" t="s">
        <v>279</v>
      </c>
      <c r="B53" s="393">
        <v>32.9</v>
      </c>
      <c r="C53" s="393">
        <v>34.4</v>
      </c>
      <c r="D53" s="393">
        <v>34</v>
      </c>
      <c r="E53" s="393">
        <v>33.5</v>
      </c>
      <c r="F53" s="393">
        <v>32.5</v>
      </c>
      <c r="G53" s="394">
        <v>31.7</v>
      </c>
    </row>
    <row r="56" spans="1:12" ht="13.5" hidden="1" customHeight="1">
      <c r="K56" s="55"/>
      <c r="L56" s="55"/>
    </row>
    <row r="57" spans="1:12" ht="13.5" hidden="1" customHeight="1">
      <c r="A57" s="55"/>
      <c r="B57" s="55"/>
      <c r="C57" s="55"/>
      <c r="D57" s="55"/>
      <c r="E57" s="55"/>
      <c r="F57" s="55"/>
      <c r="G57" s="55"/>
      <c r="H57" s="55"/>
      <c r="I57" s="557"/>
      <c r="K57" s="55"/>
      <c r="L57" s="55"/>
    </row>
    <row r="58" spans="1:12" ht="13.5" hidden="1" customHeight="1">
      <c r="A58" s="55"/>
      <c r="B58" s="55"/>
      <c r="C58" s="55"/>
      <c r="D58" s="55"/>
      <c r="E58" s="55"/>
      <c r="F58" s="55"/>
      <c r="G58" s="55"/>
      <c r="H58" s="55"/>
      <c r="I58" s="557"/>
      <c r="K58" s="55"/>
      <c r="L58" s="55"/>
    </row>
    <row r="59" spans="1:12" ht="0.75" hidden="1" customHeight="1">
      <c r="A59" s="55"/>
      <c r="B59" s="55"/>
      <c r="C59" s="55"/>
      <c r="D59" s="55"/>
      <c r="E59" s="55"/>
      <c r="F59" s="55"/>
      <c r="G59" s="55"/>
      <c r="H59" s="55"/>
      <c r="I59" s="557"/>
      <c r="K59" s="55"/>
      <c r="L59" s="55"/>
    </row>
    <row r="60" spans="1:12" ht="15" hidden="1" customHeight="1">
      <c r="A60" s="55"/>
      <c r="B60" s="55"/>
      <c r="C60" s="55"/>
      <c r="D60" s="55"/>
      <c r="E60" s="55"/>
      <c r="F60" s="55"/>
      <c r="G60" s="55"/>
      <c r="H60" s="55"/>
      <c r="I60" s="557"/>
      <c r="K60" s="55"/>
      <c r="L60" s="55"/>
    </row>
    <row r="61" spans="1:12" ht="15" hidden="1" customHeight="1">
      <c r="A61" s="55"/>
      <c r="B61" s="55"/>
      <c r="C61" s="55"/>
      <c r="D61" s="55"/>
      <c r="E61" s="55"/>
      <c r="F61" s="55"/>
      <c r="G61" s="55"/>
      <c r="H61" s="55"/>
      <c r="I61" s="557"/>
      <c r="K61" s="55"/>
      <c r="L61" s="55"/>
    </row>
    <row r="62" spans="1:12" ht="15" hidden="1" customHeight="1">
      <c r="A62" s="55"/>
      <c r="B62" s="55"/>
      <c r="C62" s="55"/>
      <c r="D62" s="55"/>
      <c r="E62" s="55"/>
      <c r="F62" s="55"/>
      <c r="G62" s="55"/>
      <c r="H62" s="55"/>
      <c r="I62" s="557"/>
      <c r="K62" s="55"/>
      <c r="L62" s="55"/>
    </row>
    <row r="63" spans="1:12" ht="15" hidden="1" customHeight="1">
      <c r="A63" s="55"/>
      <c r="B63" s="55"/>
      <c r="C63" s="55"/>
      <c r="D63" s="55"/>
      <c r="E63" s="55"/>
      <c r="F63" s="55"/>
      <c r="G63" s="55"/>
      <c r="H63" s="55"/>
      <c r="I63" s="557"/>
      <c r="K63" s="55"/>
      <c r="L63" s="55"/>
    </row>
    <row r="64" spans="1:12" ht="15" hidden="1" customHeight="1">
      <c r="A64" s="55"/>
      <c r="B64" s="55"/>
      <c r="C64" s="55"/>
      <c r="D64" s="55"/>
      <c r="E64" s="55"/>
      <c r="F64" s="55"/>
      <c r="G64" s="55"/>
      <c r="H64" s="55"/>
      <c r="I64" s="557"/>
      <c r="K64" s="55"/>
      <c r="L64" s="55"/>
    </row>
    <row r="65" spans="1:12" ht="15" hidden="1" customHeight="1">
      <c r="A65" s="55"/>
      <c r="B65" s="55"/>
      <c r="C65" s="55"/>
      <c r="D65" s="55"/>
      <c r="E65" s="55"/>
      <c r="F65" s="55"/>
      <c r="G65" s="55"/>
      <c r="H65" s="55"/>
      <c r="I65" s="557"/>
      <c r="K65" s="55"/>
      <c r="L65" s="55"/>
    </row>
    <row r="66" spans="1:12" ht="15" hidden="1" customHeight="1">
      <c r="A66" s="55"/>
      <c r="B66" s="55"/>
      <c r="C66" s="55"/>
      <c r="D66" s="55"/>
      <c r="E66" s="55"/>
      <c r="F66" s="55"/>
      <c r="G66" s="55"/>
      <c r="H66" s="55"/>
      <c r="I66" s="557"/>
      <c r="K66" s="55"/>
      <c r="L66" s="55"/>
    </row>
    <row r="67" spans="1:12" ht="15" hidden="1" customHeight="1">
      <c r="A67" s="55"/>
      <c r="B67" s="55"/>
      <c r="C67" s="55"/>
      <c r="D67" s="55"/>
      <c r="E67" s="55"/>
      <c r="F67" s="55"/>
      <c r="G67" s="55"/>
      <c r="H67" s="55"/>
      <c r="I67" s="557"/>
      <c r="K67" s="55"/>
      <c r="L67" s="55"/>
    </row>
    <row r="68" spans="1:12" ht="15" hidden="1" customHeight="1">
      <c r="A68" s="55"/>
      <c r="B68" s="55"/>
      <c r="C68" s="55"/>
      <c r="D68" s="55"/>
      <c r="E68" s="55"/>
      <c r="F68" s="55"/>
      <c r="G68" s="55"/>
      <c r="H68" s="55"/>
      <c r="I68" s="557"/>
      <c r="K68" s="55"/>
      <c r="L68" s="55"/>
    </row>
    <row r="69" spans="1:12" ht="15" hidden="1" customHeight="1">
      <c r="A69" s="55"/>
      <c r="B69" s="55"/>
      <c r="C69" s="55"/>
      <c r="D69" s="55"/>
      <c r="E69" s="55"/>
      <c r="F69" s="55"/>
      <c r="G69" s="55"/>
      <c r="H69" s="55"/>
      <c r="I69" s="557"/>
      <c r="K69" s="55"/>
      <c r="L69" s="55"/>
    </row>
    <row r="70" spans="1:12" ht="15" hidden="1" customHeight="1">
      <c r="A70" s="55"/>
      <c r="B70" s="55"/>
      <c r="C70" s="55"/>
      <c r="D70" s="55"/>
      <c r="E70" s="55"/>
      <c r="F70" s="55"/>
      <c r="G70" s="55"/>
      <c r="H70" s="55"/>
      <c r="I70" s="557"/>
      <c r="K70" s="55"/>
      <c r="L70" s="55"/>
    </row>
    <row r="71" spans="1:12" ht="15" hidden="1" customHeight="1">
      <c r="A71" s="55"/>
      <c r="B71" s="55"/>
      <c r="C71" s="55"/>
      <c r="D71" s="55"/>
      <c r="E71" s="55"/>
      <c r="F71" s="55"/>
      <c r="G71" s="55"/>
      <c r="H71" s="55"/>
      <c r="I71" s="557"/>
      <c r="K71" s="55"/>
      <c r="L71" s="55"/>
    </row>
    <row r="72" spans="1:12" ht="15" hidden="1" customHeight="1">
      <c r="A72" s="55"/>
      <c r="B72" s="55"/>
      <c r="C72" s="55"/>
      <c r="D72" s="55"/>
      <c r="E72" s="55"/>
      <c r="F72" s="55"/>
      <c r="G72" s="55"/>
      <c r="H72" s="55"/>
      <c r="I72" s="557"/>
      <c r="K72" s="55"/>
      <c r="L72" s="55"/>
    </row>
    <row r="73" spans="1:12" ht="15" hidden="1" customHeight="1">
      <c r="A73" s="55"/>
      <c r="B73" s="55"/>
      <c r="C73" s="55"/>
      <c r="D73" s="55"/>
      <c r="E73" s="55"/>
      <c r="F73" s="55"/>
      <c r="G73" s="55"/>
      <c r="H73" s="55"/>
      <c r="I73" s="557"/>
    </row>
    <row r="74" spans="1:12" ht="2.25" hidden="1" customHeight="1">
      <c r="A74" s="55"/>
      <c r="B74" s="55"/>
      <c r="C74" s="55"/>
      <c r="D74" s="55"/>
      <c r="E74" s="55"/>
      <c r="F74" s="55"/>
      <c r="G74" s="55"/>
      <c r="H74" s="55"/>
      <c r="I74" s="557"/>
    </row>
    <row r="75" spans="1:12" ht="15" hidden="1" customHeight="1">
      <c r="A75" s="55"/>
      <c r="B75" s="55"/>
      <c r="C75" s="55"/>
      <c r="D75" s="55"/>
      <c r="E75" s="55"/>
      <c r="F75" s="55"/>
      <c r="G75" s="55"/>
      <c r="H75" s="55"/>
      <c r="I75" s="557"/>
    </row>
    <row r="76" spans="1:12" ht="15" hidden="1" customHeight="1">
      <c r="A76" s="55"/>
      <c r="B76" s="55"/>
      <c r="C76" s="55"/>
      <c r="D76" s="55"/>
      <c r="E76" s="55"/>
      <c r="F76" s="55"/>
      <c r="G76" s="55"/>
      <c r="H76" s="55"/>
      <c r="I76" s="557"/>
    </row>
    <row r="77" spans="1:12" ht="15" hidden="1" customHeight="1">
      <c r="A77" s="55"/>
      <c r="B77" s="55"/>
      <c r="C77" s="55"/>
      <c r="D77" s="55"/>
      <c r="E77" s="55"/>
      <c r="F77" s="55"/>
      <c r="G77" s="55"/>
      <c r="H77" s="55"/>
      <c r="I77" s="557"/>
    </row>
    <row r="78" spans="1:12" ht="15" hidden="1" customHeight="1">
      <c r="A78" s="55"/>
      <c r="B78" s="55"/>
      <c r="C78" s="55"/>
      <c r="D78" s="55"/>
      <c r="E78" s="55"/>
      <c r="F78" s="55"/>
      <c r="G78" s="55"/>
      <c r="H78" s="55"/>
      <c r="I78" s="557"/>
    </row>
    <row r="79" spans="1:12" ht="15" hidden="1" customHeight="1">
      <c r="A79" s="55"/>
      <c r="B79" s="55"/>
      <c r="C79" s="55"/>
      <c r="D79" s="55"/>
      <c r="E79" s="55"/>
      <c r="F79" s="55"/>
      <c r="G79" s="55"/>
      <c r="H79" s="55"/>
      <c r="I79" s="557"/>
    </row>
    <row r="80" spans="1:12" ht="15" hidden="1" customHeight="1">
      <c r="A80" s="55"/>
      <c r="B80" s="55"/>
      <c r="C80" s="55"/>
      <c r="D80" s="55"/>
      <c r="E80" s="55"/>
      <c r="F80" s="55"/>
      <c r="G80" s="55"/>
      <c r="H80" s="55"/>
      <c r="I80" s="557"/>
    </row>
    <row r="81" ht="15" hidden="1" customHeight="1"/>
    <row r="82" ht="8.25"/>
    <row r="83" ht="8.25"/>
    <row r="84" ht="8.25"/>
  </sheetData>
  <mergeCells count="6">
    <mergeCell ref="B6:C6"/>
    <mergeCell ref="B7:C7"/>
    <mergeCell ref="E6:F6"/>
    <mergeCell ref="G6:H6"/>
    <mergeCell ref="E7:F7"/>
    <mergeCell ref="G7:H7"/>
  </mergeCells>
  <printOptions horizontalCentered="1"/>
  <pageMargins left="0.7" right="0.7" top="0.75" bottom="0.75" header="0.3" footer="0.3"/>
  <pageSetup paperSize="9" orientation="portrait" r:id="rId1"/>
  <headerFooter>
    <oddHeader>&amp;R&amp;"Arial,Normal"&amp;8Retail Banking</oddHeader>
    <oddFooter>&amp;L&amp;G&amp;C&amp;"Arial,Normal"&amp;7Fact book - Q2 2013</oddFooter>
  </headerFooter>
  <colBreaks count="1" manualBreakCount="1">
    <brk id="12" max="76" man="1"/>
  </col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103"/>
  <sheetViews>
    <sheetView view="pageLayout" topLeftCell="A16" zoomScaleNormal="125" zoomScaleSheetLayoutView="100" workbookViewId="0">
      <selection activeCell="F49" sqref="F49"/>
    </sheetView>
  </sheetViews>
  <sheetFormatPr defaultRowHeight="13.5" customHeight="1"/>
  <cols>
    <col min="1" max="1" width="27.85546875" style="50" customWidth="1"/>
    <col min="2" max="9" width="7.28515625" style="50" customWidth="1"/>
    <col min="10" max="16384" width="9.140625" style="50"/>
  </cols>
  <sheetData>
    <row r="1" spans="1:13" ht="13.5" customHeight="1">
      <c r="A1" s="20" t="s">
        <v>667</v>
      </c>
      <c r="B1" s="125"/>
      <c r="C1" s="125"/>
      <c r="D1" s="125"/>
      <c r="E1" s="125"/>
      <c r="F1" s="125"/>
      <c r="G1" s="125"/>
      <c r="H1" s="125"/>
      <c r="I1" s="125"/>
    </row>
    <row r="2" spans="1:13" ht="13.5" customHeight="1">
      <c r="A2" s="14" t="s">
        <v>781</v>
      </c>
      <c r="B2" s="231"/>
      <c r="C2" s="231"/>
      <c r="D2" s="231"/>
    </row>
    <row r="3" spans="1:13" s="374" customFormat="1" ht="13.5" customHeight="1"/>
    <row r="4" spans="1:13" s="374" customFormat="1" ht="13.5" customHeight="1">
      <c r="A4" s="360" t="s">
        <v>476</v>
      </c>
      <c r="B4" s="362"/>
      <c r="C4" s="362"/>
      <c r="D4" s="362"/>
      <c r="E4" s="348"/>
    </row>
    <row r="5" spans="1:13" s="374" customFormat="1" ht="13.5" customHeight="1">
      <c r="A5" s="531"/>
      <c r="B5" s="532"/>
      <c r="C5" s="532"/>
      <c r="D5" s="532"/>
      <c r="E5" s="533"/>
      <c r="F5" s="531"/>
      <c r="G5" s="531"/>
      <c r="H5" s="531"/>
      <c r="I5" s="531"/>
    </row>
    <row r="6" spans="1:13" s="374" customFormat="1" ht="13.5" customHeight="1">
      <c r="A6" s="534" t="s">
        <v>539</v>
      </c>
      <c r="B6" s="649">
        <v>410500</v>
      </c>
      <c r="C6" s="649"/>
      <c r="D6" s="538"/>
      <c r="E6" s="647" t="s">
        <v>1002</v>
      </c>
      <c r="F6" s="647"/>
      <c r="G6" s="647"/>
      <c r="H6" s="647"/>
      <c r="I6" s="535">
        <v>771</v>
      </c>
    </row>
    <row r="7" spans="1:13" s="374" customFormat="1" ht="13.5" customHeight="1">
      <c r="A7" s="536" t="s">
        <v>519</v>
      </c>
      <c r="B7" s="650">
        <v>39</v>
      </c>
      <c r="C7" s="650"/>
      <c r="D7" s="539"/>
      <c r="E7" s="648" t="s">
        <v>696</v>
      </c>
      <c r="F7" s="648"/>
      <c r="G7" s="648"/>
      <c r="H7" s="648"/>
      <c r="I7" s="537">
        <v>8.5</v>
      </c>
    </row>
    <row r="8" spans="1:13" s="374" customFormat="1" ht="13.5" customHeight="1">
      <c r="J8" s="412"/>
      <c r="K8" s="412"/>
      <c r="L8" s="412"/>
    </row>
    <row r="9" spans="1:13" s="374" customFormat="1" ht="13.5" customHeight="1">
      <c r="J9" s="413"/>
      <c r="K9" s="413"/>
      <c r="L9" s="413"/>
    </row>
    <row r="10" spans="1:13" s="374" customFormat="1" ht="13.5" customHeight="1">
      <c r="A10" s="360" t="s">
        <v>100</v>
      </c>
      <c r="B10" s="354"/>
      <c r="C10" s="354"/>
      <c r="D10" s="354"/>
      <c r="J10" s="414"/>
      <c r="K10" s="413"/>
      <c r="L10" s="413"/>
    </row>
    <row r="11" spans="1:13" s="374" customFormat="1" ht="13.5" customHeight="1">
      <c r="J11" s="413"/>
      <c r="K11" s="413"/>
      <c r="L11" s="413"/>
    </row>
    <row r="12" spans="1:13" s="374" customFormat="1" ht="13.5" customHeight="1" thickBot="1">
      <c r="A12" s="603"/>
      <c r="B12" s="604" t="s">
        <v>782</v>
      </c>
      <c r="C12" s="604" t="s">
        <v>727</v>
      </c>
      <c r="D12" s="604" t="s">
        <v>695</v>
      </c>
      <c r="E12" s="604" t="s">
        <v>605</v>
      </c>
      <c r="F12" s="604" t="s">
        <v>526</v>
      </c>
      <c r="G12" s="604" t="s">
        <v>256</v>
      </c>
      <c r="H12" s="604" t="s">
        <v>70</v>
      </c>
      <c r="I12" s="604" t="s">
        <v>71</v>
      </c>
      <c r="J12" s="413"/>
      <c r="K12" s="413"/>
      <c r="L12" s="413"/>
      <c r="M12" s="413"/>
    </row>
    <row r="13" spans="1:13" s="374" customFormat="1" ht="13.5" customHeight="1">
      <c r="A13" s="380" t="s">
        <v>474</v>
      </c>
      <c r="B13" s="408">
        <v>0.1526848176057739</v>
      </c>
      <c r="C13" s="408">
        <v>0.15579999999999999</v>
      </c>
      <c r="D13" s="408">
        <v>0.15601932912515498</v>
      </c>
      <c r="E13" s="408">
        <v>0.15702439252052872</v>
      </c>
      <c r="F13" s="409">
        <v>0.1562821840557935</v>
      </c>
      <c r="G13" s="409">
        <v>0.15551202148287083</v>
      </c>
      <c r="H13" s="409">
        <v>0.15379091017439186</v>
      </c>
      <c r="I13" s="409">
        <v>0.14909640403674165</v>
      </c>
      <c r="J13" s="413"/>
      <c r="K13" s="413"/>
      <c r="L13" s="413"/>
      <c r="M13" s="413"/>
    </row>
    <row r="14" spans="1:13" s="374" customFormat="1" ht="13.5" customHeight="1">
      <c r="A14" s="380" t="s">
        <v>475</v>
      </c>
      <c r="B14" s="408">
        <v>0.1659821567154805</v>
      </c>
      <c r="C14" s="408">
        <v>0.1633</v>
      </c>
      <c r="D14" s="408">
        <v>0.16819999999999999</v>
      </c>
      <c r="E14" s="408">
        <v>0.1731203233807245</v>
      </c>
      <c r="F14" s="409">
        <v>0.17238204983791008</v>
      </c>
      <c r="G14" s="409">
        <v>0.17064133000809187</v>
      </c>
      <c r="H14" s="409">
        <v>0.16867751517530985</v>
      </c>
      <c r="I14" s="409">
        <v>0.15557417349934119</v>
      </c>
      <c r="J14" s="413"/>
      <c r="K14" s="413"/>
      <c r="L14" s="413"/>
      <c r="M14" s="413"/>
    </row>
    <row r="15" spans="1:13" s="374" customFormat="1" ht="13.5" customHeight="1">
      <c r="A15" s="380"/>
      <c r="B15" s="409"/>
      <c r="C15" s="409"/>
      <c r="D15" s="409"/>
      <c r="E15" s="409"/>
      <c r="F15" s="409"/>
      <c r="G15" s="409"/>
      <c r="H15" s="409"/>
      <c r="I15" s="409"/>
      <c r="J15" s="413"/>
      <c r="K15" s="413"/>
      <c r="L15" s="413"/>
      <c r="M15" s="413"/>
    </row>
    <row r="16" spans="1:13" s="374" customFormat="1" ht="13.5" customHeight="1">
      <c r="A16" s="380" t="s">
        <v>278</v>
      </c>
      <c r="B16" s="409">
        <v>4.5936424826699455E-2</v>
      </c>
      <c r="C16" s="409">
        <v>4.53E-2</v>
      </c>
      <c r="D16" s="409">
        <v>4.4082112193692527E-2</v>
      </c>
      <c r="E16" s="409">
        <v>4.3184247643057484E-2</v>
      </c>
      <c r="F16" s="409">
        <v>4.3593256162964049E-2</v>
      </c>
      <c r="G16" s="409">
        <v>4.3844999795434811E-2</v>
      </c>
      <c r="H16" s="409">
        <v>4.3101748549644193E-2</v>
      </c>
      <c r="I16" s="409">
        <v>3.6541893169216376E-2</v>
      </c>
      <c r="J16" s="413"/>
      <c r="K16" s="413"/>
      <c r="L16" s="413"/>
      <c r="M16" s="413"/>
    </row>
    <row r="17" spans="1:13" s="374" customFormat="1" ht="13.5" customHeight="1">
      <c r="A17" s="380" t="s">
        <v>277</v>
      </c>
      <c r="B17" s="409">
        <v>9.488860669305535E-2</v>
      </c>
      <c r="C17" s="409">
        <v>8.6599999999999996E-2</v>
      </c>
      <c r="D17" s="409">
        <v>9.35E-2</v>
      </c>
      <c r="E17" s="409">
        <v>7.7329468238620899E-2</v>
      </c>
      <c r="F17" s="409">
        <v>8.5321589302715051E-2</v>
      </c>
      <c r="G17" s="409">
        <v>8.0424727864042159E-2</v>
      </c>
      <c r="H17" s="409">
        <v>7.4715873297086829E-2</v>
      </c>
      <c r="I17" s="409">
        <v>6.4059678879480955E-2</v>
      </c>
      <c r="J17" s="413"/>
      <c r="K17" s="413"/>
      <c r="L17" s="413"/>
      <c r="M17" s="413"/>
    </row>
    <row r="18" spans="1:13" s="374" customFormat="1" ht="13.5" customHeight="1">
      <c r="B18" s="376"/>
      <c r="C18" s="376"/>
      <c r="D18" s="376"/>
      <c r="E18" s="376"/>
      <c r="F18" s="376"/>
      <c r="G18" s="376"/>
      <c r="H18" s="376"/>
      <c r="I18" s="376"/>
      <c r="J18" s="413"/>
      <c r="K18" s="413"/>
      <c r="L18" s="413"/>
    </row>
    <row r="19" spans="1:13" s="374" customFormat="1" ht="13.5" customHeight="1">
      <c r="A19" s="138"/>
      <c r="B19" s="375"/>
      <c r="C19" s="375"/>
      <c r="D19" s="375"/>
      <c r="E19" s="375"/>
      <c r="F19" s="375"/>
      <c r="G19" s="375"/>
      <c r="H19" s="375"/>
      <c r="I19" s="375"/>
      <c r="J19" s="413"/>
      <c r="K19" s="413"/>
      <c r="L19" s="413"/>
    </row>
    <row r="20" spans="1:13" ht="13.5" customHeight="1">
      <c r="A20" s="20" t="s">
        <v>668</v>
      </c>
      <c r="B20" s="373"/>
      <c r="C20" s="373"/>
      <c r="D20" s="373"/>
      <c r="E20" s="108"/>
      <c r="F20" s="108"/>
      <c r="G20" s="108"/>
      <c r="H20" s="108"/>
      <c r="I20" s="108"/>
      <c r="J20" s="413"/>
      <c r="K20" s="413"/>
      <c r="L20" s="413"/>
      <c r="M20" s="415"/>
    </row>
    <row r="21" spans="1:13" ht="13.5" customHeight="1" thickBot="1">
      <c r="H21" s="108"/>
      <c r="I21" s="108"/>
      <c r="J21" s="413"/>
      <c r="K21" s="413"/>
      <c r="L21" s="413"/>
      <c r="M21" s="415"/>
    </row>
    <row r="22" spans="1:13" ht="13.5" customHeight="1" thickBot="1">
      <c r="A22" s="605" t="s">
        <v>69</v>
      </c>
      <c r="B22" s="604" t="s">
        <v>782</v>
      </c>
      <c r="C22" s="604" t="s">
        <v>727</v>
      </c>
      <c r="D22" s="527" t="s">
        <v>695</v>
      </c>
      <c r="E22" s="527" t="s">
        <v>605</v>
      </c>
      <c r="F22" s="527" t="s">
        <v>526</v>
      </c>
      <c r="G22" s="528" t="s">
        <v>256</v>
      </c>
      <c r="H22" s="336"/>
      <c r="I22" s="336"/>
      <c r="J22" s="413"/>
      <c r="K22" s="413"/>
      <c r="L22" s="413"/>
      <c r="M22" s="413"/>
    </row>
    <row r="23" spans="1:13" ht="13.5" customHeight="1">
      <c r="A23" s="382" t="s">
        <v>75</v>
      </c>
      <c r="B23" s="398">
        <v>33</v>
      </c>
      <c r="C23" s="398">
        <v>32</v>
      </c>
      <c r="D23" s="398">
        <v>32</v>
      </c>
      <c r="E23" s="398">
        <v>31</v>
      </c>
      <c r="F23" s="398">
        <v>29</v>
      </c>
      <c r="G23" s="398">
        <v>30</v>
      </c>
      <c r="H23" s="398"/>
      <c r="I23" s="398"/>
      <c r="J23" s="413"/>
      <c r="K23" s="413"/>
      <c r="L23" s="413"/>
      <c r="M23" s="413"/>
    </row>
    <row r="24" spans="1:13" ht="13.5" customHeight="1">
      <c r="A24" s="382" t="s">
        <v>97</v>
      </c>
      <c r="B24" s="399">
        <v>11</v>
      </c>
      <c r="C24" s="399">
        <v>10</v>
      </c>
      <c r="D24" s="399">
        <v>10</v>
      </c>
      <c r="E24" s="399">
        <v>11</v>
      </c>
      <c r="F24" s="399">
        <v>11</v>
      </c>
      <c r="G24" s="399">
        <v>11</v>
      </c>
      <c r="H24" s="400"/>
      <c r="I24" s="400"/>
      <c r="J24" s="413"/>
      <c r="K24" s="413"/>
      <c r="L24" s="413"/>
      <c r="M24" s="413"/>
    </row>
    <row r="25" spans="1:13" ht="13.5" customHeight="1">
      <c r="A25" s="382" t="s">
        <v>77</v>
      </c>
      <c r="B25" s="399">
        <v>-1</v>
      </c>
      <c r="C25" s="399">
        <v>-1</v>
      </c>
      <c r="D25" s="399">
        <v>-4</v>
      </c>
      <c r="E25" s="399">
        <v>1</v>
      </c>
      <c r="F25" s="399">
        <v>1</v>
      </c>
      <c r="G25" s="399">
        <v>0</v>
      </c>
      <c r="H25" s="400"/>
      <c r="I25" s="400"/>
      <c r="J25" s="413"/>
      <c r="K25" s="413"/>
      <c r="L25" s="413"/>
      <c r="M25" s="413"/>
    </row>
    <row r="26" spans="1:13" ht="13.5" customHeight="1">
      <c r="A26" s="382" t="s">
        <v>259</v>
      </c>
      <c r="B26" s="399">
        <v>0</v>
      </c>
      <c r="C26" s="399">
        <v>0</v>
      </c>
      <c r="D26" s="399">
        <v>0</v>
      </c>
      <c r="E26" s="399">
        <v>1</v>
      </c>
      <c r="F26" s="399">
        <v>0</v>
      </c>
      <c r="G26" s="399">
        <v>0</v>
      </c>
      <c r="H26" s="400"/>
      <c r="I26" s="400"/>
      <c r="J26" s="413"/>
      <c r="K26" s="413"/>
      <c r="L26" s="413"/>
      <c r="M26" s="413"/>
    </row>
    <row r="27" spans="1:13" ht="13.5" customHeight="1">
      <c r="A27" s="383" t="s">
        <v>80</v>
      </c>
      <c r="B27" s="401">
        <v>43</v>
      </c>
      <c r="C27" s="401">
        <v>41</v>
      </c>
      <c r="D27" s="401">
        <v>38</v>
      </c>
      <c r="E27" s="401">
        <v>44</v>
      </c>
      <c r="F27" s="401">
        <v>41</v>
      </c>
      <c r="G27" s="401">
        <v>41</v>
      </c>
      <c r="H27" s="410"/>
      <c r="I27" s="410"/>
      <c r="J27" s="413"/>
      <c r="K27" s="413"/>
      <c r="L27" s="413"/>
      <c r="M27" s="413"/>
    </row>
    <row r="28" spans="1:13" ht="13.5" customHeight="1">
      <c r="A28" s="382" t="s">
        <v>260</v>
      </c>
      <c r="B28" s="399">
        <v>-6</v>
      </c>
      <c r="C28" s="399">
        <v>-7</v>
      </c>
      <c r="D28" s="399">
        <v>-7</v>
      </c>
      <c r="E28" s="399">
        <v>-6</v>
      </c>
      <c r="F28" s="399">
        <v>-6</v>
      </c>
      <c r="G28" s="399">
        <v>-7</v>
      </c>
      <c r="H28" s="400"/>
      <c r="I28" s="400"/>
      <c r="J28" s="413"/>
      <c r="K28" s="413"/>
      <c r="L28" s="413"/>
      <c r="M28" s="413"/>
    </row>
    <row r="29" spans="1:13" ht="13.5" customHeight="1">
      <c r="A29" s="383" t="s">
        <v>84</v>
      </c>
      <c r="B29" s="401">
        <v>-22</v>
      </c>
      <c r="C29" s="401">
        <v>-20</v>
      </c>
      <c r="D29" s="401">
        <v>-21</v>
      </c>
      <c r="E29" s="401">
        <v>-23</v>
      </c>
      <c r="F29" s="401">
        <v>-22</v>
      </c>
      <c r="G29" s="401">
        <v>-23</v>
      </c>
      <c r="H29" s="410"/>
      <c r="I29" s="410"/>
      <c r="J29" s="413"/>
      <c r="K29" s="413"/>
      <c r="L29" s="413"/>
      <c r="M29" s="413"/>
    </row>
    <row r="30" spans="1:13" ht="13.5" customHeight="1">
      <c r="A30" s="383" t="s">
        <v>85</v>
      </c>
      <c r="B30" s="401">
        <v>21</v>
      </c>
      <c r="C30" s="401">
        <v>21</v>
      </c>
      <c r="D30" s="401">
        <v>17</v>
      </c>
      <c r="E30" s="401">
        <v>21</v>
      </c>
      <c r="F30" s="401">
        <v>19</v>
      </c>
      <c r="G30" s="401">
        <v>18</v>
      </c>
      <c r="H30" s="411"/>
      <c r="I30" s="411"/>
      <c r="J30" s="413"/>
      <c r="K30" s="413"/>
      <c r="L30" s="413"/>
      <c r="M30" s="413"/>
    </row>
    <row r="31" spans="1:13" ht="13.5" customHeight="1">
      <c r="A31" s="382" t="s">
        <v>86</v>
      </c>
      <c r="B31" s="399">
        <v>-7</v>
      </c>
      <c r="C31" s="399">
        <v>-4</v>
      </c>
      <c r="D31" s="399">
        <v>-10</v>
      </c>
      <c r="E31" s="399">
        <v>-1</v>
      </c>
      <c r="F31" s="399">
        <v>9</v>
      </c>
      <c r="G31" s="399">
        <v>-1</v>
      </c>
      <c r="H31" s="398"/>
      <c r="I31" s="398"/>
      <c r="J31" s="413"/>
      <c r="K31" s="413"/>
      <c r="L31" s="413"/>
      <c r="M31" s="413"/>
    </row>
    <row r="32" spans="1:13" ht="13.5" customHeight="1">
      <c r="A32" s="383" t="s">
        <v>87</v>
      </c>
      <c r="B32" s="401">
        <v>14</v>
      </c>
      <c r="C32" s="401">
        <v>17</v>
      </c>
      <c r="D32" s="401">
        <v>7</v>
      </c>
      <c r="E32" s="401">
        <v>20</v>
      </c>
      <c r="F32" s="401">
        <v>28</v>
      </c>
      <c r="G32" s="401">
        <v>17</v>
      </c>
      <c r="H32" s="410"/>
      <c r="I32" s="410"/>
      <c r="J32" s="413"/>
      <c r="K32" s="413"/>
      <c r="L32" s="413"/>
      <c r="M32" s="413"/>
    </row>
    <row r="33" spans="1:13" ht="13.5" customHeight="1">
      <c r="A33" s="380"/>
      <c r="B33" s="402"/>
      <c r="C33" s="402"/>
      <c r="D33" s="402"/>
      <c r="E33" s="402"/>
      <c r="F33" s="403"/>
      <c r="G33" s="403"/>
      <c r="H33" s="403"/>
      <c r="I33" s="403"/>
      <c r="J33" s="413"/>
      <c r="K33" s="413"/>
      <c r="L33" s="413"/>
      <c r="M33" s="413"/>
    </row>
    <row r="34" spans="1:13" ht="13.5" customHeight="1">
      <c r="A34" s="382" t="s">
        <v>41</v>
      </c>
      <c r="B34" s="400">
        <v>51.2</v>
      </c>
      <c r="C34" s="400">
        <v>49</v>
      </c>
      <c r="D34" s="400">
        <v>55</v>
      </c>
      <c r="E34" s="400">
        <v>52</v>
      </c>
      <c r="F34" s="400">
        <v>54</v>
      </c>
      <c r="G34" s="400">
        <v>56</v>
      </c>
      <c r="H34" s="400"/>
      <c r="I34" s="400"/>
      <c r="J34" s="413"/>
      <c r="K34" s="413"/>
      <c r="L34" s="413"/>
      <c r="M34" s="413"/>
    </row>
    <row r="35" spans="1:13" ht="13.5" customHeight="1">
      <c r="A35" s="382" t="s">
        <v>262</v>
      </c>
      <c r="B35" s="398">
        <v>718</v>
      </c>
      <c r="C35" s="398">
        <v>729</v>
      </c>
      <c r="D35" s="398">
        <v>761</v>
      </c>
      <c r="E35" s="398">
        <v>808</v>
      </c>
      <c r="F35" s="398">
        <v>841</v>
      </c>
      <c r="G35" s="398">
        <v>827</v>
      </c>
      <c r="H35" s="398"/>
      <c r="I35" s="398"/>
      <c r="J35" s="413"/>
      <c r="K35" s="413"/>
      <c r="L35" s="413"/>
      <c r="M35" s="413"/>
    </row>
    <row r="36" spans="1:13" ht="13.5" customHeight="1">
      <c r="A36" s="382" t="s">
        <v>263</v>
      </c>
      <c r="B36" s="398">
        <v>5404</v>
      </c>
      <c r="C36" s="398">
        <v>5498</v>
      </c>
      <c r="D36" s="398">
        <v>5811</v>
      </c>
      <c r="E36" s="398">
        <v>7715</v>
      </c>
      <c r="F36" s="398">
        <v>8065</v>
      </c>
      <c r="G36" s="398">
        <v>7801</v>
      </c>
      <c r="H36" s="398"/>
      <c r="I36" s="398"/>
      <c r="J36" s="413"/>
      <c r="K36" s="413"/>
      <c r="L36" s="413"/>
      <c r="M36" s="413"/>
    </row>
    <row r="37" spans="1:13" ht="13.5" customHeight="1">
      <c r="A37" s="382" t="s">
        <v>264</v>
      </c>
      <c r="B37" s="398">
        <v>771</v>
      </c>
      <c r="C37" s="398">
        <v>799</v>
      </c>
      <c r="D37" s="398">
        <v>805</v>
      </c>
      <c r="E37" s="398">
        <v>839</v>
      </c>
      <c r="F37" s="398">
        <v>852</v>
      </c>
      <c r="G37" s="398">
        <v>891</v>
      </c>
      <c r="H37" s="398"/>
      <c r="I37" s="398"/>
      <c r="J37" s="413"/>
      <c r="K37" s="413"/>
      <c r="L37" s="413"/>
      <c r="M37" s="413"/>
    </row>
    <row r="38" spans="1:13" ht="13.5" customHeight="1">
      <c r="A38" s="77"/>
      <c r="B38" s="77"/>
      <c r="C38" s="77"/>
      <c r="D38" s="77"/>
      <c r="E38" s="77"/>
      <c r="F38" s="77"/>
      <c r="G38" s="77"/>
      <c r="H38" s="108"/>
      <c r="I38" s="108"/>
      <c r="J38" s="413"/>
      <c r="K38" s="413"/>
      <c r="L38" s="413"/>
      <c r="M38" s="413"/>
    </row>
    <row r="39" spans="1:13" ht="13.5" customHeight="1">
      <c r="A39" s="77"/>
      <c r="B39" s="77"/>
      <c r="C39" s="77"/>
      <c r="D39" s="77"/>
      <c r="E39" s="77"/>
      <c r="F39" s="77"/>
      <c r="G39" s="77"/>
      <c r="H39" s="77"/>
      <c r="I39" s="77"/>
      <c r="J39" s="413"/>
      <c r="K39" s="413"/>
      <c r="L39" s="413"/>
      <c r="M39" s="413"/>
    </row>
    <row r="40" spans="1:13" ht="13.5" customHeight="1">
      <c r="A40" s="20" t="s">
        <v>669</v>
      </c>
      <c r="B40" s="20"/>
      <c r="C40" s="20"/>
      <c r="D40" s="20"/>
      <c r="E40" s="20"/>
      <c r="F40" s="20"/>
      <c r="G40" s="20"/>
      <c r="H40" s="20"/>
      <c r="I40" s="20"/>
      <c r="J40" s="372"/>
      <c r="K40" s="413"/>
      <c r="L40" s="413"/>
      <c r="M40" s="413"/>
    </row>
    <row r="41" spans="1:13" ht="13.5" customHeight="1" thickBot="1">
      <c r="J41" s="372"/>
      <c r="K41" s="371"/>
      <c r="L41" s="371"/>
      <c r="M41" s="371"/>
    </row>
    <row r="42" spans="1:13" ht="13.5" customHeight="1" thickBot="1">
      <c r="A42" s="530" t="s">
        <v>290</v>
      </c>
      <c r="B42" s="604" t="s">
        <v>782</v>
      </c>
      <c r="C42" s="604" t="s">
        <v>727</v>
      </c>
      <c r="D42" s="527" t="s">
        <v>695</v>
      </c>
      <c r="E42" s="527" t="s">
        <v>605</v>
      </c>
      <c r="F42" s="527" t="s">
        <v>526</v>
      </c>
      <c r="G42" s="527" t="s">
        <v>256</v>
      </c>
      <c r="H42" s="527" t="s">
        <v>70</v>
      </c>
      <c r="I42" s="527" t="s">
        <v>71</v>
      </c>
      <c r="J42" s="371"/>
      <c r="K42" s="413"/>
      <c r="L42" s="413"/>
      <c r="M42" s="413"/>
    </row>
    <row r="43" spans="1:13" ht="13.5" customHeight="1">
      <c r="A43" s="392" t="s">
        <v>273</v>
      </c>
      <c r="B43" s="404">
        <v>5.7</v>
      </c>
      <c r="C43" s="404">
        <v>5.6999999999999993</v>
      </c>
      <c r="D43" s="404">
        <v>5.6999999999999993</v>
      </c>
      <c r="E43" s="404">
        <v>5.6999999999999993</v>
      </c>
      <c r="F43" s="405">
        <v>5.6</v>
      </c>
      <c r="G43" s="405">
        <v>5.4</v>
      </c>
      <c r="H43" s="405">
        <v>5.3000000000000007</v>
      </c>
      <c r="I43" s="405">
        <v>5.1999999999999993</v>
      </c>
      <c r="J43" s="371"/>
      <c r="K43" s="413"/>
      <c r="L43" s="413"/>
      <c r="M43" s="413"/>
    </row>
    <row r="44" spans="1:13" ht="13.5" customHeight="1">
      <c r="A44" s="392" t="s">
        <v>274</v>
      </c>
      <c r="B44" s="404">
        <v>2.8</v>
      </c>
      <c r="C44" s="404">
        <v>2.9</v>
      </c>
      <c r="D44" s="404">
        <v>2.9</v>
      </c>
      <c r="E44" s="404">
        <v>3</v>
      </c>
      <c r="F44" s="405">
        <v>3</v>
      </c>
      <c r="G44" s="405">
        <v>3</v>
      </c>
      <c r="H44" s="405">
        <v>3</v>
      </c>
      <c r="I44" s="405">
        <v>3</v>
      </c>
      <c r="J44" s="371"/>
      <c r="K44" s="413"/>
      <c r="L44" s="413"/>
      <c r="M44" s="413"/>
    </row>
    <row r="45" spans="1:13" ht="13.5" customHeight="1">
      <c r="A45" s="392" t="s">
        <v>275</v>
      </c>
      <c r="B45" s="404">
        <v>0</v>
      </c>
      <c r="C45" s="404">
        <v>0</v>
      </c>
      <c r="D45" s="404">
        <v>0</v>
      </c>
      <c r="E45" s="404">
        <v>0</v>
      </c>
      <c r="F45" s="405">
        <v>0</v>
      </c>
      <c r="G45" s="405">
        <v>0</v>
      </c>
      <c r="H45" s="405">
        <v>0</v>
      </c>
      <c r="I45" s="405">
        <v>0</v>
      </c>
      <c r="J45" s="371"/>
      <c r="K45" s="413"/>
      <c r="L45" s="413"/>
      <c r="M45" s="413"/>
    </row>
    <row r="46" spans="1:13" ht="13.5" customHeight="1">
      <c r="A46" s="342" t="s">
        <v>276</v>
      </c>
      <c r="B46" s="406">
        <v>8.5</v>
      </c>
      <c r="C46" s="406">
        <v>8.6</v>
      </c>
      <c r="D46" s="406">
        <v>8.6</v>
      </c>
      <c r="E46" s="406">
        <v>8.6999999999999993</v>
      </c>
      <c r="F46" s="406">
        <v>8.6</v>
      </c>
      <c r="G46" s="406">
        <v>8.4</v>
      </c>
      <c r="H46" s="406">
        <f>SUM(H43:H45)</f>
        <v>8.3000000000000007</v>
      </c>
      <c r="I46" s="406">
        <f>SUM(I43:I45)</f>
        <v>8.1999999999999993</v>
      </c>
      <c r="J46" s="371"/>
      <c r="K46" s="413"/>
      <c r="L46" s="413"/>
      <c r="M46" s="413"/>
    </row>
    <row r="47" spans="1:13" ht="13.5" customHeight="1">
      <c r="A47" s="160"/>
      <c r="B47" s="407"/>
      <c r="C47" s="407"/>
      <c r="D47" s="407"/>
      <c r="E47" s="407"/>
      <c r="F47" s="407"/>
      <c r="G47" s="407"/>
      <c r="H47" s="407"/>
      <c r="I47" s="407"/>
      <c r="J47" s="371"/>
      <c r="K47" s="413"/>
      <c r="L47" s="413"/>
      <c r="M47" s="413"/>
    </row>
    <row r="48" spans="1:13" ht="13.5" customHeight="1">
      <c r="A48" s="331" t="s">
        <v>277</v>
      </c>
      <c r="B48" s="404">
        <v>2.1</v>
      </c>
      <c r="C48" s="404">
        <v>2.0999999999999996</v>
      </c>
      <c r="D48" s="404">
        <v>2.2000000000000002</v>
      </c>
      <c r="E48" s="404">
        <v>1.8</v>
      </c>
      <c r="F48" s="405">
        <v>1.8</v>
      </c>
      <c r="G48" s="405">
        <v>1.5999999999999999</v>
      </c>
      <c r="H48" s="405">
        <v>1.5000000000000002</v>
      </c>
      <c r="I48" s="405">
        <v>1.2999999999999998</v>
      </c>
      <c r="J48" s="371"/>
      <c r="K48" s="413"/>
      <c r="L48" s="413"/>
      <c r="M48" s="413"/>
    </row>
    <row r="49" spans="1:13" ht="13.5" customHeight="1">
      <c r="A49" s="331" t="s">
        <v>278</v>
      </c>
      <c r="B49" s="404">
        <v>0.9</v>
      </c>
      <c r="C49" s="404">
        <v>0.8</v>
      </c>
      <c r="D49" s="404">
        <v>0.8</v>
      </c>
      <c r="E49" s="404">
        <v>0.8</v>
      </c>
      <c r="F49" s="405">
        <v>0.8</v>
      </c>
      <c r="G49" s="405">
        <v>0.8</v>
      </c>
      <c r="H49" s="405">
        <v>0.7</v>
      </c>
      <c r="I49" s="405">
        <v>0.6</v>
      </c>
      <c r="J49" s="371"/>
      <c r="K49" s="413"/>
      <c r="L49" s="413"/>
      <c r="M49" s="413"/>
    </row>
    <row r="50" spans="1:13" ht="13.5" customHeight="1">
      <c r="A50" s="342" t="s">
        <v>279</v>
      </c>
      <c r="B50" s="406">
        <v>3</v>
      </c>
      <c r="C50" s="406">
        <v>2.9</v>
      </c>
      <c r="D50" s="406">
        <v>3</v>
      </c>
      <c r="E50" s="406">
        <v>2.6</v>
      </c>
      <c r="F50" s="406">
        <v>2.6</v>
      </c>
      <c r="G50" s="406">
        <v>2.4</v>
      </c>
      <c r="H50" s="406">
        <f>SUM(H48:H49)</f>
        <v>2.2000000000000002</v>
      </c>
      <c r="I50" s="406">
        <f>SUM(I48:I49)</f>
        <v>1.9</v>
      </c>
      <c r="J50" s="371"/>
      <c r="K50" s="413"/>
      <c r="L50" s="413"/>
      <c r="M50" s="413"/>
    </row>
    <row r="51" spans="1:13" ht="13.5" customHeight="1">
      <c r="J51" s="413"/>
      <c r="K51" s="413"/>
      <c r="L51" s="413"/>
      <c r="M51" s="415"/>
    </row>
    <row r="52" spans="1:13" ht="13.5" customHeight="1">
      <c r="J52" s="413"/>
      <c r="K52" s="413"/>
      <c r="L52" s="413"/>
      <c r="M52" s="415"/>
    </row>
    <row r="53" spans="1:13" ht="13.5" customHeight="1">
      <c r="J53" s="413"/>
      <c r="K53" s="413"/>
      <c r="L53" s="413"/>
      <c r="M53" s="415"/>
    </row>
    <row r="54" spans="1:13" ht="13.5" customHeight="1">
      <c r="J54" s="413"/>
      <c r="K54" s="413"/>
      <c r="L54" s="413"/>
      <c r="M54" s="415"/>
    </row>
    <row r="55" spans="1:13" ht="13.5" customHeight="1">
      <c r="J55" s="413"/>
      <c r="K55" s="413"/>
      <c r="L55" s="413"/>
      <c r="M55" s="415"/>
    </row>
    <row r="56" spans="1:13" ht="13.5" customHeight="1">
      <c r="J56" s="413"/>
      <c r="K56" s="413"/>
      <c r="L56" s="413"/>
      <c r="M56" s="415"/>
    </row>
    <row r="57" spans="1:13" ht="13.5" customHeight="1">
      <c r="J57" s="413"/>
      <c r="K57" s="413"/>
      <c r="L57" s="413"/>
      <c r="M57" s="415"/>
    </row>
    <row r="58" spans="1:13" ht="13.5" customHeight="1">
      <c r="J58" s="413"/>
      <c r="K58" s="413"/>
      <c r="L58" s="413"/>
      <c r="M58" s="415"/>
    </row>
    <row r="59" spans="1:13" ht="13.5" customHeight="1">
      <c r="J59" s="413"/>
      <c r="K59" s="413"/>
      <c r="L59" s="413"/>
      <c r="M59" s="415"/>
    </row>
    <row r="60" spans="1:13" ht="13.5" customHeight="1">
      <c r="J60" s="413"/>
      <c r="K60" s="413"/>
      <c r="L60" s="413"/>
      <c r="M60" s="415"/>
    </row>
    <row r="61" spans="1:13" ht="13.5" customHeight="1">
      <c r="J61" s="413"/>
      <c r="K61" s="413"/>
      <c r="L61" s="413"/>
      <c r="M61" s="415"/>
    </row>
    <row r="62" spans="1:13" ht="13.5" customHeight="1">
      <c r="J62" s="413"/>
      <c r="K62" s="413"/>
      <c r="L62" s="413"/>
      <c r="M62" s="415"/>
    </row>
    <row r="63" spans="1:13" ht="13.5" customHeight="1">
      <c r="J63" s="413"/>
      <c r="K63" s="413"/>
      <c r="L63" s="413"/>
      <c r="M63" s="415"/>
    </row>
    <row r="64" spans="1:13" ht="13.5" customHeight="1">
      <c r="J64" s="413"/>
      <c r="K64" s="413"/>
      <c r="L64" s="413"/>
      <c r="M64" s="415"/>
    </row>
    <row r="65" spans="10:13" ht="13.5" customHeight="1">
      <c r="J65" s="413"/>
      <c r="K65" s="413"/>
      <c r="L65" s="413"/>
      <c r="M65" s="415"/>
    </row>
    <row r="66" spans="10:13" ht="13.5" customHeight="1">
      <c r="J66" s="413"/>
      <c r="K66" s="413"/>
      <c r="L66" s="413"/>
      <c r="M66" s="415"/>
    </row>
    <row r="67" spans="10:13" ht="13.5" customHeight="1">
      <c r="J67" s="413"/>
      <c r="K67" s="413"/>
      <c r="L67" s="413"/>
      <c r="M67" s="415"/>
    </row>
    <row r="68" spans="10:13" ht="13.5" customHeight="1">
      <c r="J68" s="413"/>
      <c r="K68" s="413"/>
      <c r="L68" s="413"/>
      <c r="M68" s="415"/>
    </row>
    <row r="69" spans="10:13" ht="13.5" customHeight="1">
      <c r="J69" s="413"/>
      <c r="K69" s="413"/>
      <c r="L69" s="413"/>
      <c r="M69" s="415"/>
    </row>
    <row r="70" spans="10:13" ht="13.5" customHeight="1">
      <c r="J70" s="413"/>
      <c r="K70" s="413"/>
      <c r="L70" s="413"/>
      <c r="M70" s="415"/>
    </row>
    <row r="71" spans="10:13" ht="13.5" customHeight="1">
      <c r="J71" s="413"/>
      <c r="K71" s="413"/>
      <c r="L71" s="413"/>
      <c r="M71" s="415"/>
    </row>
    <row r="72" spans="10:13" ht="13.5" customHeight="1">
      <c r="J72" s="413"/>
      <c r="K72" s="413"/>
      <c r="L72" s="413"/>
      <c r="M72" s="415"/>
    </row>
    <row r="73" spans="10:13" ht="13.5" customHeight="1">
      <c r="J73" s="413"/>
      <c r="K73" s="413"/>
      <c r="L73" s="413"/>
      <c r="M73" s="415"/>
    </row>
    <row r="74" spans="10:13" ht="13.5" customHeight="1">
      <c r="J74" s="413"/>
      <c r="K74" s="413"/>
      <c r="L74" s="413"/>
      <c r="M74" s="415"/>
    </row>
    <row r="75" spans="10:13" ht="13.5" customHeight="1">
      <c r="J75" s="413"/>
      <c r="K75" s="413"/>
      <c r="L75" s="413"/>
      <c r="M75" s="415"/>
    </row>
    <row r="76" spans="10:13" ht="13.5" customHeight="1">
      <c r="J76" s="413"/>
      <c r="K76" s="413"/>
      <c r="L76" s="413"/>
      <c r="M76" s="415"/>
    </row>
    <row r="77" spans="10:13" ht="13.5" customHeight="1">
      <c r="J77" s="413"/>
      <c r="K77" s="413"/>
      <c r="L77" s="413"/>
      <c r="M77" s="415"/>
    </row>
    <row r="78" spans="10:13" ht="13.5" customHeight="1">
      <c r="J78" s="413"/>
      <c r="K78" s="413"/>
      <c r="L78" s="413"/>
      <c r="M78" s="415"/>
    </row>
    <row r="79" spans="10:13" ht="13.5" customHeight="1">
      <c r="J79" s="413"/>
      <c r="K79" s="413"/>
      <c r="L79" s="413"/>
      <c r="M79" s="415"/>
    </row>
    <row r="80" spans="10:13" ht="13.5" customHeight="1">
      <c r="J80" s="413"/>
      <c r="K80" s="413"/>
      <c r="L80" s="413"/>
      <c r="M80" s="415"/>
    </row>
    <row r="81" spans="10:13" ht="13.5" customHeight="1">
      <c r="J81" s="413"/>
      <c r="K81" s="413"/>
      <c r="L81" s="413"/>
      <c r="M81" s="415"/>
    </row>
    <row r="82" spans="10:13" ht="13.5" customHeight="1">
      <c r="J82" s="413"/>
      <c r="K82" s="413"/>
      <c r="L82" s="413"/>
      <c r="M82" s="415"/>
    </row>
    <row r="83" spans="10:13" ht="13.5" customHeight="1">
      <c r="J83" s="413"/>
      <c r="K83" s="413"/>
      <c r="L83" s="413"/>
      <c r="M83" s="415"/>
    </row>
    <row r="84" spans="10:13" ht="13.5" customHeight="1">
      <c r="J84" s="413"/>
      <c r="K84" s="413"/>
      <c r="L84" s="413"/>
      <c r="M84" s="415"/>
    </row>
    <row r="85" spans="10:13" ht="13.5" customHeight="1">
      <c r="J85" s="413"/>
      <c r="K85" s="413"/>
      <c r="L85" s="413"/>
      <c r="M85" s="415"/>
    </row>
    <row r="86" spans="10:13" ht="13.5" customHeight="1">
      <c r="J86" s="413"/>
      <c r="K86" s="413"/>
      <c r="L86" s="413"/>
      <c r="M86" s="415"/>
    </row>
    <row r="87" spans="10:13" ht="13.5" customHeight="1">
      <c r="J87" s="413"/>
      <c r="K87" s="413"/>
      <c r="L87" s="413"/>
      <c r="M87" s="415"/>
    </row>
    <row r="88" spans="10:13" ht="13.5" customHeight="1">
      <c r="J88" s="413"/>
      <c r="K88" s="413"/>
      <c r="L88" s="413"/>
      <c r="M88" s="415"/>
    </row>
    <row r="89" spans="10:13" ht="13.5" customHeight="1">
      <c r="J89" s="413"/>
      <c r="K89" s="413"/>
      <c r="L89" s="413"/>
      <c r="M89" s="415"/>
    </row>
    <row r="90" spans="10:13" ht="13.5" customHeight="1">
      <c r="J90" s="413"/>
      <c r="K90" s="413"/>
      <c r="L90" s="413"/>
      <c r="M90" s="415"/>
    </row>
    <row r="91" spans="10:13" ht="13.5" customHeight="1">
      <c r="J91" s="413"/>
      <c r="K91" s="413"/>
      <c r="L91" s="413"/>
      <c r="M91" s="415"/>
    </row>
    <row r="92" spans="10:13" ht="13.5" customHeight="1">
      <c r="J92" s="413"/>
      <c r="K92" s="413"/>
      <c r="L92" s="413"/>
      <c r="M92" s="415"/>
    </row>
    <row r="93" spans="10:13" ht="13.5" customHeight="1">
      <c r="J93" s="413"/>
      <c r="K93" s="413"/>
      <c r="L93" s="413"/>
      <c r="M93" s="415"/>
    </row>
    <row r="94" spans="10:13" ht="13.5" customHeight="1">
      <c r="J94" s="413"/>
      <c r="K94" s="413"/>
      <c r="L94" s="413"/>
      <c r="M94" s="415"/>
    </row>
    <row r="95" spans="10:13" ht="13.5" customHeight="1">
      <c r="J95" s="413"/>
      <c r="K95" s="413"/>
      <c r="L95" s="413"/>
      <c r="M95" s="415"/>
    </row>
    <row r="96" spans="10:13" ht="13.5" customHeight="1">
      <c r="J96" s="413"/>
      <c r="K96" s="413"/>
      <c r="L96" s="413"/>
      <c r="M96" s="415"/>
    </row>
    <row r="97" spans="10:13" ht="13.5" customHeight="1">
      <c r="J97" s="413"/>
      <c r="K97" s="413"/>
      <c r="L97" s="413"/>
      <c r="M97" s="415"/>
    </row>
    <row r="98" spans="10:13" ht="13.5" customHeight="1">
      <c r="J98" s="413"/>
      <c r="K98" s="413"/>
      <c r="L98" s="413"/>
      <c r="M98" s="415"/>
    </row>
    <row r="99" spans="10:13" ht="13.5" customHeight="1">
      <c r="J99" s="415"/>
      <c r="K99" s="415"/>
      <c r="L99" s="415"/>
      <c r="M99" s="415"/>
    </row>
    <row r="100" spans="10:13" ht="13.5" customHeight="1">
      <c r="J100" s="415"/>
      <c r="K100" s="415"/>
      <c r="L100" s="415"/>
      <c r="M100" s="415"/>
    </row>
    <row r="101" spans="10:13" ht="13.5" customHeight="1">
      <c r="J101" s="415"/>
      <c r="K101" s="415"/>
      <c r="L101" s="415"/>
      <c r="M101" s="415"/>
    </row>
    <row r="102" spans="10:13" ht="13.5" customHeight="1">
      <c r="J102" s="415"/>
      <c r="K102" s="415"/>
      <c r="L102" s="415"/>
      <c r="M102" s="415"/>
    </row>
    <row r="103" spans="10:13" ht="13.5" customHeight="1">
      <c r="J103" s="415"/>
      <c r="K103" s="415"/>
      <c r="L103" s="415"/>
      <c r="M103" s="415"/>
    </row>
  </sheetData>
  <mergeCells count="4">
    <mergeCell ref="E6:H6"/>
    <mergeCell ref="E7:H7"/>
    <mergeCell ref="B6:C6"/>
    <mergeCell ref="B7:C7"/>
  </mergeCells>
  <printOptions horizontalCentered="1"/>
  <pageMargins left="0.7" right="0.7" top="0.75" bottom="0.75" header="0.3" footer="0.3"/>
  <pageSetup paperSize="9" orientation="portrait" r:id="rId1"/>
  <headerFooter>
    <oddHeader>&amp;R&amp;"Arial,Normal"&amp;8Retail Banking</oddHeader>
    <oddFooter>&amp;L&amp;G&amp;C&amp;"Arial,Normal"&amp;7Fact book - Q3 2012</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G44"/>
  <sheetViews>
    <sheetView view="pageLayout" zoomScaleNormal="100" zoomScaleSheetLayoutView="100" workbookViewId="0">
      <selection activeCell="F49" sqref="F49"/>
    </sheetView>
  </sheetViews>
  <sheetFormatPr defaultRowHeight="11.25"/>
  <cols>
    <col min="1" max="1" width="27.85546875" style="12" customWidth="1"/>
    <col min="2" max="8" width="7.140625" style="12" customWidth="1"/>
    <col min="9" max="13" width="6" style="12" customWidth="1"/>
    <col min="14" max="16384" width="9.140625" style="12"/>
  </cols>
  <sheetData>
    <row r="1" spans="1:7" ht="13.5" customHeight="1">
      <c r="A1" s="323" t="s">
        <v>268</v>
      </c>
      <c r="B1" s="96"/>
      <c r="C1" s="96"/>
    </row>
    <row r="2" spans="1:7" ht="13.5" customHeight="1">
      <c r="A2" s="13" t="s">
        <v>781</v>
      </c>
    </row>
    <row r="3" spans="1:7" ht="13.5" customHeight="1"/>
    <row r="4" spans="1:7" ht="13.5" customHeight="1" thickBot="1">
      <c r="A4" s="6" t="s">
        <v>69</v>
      </c>
      <c r="B4" s="585" t="s">
        <v>782</v>
      </c>
      <c r="C4" s="585" t="s">
        <v>727</v>
      </c>
      <c r="D4" s="585" t="s">
        <v>695</v>
      </c>
      <c r="E4" s="585" t="s">
        <v>605</v>
      </c>
      <c r="F4" s="585" t="s">
        <v>526</v>
      </c>
      <c r="G4" s="585" t="s">
        <v>256</v>
      </c>
    </row>
    <row r="5" spans="1:7" ht="13.5" customHeight="1">
      <c r="A5" s="16" t="s">
        <v>75</v>
      </c>
      <c r="B5" s="17">
        <v>-26</v>
      </c>
      <c r="C5" s="17">
        <v>-25</v>
      </c>
      <c r="D5" s="17">
        <v>-6</v>
      </c>
      <c r="E5" s="17">
        <v>-2</v>
      </c>
      <c r="F5" s="17">
        <v>4</v>
      </c>
      <c r="G5" s="17">
        <v>4</v>
      </c>
    </row>
    <row r="6" spans="1:7" ht="13.5" customHeight="1">
      <c r="A6" s="16" t="s">
        <v>97</v>
      </c>
      <c r="B6" s="17">
        <v>-7</v>
      </c>
      <c r="C6" s="17">
        <v>-2</v>
      </c>
      <c r="D6" s="17">
        <v>1</v>
      </c>
      <c r="E6" s="17">
        <v>-4</v>
      </c>
      <c r="F6" s="17">
        <v>-5</v>
      </c>
      <c r="G6" s="17">
        <v>-7</v>
      </c>
    </row>
    <row r="7" spans="1:7" ht="13.5" customHeight="1">
      <c r="A7" s="16" t="s">
        <v>77</v>
      </c>
      <c r="B7" s="17">
        <v>1</v>
      </c>
      <c r="C7" s="17">
        <v>-2</v>
      </c>
      <c r="D7" s="17">
        <v>-10</v>
      </c>
      <c r="E7" s="17">
        <v>-2</v>
      </c>
      <c r="F7" s="17">
        <v>-1</v>
      </c>
      <c r="G7" s="17">
        <v>2</v>
      </c>
    </row>
    <row r="8" spans="1:7" ht="13.5" customHeight="1">
      <c r="A8" s="16" t="s">
        <v>259</v>
      </c>
      <c r="B8" s="17">
        <v>8</v>
      </c>
      <c r="C8" s="17">
        <v>10</v>
      </c>
      <c r="D8" s="17">
        <v>14</v>
      </c>
      <c r="E8" s="17">
        <v>12</v>
      </c>
      <c r="F8" s="17">
        <v>10</v>
      </c>
      <c r="G8" s="17">
        <v>11</v>
      </c>
    </row>
    <row r="9" spans="1:7" ht="13.5" customHeight="1">
      <c r="A9" s="24" t="s">
        <v>752</v>
      </c>
      <c r="B9" s="32">
        <v>-24</v>
      </c>
      <c r="C9" s="32">
        <v>-19</v>
      </c>
      <c r="D9" s="32">
        <v>-1</v>
      </c>
      <c r="E9" s="32">
        <v>4</v>
      </c>
      <c r="F9" s="32">
        <v>8</v>
      </c>
      <c r="G9" s="32">
        <v>10</v>
      </c>
    </row>
    <row r="10" spans="1:7" ht="13.5" customHeight="1">
      <c r="A10" s="16" t="s">
        <v>260</v>
      </c>
      <c r="B10" s="17">
        <v>-89</v>
      </c>
      <c r="C10" s="17">
        <v>-83</v>
      </c>
      <c r="D10" s="17">
        <v>-87</v>
      </c>
      <c r="E10" s="17">
        <v>-90</v>
      </c>
      <c r="F10" s="17">
        <v>-85</v>
      </c>
      <c r="G10" s="17">
        <v>-82</v>
      </c>
    </row>
    <row r="11" spans="1:7" ht="13.5" customHeight="1">
      <c r="A11" s="16" t="s">
        <v>749</v>
      </c>
      <c r="B11" s="17">
        <v>94</v>
      </c>
      <c r="C11" s="17">
        <v>85</v>
      </c>
      <c r="D11" s="17">
        <v>71</v>
      </c>
      <c r="E11" s="17">
        <v>91</v>
      </c>
      <c r="F11" s="17">
        <v>85</v>
      </c>
      <c r="G11" s="17">
        <v>87</v>
      </c>
    </row>
    <row r="12" spans="1:7" ht="13.5" customHeight="1">
      <c r="A12" s="24" t="s">
        <v>753</v>
      </c>
      <c r="B12" s="32">
        <v>-10</v>
      </c>
      <c r="C12" s="32">
        <v>-12</v>
      </c>
      <c r="D12" s="32">
        <v>-33</v>
      </c>
      <c r="E12" s="32">
        <v>-19</v>
      </c>
      <c r="F12" s="32">
        <v>-9</v>
      </c>
      <c r="G12" s="32">
        <v>-4</v>
      </c>
    </row>
    <row r="13" spans="1:7" ht="13.5" customHeight="1">
      <c r="A13" s="24" t="s">
        <v>85</v>
      </c>
      <c r="B13" s="32">
        <v>-34</v>
      </c>
      <c r="C13" s="32">
        <v>-31</v>
      </c>
      <c r="D13" s="32">
        <v>-34</v>
      </c>
      <c r="E13" s="32">
        <v>-15</v>
      </c>
      <c r="F13" s="32">
        <v>-1</v>
      </c>
      <c r="G13" s="32">
        <v>6</v>
      </c>
    </row>
    <row r="14" spans="1:7" ht="13.5" customHeight="1">
      <c r="A14" s="16" t="s">
        <v>86</v>
      </c>
      <c r="B14" s="17">
        <v>0</v>
      </c>
      <c r="C14" s="17">
        <v>-3</v>
      </c>
      <c r="D14" s="17">
        <v>0</v>
      </c>
      <c r="E14" s="17">
        <v>-2</v>
      </c>
      <c r="F14" s="17">
        <v>-13</v>
      </c>
      <c r="G14" s="17">
        <v>-3</v>
      </c>
    </row>
    <row r="15" spans="1:7" ht="13.5" customHeight="1">
      <c r="A15" s="24" t="s">
        <v>87</v>
      </c>
      <c r="B15" s="32">
        <v>-34</v>
      </c>
      <c r="C15" s="32">
        <v>-34</v>
      </c>
      <c r="D15" s="32">
        <v>-34</v>
      </c>
      <c r="E15" s="32">
        <v>-17</v>
      </c>
      <c r="F15" s="32">
        <v>-14</v>
      </c>
      <c r="G15" s="32">
        <v>3</v>
      </c>
    </row>
    <row r="16" spans="1:7" ht="13.5" customHeight="1">
      <c r="A16" s="16"/>
      <c r="B16" s="17"/>
      <c r="C16" s="17"/>
      <c r="D16" s="17"/>
      <c r="E16" s="17"/>
      <c r="F16" s="17"/>
      <c r="G16" s="17"/>
    </row>
    <row r="17" spans="1:7" ht="13.5" customHeight="1">
      <c r="A17" s="16" t="s">
        <v>262</v>
      </c>
      <c r="B17" s="17">
        <v>14</v>
      </c>
      <c r="C17" s="17">
        <v>14</v>
      </c>
      <c r="D17" s="17">
        <v>18</v>
      </c>
      <c r="E17" s="17">
        <v>22</v>
      </c>
      <c r="F17" s="17">
        <v>23</v>
      </c>
      <c r="G17" s="17">
        <v>23</v>
      </c>
    </row>
    <row r="18" spans="1:7" ht="13.5" customHeight="1">
      <c r="A18" s="16" t="s">
        <v>264</v>
      </c>
      <c r="B18" s="7">
        <v>4015</v>
      </c>
      <c r="C18" s="7">
        <v>3999</v>
      </c>
      <c r="D18" s="7">
        <v>4028</v>
      </c>
      <c r="E18" s="7">
        <v>4034</v>
      </c>
      <c r="F18" s="7">
        <v>4034</v>
      </c>
      <c r="G18" s="7">
        <v>4092</v>
      </c>
    </row>
    <row r="19" spans="1:7" ht="13.5" customHeight="1">
      <c r="B19" s="17"/>
      <c r="C19" s="17"/>
      <c r="D19" s="17"/>
      <c r="E19" s="17"/>
      <c r="F19" s="17"/>
      <c r="G19" s="17"/>
    </row>
    <row r="20" spans="1:7" ht="13.5" customHeight="1"/>
    <row r="21" spans="1:7" ht="13.5" customHeight="1"/>
    <row r="22" spans="1:7" ht="13.5" customHeight="1"/>
    <row r="23" spans="1:7" ht="13.5" customHeight="1"/>
    <row r="24" spans="1:7" ht="13.5" customHeight="1"/>
    <row r="25" spans="1:7" ht="13.5" customHeight="1"/>
    <row r="26" spans="1:7" ht="13.5" customHeight="1"/>
    <row r="27" spans="1:7" ht="13.5" customHeight="1"/>
    <row r="28" spans="1:7" ht="13.5" customHeight="1"/>
    <row r="29" spans="1:7" ht="13.5" customHeight="1"/>
    <row r="30" spans="1:7" ht="20.100000000000001" customHeight="1"/>
    <row r="31" spans="1:7" ht="20.100000000000001" customHeight="1"/>
    <row r="32" spans="1:7"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sheetData>
  <printOptions horizontalCentered="1"/>
  <pageMargins left="0.7" right="0.7" top="0.75" bottom="0.75" header="0.3" footer="0.3"/>
  <pageSetup paperSize="9" scale="94" orientation="portrait" r:id="rId1"/>
  <headerFooter>
    <oddHeader>&amp;R&amp;"Arial,Normal"&amp;8Retail Banking</oddHeader>
    <oddFooter>&amp;L&amp;G&amp;C&amp;"Arial,Normal"&amp;7Fact book - Q2 2013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G3"/>
  <sheetViews>
    <sheetView view="pageLayout" topLeftCell="A10" zoomScale="80" zoomScaleNormal="100" zoomScalePageLayoutView="80" workbookViewId="0">
      <selection activeCell="F49" sqref="F49"/>
    </sheetView>
  </sheetViews>
  <sheetFormatPr defaultRowHeight="15"/>
  <cols>
    <col min="5" max="5" width="3.5703125" customWidth="1"/>
  </cols>
  <sheetData>
    <row r="3" spans="6:7" ht="35.25">
      <c r="F3" s="93" t="s">
        <v>544</v>
      </c>
      <c r="G3" s="93"/>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K51"/>
  <sheetViews>
    <sheetView view="pageLayout" topLeftCell="A10" zoomScaleNormal="100" zoomScaleSheetLayoutView="100" workbookViewId="0">
      <selection activeCell="F49" sqref="F49"/>
    </sheetView>
  </sheetViews>
  <sheetFormatPr defaultRowHeight="13.5" customHeight="1"/>
  <cols>
    <col min="1" max="1" width="31.42578125" style="1" customWidth="1"/>
    <col min="2" max="7" width="7.140625" style="1" customWidth="1"/>
    <col min="8" max="10" width="6.42578125" style="1" customWidth="1"/>
    <col min="11" max="11" width="6.42578125" style="1" hidden="1" customWidth="1"/>
    <col min="12" max="17" width="6.42578125" style="1" customWidth="1"/>
    <col min="18" max="16384" width="9.140625" style="1"/>
  </cols>
  <sheetData>
    <row r="1" spans="1:7" ht="13.5" customHeight="1">
      <c r="A1" s="2" t="s">
        <v>747</v>
      </c>
    </row>
    <row r="3" spans="1:7" ht="13.5" customHeight="1" thickBot="1">
      <c r="A3" s="6" t="s">
        <v>69</v>
      </c>
      <c r="B3" s="590" t="s">
        <v>782</v>
      </c>
      <c r="C3" s="590" t="s">
        <v>727</v>
      </c>
      <c r="D3" s="590" t="s">
        <v>695</v>
      </c>
      <c r="E3" s="590" t="s">
        <v>605</v>
      </c>
      <c r="F3" s="590" t="s">
        <v>526</v>
      </c>
      <c r="G3" s="590" t="s">
        <v>256</v>
      </c>
    </row>
    <row r="4" spans="1:7" ht="13.5" customHeight="1">
      <c r="A4" s="16" t="s">
        <v>75</v>
      </c>
      <c r="B4" s="17">
        <v>282</v>
      </c>
      <c r="C4" s="17">
        <v>278</v>
      </c>
      <c r="D4" s="17">
        <v>285</v>
      </c>
      <c r="E4" s="17">
        <v>295</v>
      </c>
      <c r="F4" s="17">
        <v>299</v>
      </c>
      <c r="G4" s="17">
        <v>287</v>
      </c>
    </row>
    <row r="5" spans="1:7" ht="13.5" customHeight="1">
      <c r="A5" s="16" t="s">
        <v>97</v>
      </c>
      <c r="B5" s="17">
        <v>147</v>
      </c>
      <c r="C5" s="17">
        <v>124</v>
      </c>
      <c r="D5" s="17">
        <v>142</v>
      </c>
      <c r="E5" s="17">
        <v>131</v>
      </c>
      <c r="F5" s="17">
        <v>146</v>
      </c>
      <c r="G5" s="17">
        <v>121</v>
      </c>
    </row>
    <row r="6" spans="1:7" ht="13.5" customHeight="1">
      <c r="A6" s="16" t="s">
        <v>77</v>
      </c>
      <c r="B6" s="17">
        <v>249</v>
      </c>
      <c r="C6" s="17">
        <v>225</v>
      </c>
      <c r="D6" s="17">
        <v>226</v>
      </c>
      <c r="E6" s="17">
        <v>257</v>
      </c>
      <c r="F6" s="17">
        <v>255</v>
      </c>
      <c r="G6" s="17">
        <v>327</v>
      </c>
    </row>
    <row r="7" spans="1:7" ht="13.5" customHeight="1">
      <c r="A7" s="16" t="s">
        <v>259</v>
      </c>
      <c r="B7" s="17">
        <v>-3</v>
      </c>
      <c r="C7" s="17">
        <v>3</v>
      </c>
      <c r="D7" s="17">
        <v>8</v>
      </c>
      <c r="E7" s="17">
        <v>2</v>
      </c>
      <c r="F7" s="17">
        <v>1</v>
      </c>
      <c r="G7" s="17">
        <v>0</v>
      </c>
    </row>
    <row r="8" spans="1:7" ht="13.5" customHeight="1">
      <c r="A8" s="24" t="s">
        <v>752</v>
      </c>
      <c r="B8" s="32">
        <v>675</v>
      </c>
      <c r="C8" s="32">
        <v>630</v>
      </c>
      <c r="D8" s="32">
        <v>661</v>
      </c>
      <c r="E8" s="32">
        <v>685</v>
      </c>
      <c r="F8" s="32">
        <v>701</v>
      </c>
      <c r="G8" s="32">
        <v>735</v>
      </c>
    </row>
    <row r="9" spans="1:7" ht="13.5" customHeight="1">
      <c r="A9" s="16" t="s">
        <v>260</v>
      </c>
      <c r="B9" s="17">
        <v>-204</v>
      </c>
      <c r="C9" s="17">
        <v>-197</v>
      </c>
      <c r="D9" s="17">
        <v>-194</v>
      </c>
      <c r="E9" s="17">
        <v>-189</v>
      </c>
      <c r="F9" s="17">
        <v>-203</v>
      </c>
      <c r="G9" s="17">
        <v>-203</v>
      </c>
    </row>
    <row r="10" spans="1:7" ht="13.5" customHeight="1">
      <c r="A10" s="16" t="s">
        <v>749</v>
      </c>
      <c r="B10" s="17">
        <v>-13</v>
      </c>
      <c r="C10" s="17">
        <v>-19</v>
      </c>
      <c r="D10" s="17">
        <v>-41</v>
      </c>
      <c r="E10" s="17">
        <v>-23</v>
      </c>
      <c r="F10" s="17">
        <v>-19</v>
      </c>
      <c r="G10" s="17">
        <v>-21</v>
      </c>
    </row>
    <row r="11" spans="1:7" ht="13.5" customHeight="1">
      <c r="A11" s="24" t="s">
        <v>753</v>
      </c>
      <c r="B11" s="32">
        <v>-226</v>
      </c>
      <c r="C11" s="32">
        <v>-226</v>
      </c>
      <c r="D11" s="32">
        <v>-245</v>
      </c>
      <c r="E11" s="32">
        <v>-223</v>
      </c>
      <c r="F11" s="32">
        <v>-232</v>
      </c>
      <c r="G11" s="32">
        <v>-232</v>
      </c>
    </row>
    <row r="12" spans="1:7" ht="13.5" customHeight="1">
      <c r="A12" s="24" t="s">
        <v>85</v>
      </c>
      <c r="B12" s="32">
        <v>449</v>
      </c>
      <c r="C12" s="32">
        <v>404</v>
      </c>
      <c r="D12" s="32">
        <v>416</v>
      </c>
      <c r="E12" s="32">
        <v>462</v>
      </c>
      <c r="F12" s="32">
        <v>469</v>
      </c>
      <c r="G12" s="32">
        <v>503</v>
      </c>
    </row>
    <row r="13" spans="1:7" ht="13.5" customHeight="1">
      <c r="A13" s="16" t="s">
        <v>86</v>
      </c>
      <c r="B13" s="17">
        <v>-86</v>
      </c>
      <c r="C13" s="17">
        <v>-68</v>
      </c>
      <c r="D13" s="17">
        <v>-99</v>
      </c>
      <c r="E13" s="17">
        <v>-48</v>
      </c>
      <c r="F13" s="17">
        <v>-102</v>
      </c>
      <c r="G13" s="17">
        <v>-65</v>
      </c>
    </row>
    <row r="14" spans="1:7" ht="13.5" customHeight="1">
      <c r="A14" s="24" t="s">
        <v>87</v>
      </c>
      <c r="B14" s="32">
        <v>363</v>
      </c>
      <c r="C14" s="32">
        <v>336</v>
      </c>
      <c r="D14" s="32">
        <v>317</v>
      </c>
      <c r="E14" s="32">
        <v>414</v>
      </c>
      <c r="F14" s="32">
        <v>367</v>
      </c>
      <c r="G14" s="32">
        <v>438</v>
      </c>
    </row>
    <row r="15" spans="1:7" ht="13.5" customHeight="1">
      <c r="A15" s="16"/>
      <c r="B15" s="17"/>
      <c r="C15" s="17"/>
      <c r="D15" s="17"/>
      <c r="E15" s="17"/>
      <c r="F15" s="17"/>
      <c r="G15" s="17"/>
    </row>
    <row r="16" spans="1:7" ht="13.5" customHeight="1">
      <c r="A16" s="16" t="s">
        <v>41</v>
      </c>
      <c r="B16" s="35">
        <v>33</v>
      </c>
      <c r="C16" s="35">
        <v>36</v>
      </c>
      <c r="D16" s="35">
        <v>37</v>
      </c>
      <c r="E16" s="35">
        <v>32.554744525547449</v>
      </c>
      <c r="F16" s="35">
        <v>33</v>
      </c>
      <c r="G16" s="35">
        <v>32</v>
      </c>
    </row>
    <row r="17" spans="1:7" ht="13.5" customHeight="1">
      <c r="A17" s="16" t="s">
        <v>261</v>
      </c>
      <c r="B17" s="136">
        <v>16</v>
      </c>
      <c r="C17" s="136">
        <v>14</v>
      </c>
      <c r="D17" s="136">
        <v>14</v>
      </c>
      <c r="E17" s="136">
        <v>15</v>
      </c>
      <c r="F17" s="136">
        <v>15</v>
      </c>
      <c r="G17" s="136">
        <v>15</v>
      </c>
    </row>
    <row r="18" spans="1:7" ht="13.5" customHeight="1">
      <c r="A18" s="16" t="s">
        <v>262</v>
      </c>
      <c r="B18" s="136">
        <v>8200</v>
      </c>
      <c r="C18" s="136">
        <v>8455</v>
      </c>
      <c r="D18" s="136">
        <v>8408</v>
      </c>
      <c r="E18" s="136">
        <v>8715</v>
      </c>
      <c r="F18" s="136">
        <v>8897</v>
      </c>
      <c r="G18" s="136">
        <v>9459</v>
      </c>
    </row>
    <row r="19" spans="1:7" ht="13.5" customHeight="1">
      <c r="A19" s="16" t="s">
        <v>263</v>
      </c>
      <c r="B19" s="136">
        <v>62633</v>
      </c>
      <c r="C19" s="136">
        <v>64882</v>
      </c>
      <c r="D19" s="136">
        <v>65405</v>
      </c>
      <c r="E19" s="136">
        <v>69385</v>
      </c>
      <c r="F19" s="136">
        <v>71572</v>
      </c>
      <c r="G19" s="136">
        <v>74421</v>
      </c>
    </row>
    <row r="20" spans="1:7" ht="13.5" customHeight="1">
      <c r="A20" s="16" t="s">
        <v>264</v>
      </c>
      <c r="B20" s="136">
        <v>5933</v>
      </c>
      <c r="C20" s="136">
        <v>6028</v>
      </c>
      <c r="D20" s="136">
        <v>6066</v>
      </c>
      <c r="E20" s="136">
        <v>6121</v>
      </c>
      <c r="F20" s="136">
        <v>6173</v>
      </c>
      <c r="G20" s="136">
        <v>6233</v>
      </c>
    </row>
    <row r="23" spans="1:7" ht="13.5" customHeight="1">
      <c r="A23" s="323" t="s">
        <v>460</v>
      </c>
    </row>
    <row r="24" spans="1:7" ht="13.5" customHeight="1">
      <c r="A24" s="3" t="s">
        <v>781</v>
      </c>
      <c r="B24" s="3"/>
      <c r="C24" s="3"/>
      <c r="D24" s="3"/>
      <c r="E24" s="3"/>
    </row>
    <row r="25" spans="1:7" ht="13.5" customHeight="1">
      <c r="A25" s="3"/>
      <c r="B25" s="3"/>
      <c r="C25" s="3"/>
      <c r="D25" s="3"/>
      <c r="E25" s="3"/>
    </row>
    <row r="26" spans="1:7" ht="13.5" customHeight="1" thickBot="1">
      <c r="A26" s="6" t="s">
        <v>69</v>
      </c>
      <c r="B26" s="590" t="s">
        <v>286</v>
      </c>
      <c r="C26" s="590" t="s">
        <v>287</v>
      </c>
      <c r="D26" s="590" t="s">
        <v>288</v>
      </c>
      <c r="E26" s="590" t="s">
        <v>143</v>
      </c>
    </row>
    <row r="27" spans="1:7" ht="13.5" customHeight="1">
      <c r="A27" s="16" t="s">
        <v>75</v>
      </c>
      <c r="B27" s="17">
        <v>176</v>
      </c>
      <c r="C27" s="17">
        <v>67</v>
      </c>
      <c r="D27" s="17">
        <v>55</v>
      </c>
      <c r="E27" s="17">
        <v>-16</v>
      </c>
    </row>
    <row r="28" spans="1:7" ht="13.5" customHeight="1">
      <c r="A28" s="16" t="s">
        <v>97</v>
      </c>
      <c r="B28" s="17">
        <v>153</v>
      </c>
      <c r="C28" s="17">
        <v>14</v>
      </c>
      <c r="D28" s="17">
        <v>3</v>
      </c>
      <c r="E28" s="17">
        <v>-23</v>
      </c>
    </row>
    <row r="29" spans="1:7" ht="13.5" customHeight="1">
      <c r="A29" s="16" t="s">
        <v>77</v>
      </c>
      <c r="B29" s="17">
        <v>106</v>
      </c>
      <c r="C29" s="17">
        <v>8</v>
      </c>
      <c r="D29" s="17">
        <v>3</v>
      </c>
      <c r="E29" s="17">
        <v>132</v>
      </c>
    </row>
    <row r="30" spans="1:7" ht="13.5" customHeight="1">
      <c r="A30" s="16" t="s">
        <v>259</v>
      </c>
      <c r="B30" s="17">
        <v>0</v>
      </c>
      <c r="C30" s="17">
        <v>0</v>
      </c>
      <c r="D30" s="17">
        <v>0</v>
      </c>
      <c r="E30" s="17">
        <v>-3</v>
      </c>
    </row>
    <row r="31" spans="1:7" ht="13.5" customHeight="1">
      <c r="A31" s="24" t="s">
        <v>80</v>
      </c>
      <c r="B31" s="32">
        <v>435</v>
      </c>
      <c r="C31" s="32">
        <v>89</v>
      </c>
      <c r="D31" s="32">
        <v>61</v>
      </c>
      <c r="E31" s="32">
        <v>90</v>
      </c>
    </row>
    <row r="32" spans="1:7" ht="13.5" customHeight="1">
      <c r="A32" s="16" t="s">
        <v>260</v>
      </c>
      <c r="B32" s="17">
        <v>-11</v>
      </c>
      <c r="C32" s="17">
        <v>-5</v>
      </c>
      <c r="D32" s="17">
        <v>-14</v>
      </c>
      <c r="E32" s="17">
        <v>-174</v>
      </c>
    </row>
    <row r="33" spans="1:7" s="305" customFormat="1" ht="13.5" customHeight="1">
      <c r="A33" s="16" t="s">
        <v>999</v>
      </c>
      <c r="B33" s="17">
        <v>-112</v>
      </c>
      <c r="C33" s="17">
        <v>-9</v>
      </c>
      <c r="D33" s="17">
        <v>-7</v>
      </c>
      <c r="E33" s="17">
        <v>115</v>
      </c>
    </row>
    <row r="34" spans="1:7" ht="13.5" customHeight="1">
      <c r="A34" s="24" t="s">
        <v>84</v>
      </c>
      <c r="B34" s="32">
        <v>-123</v>
      </c>
      <c r="C34" s="32">
        <v>-14</v>
      </c>
      <c r="D34" s="32">
        <v>-22</v>
      </c>
      <c r="E34" s="32">
        <v>-67</v>
      </c>
    </row>
    <row r="35" spans="1:7" ht="13.5" customHeight="1">
      <c r="A35" s="24" t="s">
        <v>85</v>
      </c>
      <c r="B35" s="32">
        <v>312</v>
      </c>
      <c r="C35" s="32">
        <v>75</v>
      </c>
      <c r="D35" s="32">
        <v>39</v>
      </c>
      <c r="E35" s="32">
        <v>23</v>
      </c>
    </row>
    <row r="36" spans="1:7" ht="13.5" customHeight="1">
      <c r="A36" s="16" t="s">
        <v>86</v>
      </c>
      <c r="B36" s="17">
        <v>-52</v>
      </c>
      <c r="C36" s="17">
        <v>-34</v>
      </c>
      <c r="D36" s="17">
        <v>-1</v>
      </c>
      <c r="E36" s="17">
        <v>1</v>
      </c>
    </row>
    <row r="37" spans="1:7" ht="13.5" customHeight="1">
      <c r="A37" s="24" t="s">
        <v>87</v>
      </c>
      <c r="B37" s="32">
        <v>260</v>
      </c>
      <c r="C37" s="32">
        <v>41</v>
      </c>
      <c r="D37" s="32">
        <v>38</v>
      </c>
      <c r="E37" s="32">
        <v>24</v>
      </c>
    </row>
    <row r="38" spans="1:7" ht="13.5" customHeight="1">
      <c r="A38" s="16" t="s">
        <v>264</v>
      </c>
      <c r="B38" s="17">
        <v>190</v>
      </c>
      <c r="C38" s="17">
        <v>84</v>
      </c>
      <c r="D38" s="17">
        <v>1385</v>
      </c>
      <c r="E38" s="17">
        <v>4274</v>
      </c>
    </row>
    <row r="39" spans="1:7" ht="13.5" customHeight="1">
      <c r="A39" s="16"/>
    </row>
    <row r="41" spans="1:7" ht="13.5" customHeight="1">
      <c r="A41" s="323" t="s">
        <v>655</v>
      </c>
    </row>
    <row r="42" spans="1:7" ht="13.5" customHeight="1">
      <c r="A42" s="3"/>
      <c r="B42" s="3"/>
      <c r="C42" s="3"/>
      <c r="D42" s="3"/>
      <c r="E42" s="3"/>
      <c r="F42" s="3"/>
      <c r="G42" s="3"/>
    </row>
    <row r="43" spans="1:7" ht="13.5" customHeight="1" thickBot="1">
      <c r="A43" s="6" t="s">
        <v>290</v>
      </c>
      <c r="B43" s="590" t="s">
        <v>782</v>
      </c>
      <c r="C43" s="590" t="s">
        <v>727</v>
      </c>
      <c r="D43" s="590" t="s">
        <v>695</v>
      </c>
      <c r="E43" s="590" t="s">
        <v>605</v>
      </c>
      <c r="F43" s="590" t="s">
        <v>526</v>
      </c>
      <c r="G43" s="590" t="s">
        <v>256</v>
      </c>
    </row>
    <row r="44" spans="1:7" ht="13.5" customHeight="1">
      <c r="A44" s="16" t="s">
        <v>276</v>
      </c>
      <c r="B44" s="17">
        <v>95.500000000000014</v>
      </c>
      <c r="C44" s="17">
        <v>98.1</v>
      </c>
      <c r="D44" s="17">
        <v>89.199999999999989</v>
      </c>
      <c r="E44" s="35">
        <v>98</v>
      </c>
      <c r="F44" s="17">
        <v>98</v>
      </c>
      <c r="G44" s="17">
        <v>91.5</v>
      </c>
    </row>
    <row r="45" spans="1:7" ht="13.5" customHeight="1">
      <c r="A45" s="16" t="s">
        <v>279</v>
      </c>
      <c r="B45" s="17">
        <v>61.1</v>
      </c>
      <c r="C45" s="17">
        <v>65</v>
      </c>
      <c r="D45" s="17">
        <v>62.800000000000004</v>
      </c>
      <c r="E45" s="17">
        <v>70.5</v>
      </c>
      <c r="F45" s="17">
        <v>61</v>
      </c>
      <c r="G45" s="17">
        <v>62.300000000000011</v>
      </c>
    </row>
    <row r="46" spans="1:7" s="134" customFormat="1" ht="13.5" customHeight="1">
      <c r="A46" s="16"/>
      <c r="B46" s="17"/>
      <c r="C46" s="17"/>
      <c r="D46" s="17"/>
      <c r="E46" s="17"/>
      <c r="F46" s="17"/>
      <c r="G46" s="17"/>
    </row>
    <row r="47" spans="1:7" ht="13.5" customHeight="1">
      <c r="A47" s="4"/>
      <c r="B47" s="5"/>
      <c r="C47" s="5"/>
      <c r="D47" s="5"/>
      <c r="E47" s="5"/>
      <c r="F47" s="5"/>
      <c r="G47" s="5"/>
    </row>
    <row r="48" spans="1:7" s="134" customFormat="1" ht="13.5" customHeight="1">
      <c r="A48" s="20" t="s">
        <v>896</v>
      </c>
      <c r="B48" s="5"/>
      <c r="C48" s="5"/>
      <c r="D48" s="5"/>
      <c r="E48" s="5"/>
      <c r="F48" s="5"/>
      <c r="G48" s="5"/>
    </row>
    <row r="50" spans="1:7" ht="13.5" customHeight="1" thickBot="1">
      <c r="A50" s="6"/>
      <c r="B50" s="590" t="s">
        <v>782</v>
      </c>
      <c r="C50" s="590" t="s">
        <v>727</v>
      </c>
      <c r="D50" s="590" t="s">
        <v>695</v>
      </c>
      <c r="E50" s="590" t="s">
        <v>605</v>
      </c>
      <c r="F50" s="590" t="s">
        <v>526</v>
      </c>
      <c r="G50" s="98"/>
    </row>
    <row r="51" spans="1:7" ht="13.5" customHeight="1">
      <c r="A51" s="16" t="s">
        <v>523</v>
      </c>
      <c r="B51" s="21">
        <v>1.0999999999999999E-2</v>
      </c>
      <c r="C51" s="21">
        <v>1.06E-2</v>
      </c>
      <c r="D51" s="21">
        <v>1.0200000000000001E-2</v>
      </c>
      <c r="E51" s="21">
        <v>1.03E-2</v>
      </c>
      <c r="F51" s="21">
        <v>1.06E-2</v>
      </c>
      <c r="G51" s="105"/>
    </row>
  </sheetData>
  <printOptions horizontalCentered="1"/>
  <pageMargins left="0.7" right="0.7" top="0.75" bottom="0.75" header="0.3" footer="0.3"/>
  <pageSetup paperSize="9" orientation="portrait" r:id="rId1"/>
  <headerFooter>
    <oddHeader>&amp;R&amp;"Arial,Normal"&amp;8Wholesale Banking</oddHeader>
    <oddFooter>&amp;L&amp;G&amp;C&amp;"Arial,Normal"&amp;7Fact book - Q2 2013</oddFooter>
  </headerFooter>
  <colBreaks count="1" manualBreakCount="1">
    <brk id="11" max="50"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56"/>
  <sheetViews>
    <sheetView view="pageLayout" zoomScale="80" zoomScaleNormal="100" zoomScaleSheetLayoutView="100" zoomScalePageLayoutView="80" workbookViewId="0">
      <selection activeCell="F49" sqref="F49"/>
    </sheetView>
  </sheetViews>
  <sheetFormatPr defaultRowHeight="13.5" customHeight="1"/>
  <cols>
    <col min="1" max="1" width="30" style="1" customWidth="1"/>
    <col min="2" max="7" width="7.140625" style="1" customWidth="1"/>
    <col min="8" max="8" width="6.42578125" style="1" customWidth="1"/>
    <col min="9" max="9" width="6.140625" style="1" customWidth="1"/>
    <col min="10" max="10" width="6.42578125" style="1" hidden="1" customWidth="1"/>
    <col min="11" max="12" width="6.42578125" style="1" customWidth="1"/>
    <col min="13" max="16384" width="9.140625" style="1"/>
  </cols>
  <sheetData>
    <row r="1" spans="1:7" ht="13.5" customHeight="1">
      <c r="A1" s="2" t="s">
        <v>706</v>
      </c>
    </row>
    <row r="3" spans="1:7" ht="13.5" customHeight="1" thickBot="1">
      <c r="A3" s="6" t="s">
        <v>69</v>
      </c>
      <c r="B3" s="590" t="s">
        <v>782</v>
      </c>
      <c r="C3" s="590" t="s">
        <v>727</v>
      </c>
      <c r="D3" s="590" t="s">
        <v>695</v>
      </c>
      <c r="E3" s="590" t="s">
        <v>605</v>
      </c>
      <c r="F3" s="590" t="s">
        <v>526</v>
      </c>
      <c r="G3" s="590" t="s">
        <v>256</v>
      </c>
    </row>
    <row r="4" spans="1:7" ht="13.5" customHeight="1">
      <c r="A4" s="4" t="s">
        <v>75</v>
      </c>
      <c r="B4" s="10">
        <v>176</v>
      </c>
      <c r="C4" s="10">
        <v>168</v>
      </c>
      <c r="D4" s="10">
        <v>176</v>
      </c>
      <c r="E4" s="10">
        <v>174</v>
      </c>
      <c r="F4" s="10">
        <v>173</v>
      </c>
      <c r="G4" s="10">
        <v>170</v>
      </c>
    </row>
    <row r="5" spans="1:7" ht="13.5" customHeight="1">
      <c r="A5" s="4" t="s">
        <v>97</v>
      </c>
      <c r="B5" s="10">
        <v>153</v>
      </c>
      <c r="C5" s="10">
        <v>128</v>
      </c>
      <c r="D5" s="10">
        <v>142</v>
      </c>
      <c r="E5" s="10">
        <v>133</v>
      </c>
      <c r="F5" s="10">
        <v>154</v>
      </c>
      <c r="G5" s="10">
        <v>126</v>
      </c>
    </row>
    <row r="6" spans="1:7" ht="13.5" customHeight="1">
      <c r="A6" s="4" t="s">
        <v>77</v>
      </c>
      <c r="B6" s="10">
        <v>106</v>
      </c>
      <c r="C6" s="10">
        <v>93</v>
      </c>
      <c r="D6" s="10">
        <v>91</v>
      </c>
      <c r="E6" s="10">
        <v>91</v>
      </c>
      <c r="F6" s="10">
        <v>108</v>
      </c>
      <c r="G6" s="10">
        <v>112</v>
      </c>
    </row>
    <row r="7" spans="1:7" ht="13.5" customHeight="1">
      <c r="A7" s="4" t="s">
        <v>259</v>
      </c>
      <c r="B7" s="10">
        <v>0</v>
      </c>
      <c r="C7" s="10">
        <v>0</v>
      </c>
      <c r="D7" s="10">
        <v>0</v>
      </c>
      <c r="E7" s="10">
        <v>0</v>
      </c>
      <c r="F7" s="10">
        <v>0</v>
      </c>
      <c r="G7" s="10">
        <v>0</v>
      </c>
    </row>
    <row r="8" spans="1:7" ht="13.5" customHeight="1">
      <c r="A8" s="23" t="s">
        <v>752</v>
      </c>
      <c r="B8" s="606">
        <v>435</v>
      </c>
      <c r="C8" s="606">
        <v>389</v>
      </c>
      <c r="D8" s="606">
        <v>409</v>
      </c>
      <c r="E8" s="606">
        <v>398</v>
      </c>
      <c r="F8" s="606">
        <v>435</v>
      </c>
      <c r="G8" s="606">
        <v>408</v>
      </c>
    </row>
    <row r="9" spans="1:7" ht="13.5" customHeight="1">
      <c r="A9" s="4" t="s">
        <v>260</v>
      </c>
      <c r="B9" s="10">
        <v>-11</v>
      </c>
      <c r="C9" s="10">
        <v>-11</v>
      </c>
      <c r="D9" s="10">
        <v>-10</v>
      </c>
      <c r="E9" s="10">
        <v>-10</v>
      </c>
      <c r="F9" s="10">
        <v>-10</v>
      </c>
      <c r="G9" s="10">
        <v>-9</v>
      </c>
    </row>
    <row r="10" spans="1:7" ht="13.5" customHeight="1">
      <c r="A10" s="4" t="s">
        <v>749</v>
      </c>
      <c r="B10" s="10">
        <v>-112</v>
      </c>
      <c r="C10" s="10">
        <v>-112</v>
      </c>
      <c r="D10" s="10">
        <v>-115</v>
      </c>
      <c r="E10" s="10">
        <v>-110</v>
      </c>
      <c r="F10" s="10">
        <v>-111</v>
      </c>
      <c r="G10" s="10">
        <v>-112</v>
      </c>
    </row>
    <row r="11" spans="1:7" ht="13.5" customHeight="1">
      <c r="A11" s="23" t="s">
        <v>753</v>
      </c>
      <c r="B11" s="606">
        <v>-123</v>
      </c>
      <c r="C11" s="606">
        <v>-123</v>
      </c>
      <c r="D11" s="606">
        <v>-125</v>
      </c>
      <c r="E11" s="606">
        <v>-120</v>
      </c>
      <c r="F11" s="606">
        <v>-121</v>
      </c>
      <c r="G11" s="606">
        <v>-121</v>
      </c>
    </row>
    <row r="12" spans="1:7" ht="13.5" customHeight="1">
      <c r="A12" s="23" t="s">
        <v>85</v>
      </c>
      <c r="B12" s="606">
        <v>312</v>
      </c>
      <c r="C12" s="606">
        <v>266</v>
      </c>
      <c r="D12" s="606">
        <v>284</v>
      </c>
      <c r="E12" s="606">
        <v>278</v>
      </c>
      <c r="F12" s="606">
        <v>314</v>
      </c>
      <c r="G12" s="606">
        <v>287</v>
      </c>
    </row>
    <row r="13" spans="1:7" ht="13.5" customHeight="1">
      <c r="A13" s="4" t="s">
        <v>86</v>
      </c>
      <c r="B13" s="10">
        <v>-52</v>
      </c>
      <c r="C13" s="10">
        <v>-37</v>
      </c>
      <c r="D13" s="10">
        <v>-37</v>
      </c>
      <c r="E13" s="10">
        <v>2</v>
      </c>
      <c r="F13" s="10">
        <v>-29</v>
      </c>
      <c r="G13" s="10">
        <v>-4</v>
      </c>
    </row>
    <row r="14" spans="1:7" ht="13.5" customHeight="1">
      <c r="A14" s="23" t="s">
        <v>87</v>
      </c>
      <c r="B14" s="606">
        <v>260</v>
      </c>
      <c r="C14" s="606">
        <v>229</v>
      </c>
      <c r="D14" s="606">
        <v>247</v>
      </c>
      <c r="E14" s="606">
        <v>280</v>
      </c>
      <c r="F14" s="606">
        <v>285</v>
      </c>
      <c r="G14" s="606">
        <v>283</v>
      </c>
    </row>
    <row r="15" spans="1:7" ht="13.5" customHeight="1">
      <c r="A15" s="4"/>
      <c r="B15" s="10"/>
      <c r="C15" s="10"/>
      <c r="D15" s="10"/>
      <c r="E15" s="10"/>
      <c r="F15" s="10"/>
      <c r="G15" s="10"/>
    </row>
    <row r="16" spans="1:7" ht="13.5" customHeight="1">
      <c r="A16" s="4" t="s">
        <v>41</v>
      </c>
      <c r="B16" s="10">
        <v>28</v>
      </c>
      <c r="C16" s="10">
        <v>32</v>
      </c>
      <c r="D16" s="10">
        <v>31</v>
      </c>
      <c r="E16" s="10">
        <v>30</v>
      </c>
      <c r="F16" s="10">
        <v>28</v>
      </c>
      <c r="G16" s="10">
        <v>30</v>
      </c>
    </row>
    <row r="17" spans="1:7" ht="13.5" customHeight="1">
      <c r="A17" s="4" t="s">
        <v>261</v>
      </c>
      <c r="B17" s="10">
        <v>17</v>
      </c>
      <c r="C17" s="10">
        <v>14</v>
      </c>
      <c r="D17" s="10">
        <v>15</v>
      </c>
      <c r="E17" s="10">
        <v>14</v>
      </c>
      <c r="F17" s="10">
        <v>16</v>
      </c>
      <c r="G17" s="10">
        <v>14</v>
      </c>
    </row>
    <row r="18" spans="1:7" ht="13.5" customHeight="1">
      <c r="A18" s="4" t="s">
        <v>262</v>
      </c>
      <c r="B18" s="11">
        <v>5371</v>
      </c>
      <c r="C18" s="11">
        <v>5581</v>
      </c>
      <c r="D18" s="11">
        <v>5399</v>
      </c>
      <c r="E18" s="11">
        <v>5663</v>
      </c>
      <c r="F18" s="11">
        <v>5621</v>
      </c>
      <c r="G18" s="11">
        <v>5653</v>
      </c>
    </row>
    <row r="19" spans="1:7" ht="13.5" customHeight="1">
      <c r="A19" s="4" t="s">
        <v>263</v>
      </c>
      <c r="B19" s="11">
        <v>39946</v>
      </c>
      <c r="C19" s="11">
        <v>41742</v>
      </c>
      <c r="D19" s="11">
        <v>42620</v>
      </c>
      <c r="E19" s="11">
        <v>45748</v>
      </c>
      <c r="F19" s="11">
        <v>46918</v>
      </c>
      <c r="G19" s="11">
        <v>48296</v>
      </c>
    </row>
    <row r="20" spans="1:7" ht="13.5" customHeight="1">
      <c r="A20" s="4" t="s">
        <v>264</v>
      </c>
      <c r="B20" s="11">
        <v>190</v>
      </c>
      <c r="C20" s="11">
        <v>192</v>
      </c>
      <c r="D20" s="11">
        <v>213</v>
      </c>
      <c r="E20" s="11">
        <v>215</v>
      </c>
      <c r="F20" s="11">
        <v>216</v>
      </c>
      <c r="G20" s="11">
        <v>216</v>
      </c>
    </row>
    <row r="23" spans="1:7" ht="13.5" customHeight="1">
      <c r="A23" s="323" t="s">
        <v>322</v>
      </c>
    </row>
    <row r="25" spans="1:7" ht="13.5" customHeight="1" thickBot="1">
      <c r="A25" s="6" t="s">
        <v>290</v>
      </c>
      <c r="B25" s="590" t="s">
        <v>782</v>
      </c>
      <c r="C25" s="590" t="s">
        <v>727</v>
      </c>
      <c r="D25" s="590" t="s">
        <v>695</v>
      </c>
      <c r="E25" s="590" t="s">
        <v>605</v>
      </c>
      <c r="F25" s="590" t="s">
        <v>526</v>
      </c>
      <c r="G25" s="590" t="s">
        <v>256</v>
      </c>
    </row>
    <row r="26" spans="1:7" ht="13.5" customHeight="1">
      <c r="A26" s="4" t="s">
        <v>276</v>
      </c>
      <c r="B26" s="10">
        <v>41.2</v>
      </c>
      <c r="C26" s="10">
        <v>43.6</v>
      </c>
      <c r="D26" s="10">
        <v>42.9</v>
      </c>
      <c r="E26" s="10">
        <v>45.3</v>
      </c>
      <c r="F26" s="10">
        <v>47.3</v>
      </c>
      <c r="G26" s="10">
        <v>46.2</v>
      </c>
    </row>
    <row r="27" spans="1:7" ht="13.5" customHeight="1">
      <c r="A27" s="4" t="s">
        <v>279</v>
      </c>
      <c r="B27" s="10">
        <v>35.200000000000003</v>
      </c>
      <c r="C27" s="10">
        <v>37.1</v>
      </c>
      <c r="D27" s="10">
        <v>38.700000000000003</v>
      </c>
      <c r="E27" s="10">
        <v>41.5</v>
      </c>
      <c r="F27" s="10">
        <v>36.9</v>
      </c>
      <c r="G27" s="10">
        <v>39.700000000000003</v>
      </c>
    </row>
    <row r="30" spans="1:7" ht="13.5" customHeight="1">
      <c r="A30" s="2" t="s">
        <v>707</v>
      </c>
    </row>
    <row r="32" spans="1:7" ht="13.5" customHeight="1" thickBot="1">
      <c r="A32" s="6" t="s">
        <v>69</v>
      </c>
      <c r="B32" s="590" t="s">
        <v>782</v>
      </c>
      <c r="C32" s="590" t="s">
        <v>727</v>
      </c>
      <c r="D32" s="590" t="s">
        <v>695</v>
      </c>
      <c r="E32" s="590" t="s">
        <v>605</v>
      </c>
      <c r="F32" s="590" t="s">
        <v>526</v>
      </c>
      <c r="G32" s="590" t="s">
        <v>256</v>
      </c>
    </row>
    <row r="33" spans="1:7" ht="13.5" customHeight="1">
      <c r="A33" s="16" t="s">
        <v>75</v>
      </c>
      <c r="B33" s="10">
        <v>67</v>
      </c>
      <c r="C33" s="10">
        <v>66</v>
      </c>
      <c r="D33" s="10">
        <v>69</v>
      </c>
      <c r="E33" s="10">
        <v>75</v>
      </c>
      <c r="F33" s="10">
        <v>76</v>
      </c>
      <c r="G33" s="10">
        <v>71</v>
      </c>
    </row>
    <row r="34" spans="1:7" ht="13.5" customHeight="1">
      <c r="A34" s="16" t="s">
        <v>97</v>
      </c>
      <c r="B34" s="10">
        <v>14</v>
      </c>
      <c r="C34" s="10">
        <v>14</v>
      </c>
      <c r="D34" s="10">
        <v>16</v>
      </c>
      <c r="E34" s="10">
        <v>19</v>
      </c>
      <c r="F34" s="10">
        <v>14</v>
      </c>
      <c r="G34" s="10">
        <v>15</v>
      </c>
    </row>
    <row r="35" spans="1:7" ht="13.5" customHeight="1">
      <c r="A35" s="16" t="s">
        <v>77</v>
      </c>
      <c r="B35" s="10">
        <v>8</v>
      </c>
      <c r="C35" s="10">
        <v>11</v>
      </c>
      <c r="D35" s="10">
        <v>13</v>
      </c>
      <c r="E35" s="10">
        <v>16</v>
      </c>
      <c r="F35" s="10">
        <v>-4</v>
      </c>
      <c r="G35" s="10">
        <v>2</v>
      </c>
    </row>
    <row r="36" spans="1:7" ht="13.5" customHeight="1">
      <c r="A36" s="16" t="s">
        <v>259</v>
      </c>
      <c r="B36" s="10">
        <v>0</v>
      </c>
      <c r="C36" s="10">
        <v>0</v>
      </c>
      <c r="D36" s="10">
        <v>0</v>
      </c>
      <c r="E36" s="10">
        <v>0</v>
      </c>
      <c r="F36" s="10">
        <v>0</v>
      </c>
      <c r="G36" s="10">
        <v>0</v>
      </c>
    </row>
    <row r="37" spans="1:7" ht="13.5" customHeight="1">
      <c r="A37" s="24" t="s">
        <v>80</v>
      </c>
      <c r="B37" s="606">
        <v>89</v>
      </c>
      <c r="C37" s="606">
        <v>91</v>
      </c>
      <c r="D37" s="606">
        <v>98</v>
      </c>
      <c r="E37" s="606">
        <v>110</v>
      </c>
      <c r="F37" s="606">
        <v>86</v>
      </c>
      <c r="G37" s="606">
        <v>88</v>
      </c>
    </row>
    <row r="38" spans="1:7" ht="13.5" customHeight="1">
      <c r="A38" s="16" t="s">
        <v>260</v>
      </c>
      <c r="B38" s="10">
        <v>-5</v>
      </c>
      <c r="C38" s="10">
        <v>-7</v>
      </c>
      <c r="D38" s="10">
        <v>-6</v>
      </c>
      <c r="E38" s="10">
        <v>-7</v>
      </c>
      <c r="F38" s="10">
        <v>-6</v>
      </c>
      <c r="G38" s="10">
        <v>-7</v>
      </c>
    </row>
    <row r="39" spans="1:7" ht="13.5" customHeight="1">
      <c r="A39" s="16" t="s">
        <v>748</v>
      </c>
      <c r="B39" s="10">
        <v>-9</v>
      </c>
      <c r="C39" s="10">
        <v>-11</v>
      </c>
      <c r="D39" s="10">
        <v>-11</v>
      </c>
      <c r="E39" s="10">
        <v>-11</v>
      </c>
      <c r="F39" s="10">
        <v>-11</v>
      </c>
      <c r="G39" s="10">
        <v>-11</v>
      </c>
    </row>
    <row r="40" spans="1:7" ht="13.5" customHeight="1">
      <c r="A40" s="24" t="s">
        <v>84</v>
      </c>
      <c r="B40" s="606">
        <v>-14</v>
      </c>
      <c r="C40" s="606">
        <v>-18</v>
      </c>
      <c r="D40" s="606">
        <v>-17</v>
      </c>
      <c r="E40" s="606">
        <v>-18</v>
      </c>
      <c r="F40" s="606">
        <v>-16</v>
      </c>
      <c r="G40" s="606">
        <v>-17</v>
      </c>
    </row>
    <row r="41" spans="1:7" ht="13.5" customHeight="1">
      <c r="A41" s="24" t="s">
        <v>85</v>
      </c>
      <c r="B41" s="606">
        <v>75</v>
      </c>
      <c r="C41" s="606">
        <v>73</v>
      </c>
      <c r="D41" s="606">
        <v>81</v>
      </c>
      <c r="E41" s="606">
        <v>92</v>
      </c>
      <c r="F41" s="606">
        <v>70</v>
      </c>
      <c r="G41" s="606">
        <v>71</v>
      </c>
    </row>
    <row r="42" spans="1:7" ht="13.5" customHeight="1">
      <c r="A42" s="16" t="s">
        <v>86</v>
      </c>
      <c r="B42" s="10">
        <v>-34</v>
      </c>
      <c r="C42" s="10">
        <v>-40</v>
      </c>
      <c r="D42" s="10">
        <v>-63</v>
      </c>
      <c r="E42" s="10">
        <v>-54</v>
      </c>
      <c r="F42" s="10">
        <v>-63</v>
      </c>
      <c r="G42" s="10">
        <v>-60</v>
      </c>
    </row>
    <row r="43" spans="1:7" ht="13.5" customHeight="1">
      <c r="A43" s="24" t="s">
        <v>87</v>
      </c>
      <c r="B43" s="606">
        <v>41</v>
      </c>
      <c r="C43" s="606">
        <v>33</v>
      </c>
      <c r="D43" s="606">
        <v>18</v>
      </c>
      <c r="E43" s="606">
        <v>38</v>
      </c>
      <c r="F43" s="606">
        <v>7</v>
      </c>
      <c r="G43" s="606">
        <v>11</v>
      </c>
    </row>
    <row r="44" spans="1:7" ht="13.5" customHeight="1">
      <c r="A44" s="16"/>
      <c r="B44" s="10"/>
      <c r="C44" s="10"/>
      <c r="D44" s="10"/>
      <c r="E44" s="10"/>
      <c r="F44" s="10"/>
      <c r="G44" s="10"/>
    </row>
    <row r="45" spans="1:7" ht="13.5" customHeight="1">
      <c r="A45" s="16" t="s">
        <v>41</v>
      </c>
      <c r="B45" s="10">
        <v>16</v>
      </c>
      <c r="C45" s="10">
        <v>20</v>
      </c>
      <c r="D45" s="10">
        <v>17</v>
      </c>
      <c r="E45" s="10">
        <v>16</v>
      </c>
      <c r="F45" s="10">
        <v>19</v>
      </c>
      <c r="G45" s="10">
        <v>19</v>
      </c>
    </row>
    <row r="46" spans="1:7" ht="13.5" customHeight="1">
      <c r="A46" s="16" t="s">
        <v>261</v>
      </c>
      <c r="B46" s="10">
        <v>16</v>
      </c>
      <c r="C46" s="10">
        <v>15</v>
      </c>
      <c r="D46" s="10">
        <v>16</v>
      </c>
      <c r="E46" s="10">
        <v>19</v>
      </c>
      <c r="F46" s="10">
        <v>14</v>
      </c>
      <c r="G46" s="10">
        <v>13</v>
      </c>
    </row>
    <row r="47" spans="1:7" ht="13.5" customHeight="1">
      <c r="A47" s="16" t="s">
        <v>262</v>
      </c>
      <c r="B47" s="11">
        <v>1236</v>
      </c>
      <c r="C47" s="11">
        <v>1325</v>
      </c>
      <c r="D47" s="11">
        <v>1320</v>
      </c>
      <c r="E47" s="11">
        <v>1325</v>
      </c>
      <c r="F47" s="11">
        <v>1350</v>
      </c>
      <c r="G47" s="11">
        <v>1469</v>
      </c>
    </row>
    <row r="48" spans="1:7" ht="13.5" customHeight="1">
      <c r="A48" s="16" t="s">
        <v>263</v>
      </c>
      <c r="B48" s="11">
        <v>9444</v>
      </c>
      <c r="C48" s="11">
        <v>10173</v>
      </c>
      <c r="D48" s="11">
        <v>10234</v>
      </c>
      <c r="E48" s="11">
        <v>10222</v>
      </c>
      <c r="F48" s="11">
        <v>10612</v>
      </c>
      <c r="G48" s="11">
        <v>11543</v>
      </c>
    </row>
    <row r="49" spans="1:7" ht="13.5" customHeight="1">
      <c r="A49" s="16" t="s">
        <v>264</v>
      </c>
      <c r="B49" s="11">
        <v>84</v>
      </c>
      <c r="C49" s="11">
        <v>88</v>
      </c>
      <c r="D49" s="11">
        <v>87</v>
      </c>
      <c r="E49" s="11">
        <v>87</v>
      </c>
      <c r="F49" s="11">
        <v>90</v>
      </c>
      <c r="G49" s="11">
        <v>92</v>
      </c>
    </row>
    <row r="50" spans="1:7" ht="13.5" customHeight="1">
      <c r="A50" s="16"/>
    </row>
    <row r="52" spans="1:7" ht="13.5" customHeight="1">
      <c r="A52" s="323" t="s">
        <v>323</v>
      </c>
    </row>
    <row r="54" spans="1:7" ht="13.5" customHeight="1" thickBot="1">
      <c r="A54" s="6" t="s">
        <v>290</v>
      </c>
      <c r="B54" s="590" t="s">
        <v>782</v>
      </c>
      <c r="C54" s="590" t="s">
        <v>727</v>
      </c>
      <c r="D54" s="590" t="s">
        <v>695</v>
      </c>
      <c r="E54" s="590" t="s">
        <v>605</v>
      </c>
      <c r="F54" s="590" t="s">
        <v>526</v>
      </c>
      <c r="G54" s="590" t="s">
        <v>256</v>
      </c>
    </row>
    <row r="55" spans="1:7" ht="13.5" customHeight="1">
      <c r="A55" s="16" t="s">
        <v>276</v>
      </c>
      <c r="B55" s="35">
        <v>12.2</v>
      </c>
      <c r="C55" s="35">
        <v>13.1</v>
      </c>
      <c r="D55" s="35">
        <v>13</v>
      </c>
      <c r="E55" s="35">
        <v>13.4</v>
      </c>
      <c r="F55" s="35">
        <v>14.1</v>
      </c>
      <c r="G55" s="35">
        <v>13.6</v>
      </c>
    </row>
    <row r="56" spans="1:7" ht="13.5" customHeight="1">
      <c r="A56" s="16" t="s">
        <v>279</v>
      </c>
      <c r="B56" s="35">
        <v>3.5</v>
      </c>
      <c r="C56" s="35">
        <v>3.7</v>
      </c>
      <c r="D56" s="35">
        <v>4.8</v>
      </c>
      <c r="E56" s="35">
        <v>4.8</v>
      </c>
      <c r="F56" s="35">
        <v>4.5999999999999996</v>
      </c>
      <c r="G56" s="35">
        <v>4.5</v>
      </c>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&amp;R&amp;"Arial,Normal"&amp;8Wholesale Banking</oddHeader>
    <oddFooter>&amp;L&amp;G&amp;C&amp;"Arial,Normal"&amp;7Fact book - Q2 2013</oddFooter>
  </headerFooter>
  <colBreaks count="1" manualBreakCount="1">
    <brk id="10" max="36"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view="pageLayout" zoomScaleNormal="100" workbookViewId="0">
      <selection activeCell="F49" sqref="F49"/>
    </sheetView>
  </sheetViews>
  <sheetFormatPr defaultRowHeight="11.25"/>
  <cols>
    <col min="1" max="1" width="30" style="12" customWidth="1"/>
    <col min="2" max="2" width="6.42578125" style="12" customWidth="1"/>
    <col min="3" max="3" width="5.42578125" style="12" customWidth="1"/>
    <col min="4" max="4" width="32" style="12" customWidth="1"/>
    <col min="5" max="5" width="6.5703125" style="328" customWidth="1"/>
    <col min="6" max="6" width="6.42578125" style="12" customWidth="1"/>
    <col min="7" max="16384" width="9.140625" style="12"/>
  </cols>
  <sheetData>
    <row r="1" spans="1:5" ht="13.5" customHeight="1">
      <c r="A1" s="2" t="s">
        <v>415</v>
      </c>
    </row>
    <row r="2" spans="1:5" ht="13.5" customHeight="1"/>
    <row r="3" spans="1:5" ht="13.5" customHeight="1"/>
    <row r="4" spans="1:5" ht="13.5" customHeight="1">
      <c r="A4" s="13" t="s">
        <v>219</v>
      </c>
      <c r="D4" s="13" t="s">
        <v>244</v>
      </c>
      <c r="E4" s="13"/>
    </row>
    <row r="5" spans="1:5" ht="13.5" customHeight="1">
      <c r="A5" s="12" t="s">
        <v>220</v>
      </c>
      <c r="B5" s="12">
        <v>3</v>
      </c>
      <c r="D5" s="12" t="s">
        <v>246</v>
      </c>
      <c r="E5" s="12">
        <v>40</v>
      </c>
    </row>
    <row r="6" spans="1:5" ht="13.5" customHeight="1">
      <c r="A6" s="12" t="s">
        <v>221</v>
      </c>
      <c r="B6" s="12">
        <v>4</v>
      </c>
      <c r="D6" s="12" t="s">
        <v>245</v>
      </c>
      <c r="E6" s="12">
        <v>41</v>
      </c>
    </row>
    <row r="7" spans="1:5" ht="13.5" customHeight="1">
      <c r="A7" s="12" t="s">
        <v>222</v>
      </c>
      <c r="B7" s="12">
        <v>6</v>
      </c>
      <c r="E7" s="12"/>
    </row>
    <row r="8" spans="1:5" ht="13.5" customHeight="1">
      <c r="A8" s="12" t="s">
        <v>252</v>
      </c>
      <c r="B8" s="12">
        <v>10</v>
      </c>
      <c r="D8" s="13" t="s">
        <v>247</v>
      </c>
      <c r="E8" s="12"/>
    </row>
    <row r="9" spans="1:5" ht="13.5" customHeight="1">
      <c r="A9" s="12" t="s">
        <v>254</v>
      </c>
      <c r="B9" s="12">
        <v>11</v>
      </c>
      <c r="D9" s="12" t="s">
        <v>692</v>
      </c>
      <c r="E9" s="12">
        <v>44</v>
      </c>
    </row>
    <row r="10" spans="1:5" ht="13.5" customHeight="1">
      <c r="D10" s="12" t="s">
        <v>413</v>
      </c>
      <c r="E10" s="12">
        <v>51</v>
      </c>
    </row>
    <row r="11" spans="1:5" ht="13.5" customHeight="1">
      <c r="A11" s="13" t="s">
        <v>223</v>
      </c>
      <c r="D11" s="12" t="s">
        <v>248</v>
      </c>
      <c r="E11" s="12">
        <v>52</v>
      </c>
    </row>
    <row r="12" spans="1:5" ht="13.5" customHeight="1">
      <c r="A12" s="12" t="s">
        <v>724</v>
      </c>
      <c r="B12" s="12">
        <v>13</v>
      </c>
      <c r="D12" s="12" t="s">
        <v>249</v>
      </c>
      <c r="E12" s="12">
        <v>55</v>
      </c>
    </row>
    <row r="13" spans="1:5" ht="13.5" customHeight="1">
      <c r="A13" s="12" t="s">
        <v>225</v>
      </c>
      <c r="B13" s="12">
        <v>14</v>
      </c>
      <c r="E13" s="12"/>
    </row>
    <row r="14" spans="1:5" ht="13.5" customHeight="1">
      <c r="A14" s="12" t="s">
        <v>226</v>
      </c>
      <c r="B14" s="12">
        <v>15</v>
      </c>
      <c r="D14" s="13" t="s">
        <v>250</v>
      </c>
      <c r="E14" s="12"/>
    </row>
    <row r="15" spans="1:5" ht="13.5" customHeight="1">
      <c r="A15" s="12" t="s">
        <v>224</v>
      </c>
      <c r="B15" s="12">
        <v>15</v>
      </c>
      <c r="D15" s="12" t="s">
        <v>251</v>
      </c>
      <c r="E15" s="12">
        <v>61</v>
      </c>
    </row>
    <row r="16" spans="1:5" ht="13.5" customHeight="1">
      <c r="A16" s="12" t="s">
        <v>227</v>
      </c>
      <c r="B16" s="12">
        <v>16</v>
      </c>
      <c r="D16" s="12" t="s">
        <v>253</v>
      </c>
      <c r="E16" s="12">
        <v>63</v>
      </c>
    </row>
    <row r="17" spans="1:5" ht="13.5" customHeight="1">
      <c r="A17" s="12" t="s">
        <v>767</v>
      </c>
      <c r="B17" s="12">
        <v>17</v>
      </c>
      <c r="D17" s="12" t="s">
        <v>693</v>
      </c>
      <c r="E17" s="12">
        <v>64</v>
      </c>
    </row>
    <row r="18" spans="1:5" ht="13.5" customHeight="1">
      <c r="D18" s="12" t="s">
        <v>255</v>
      </c>
      <c r="E18" s="12">
        <v>65</v>
      </c>
    </row>
    <row r="19" spans="1:5" ht="13.5" customHeight="1">
      <c r="A19" s="13" t="s">
        <v>228</v>
      </c>
    </row>
    <row r="20" spans="1:5" ht="13.5" customHeight="1">
      <c r="A20" s="13" t="s">
        <v>229</v>
      </c>
    </row>
    <row r="21" spans="1:5" ht="13.5" customHeight="1">
      <c r="A21" s="12" t="s">
        <v>597</v>
      </c>
      <c r="B21" s="12">
        <v>19</v>
      </c>
    </row>
    <row r="22" spans="1:5" ht="13.5" customHeight="1">
      <c r="A22" s="12" t="s">
        <v>230</v>
      </c>
      <c r="B22" s="12">
        <v>20</v>
      </c>
    </row>
    <row r="23" spans="1:5" ht="13.5" customHeight="1">
      <c r="A23" s="12" t="s">
        <v>231</v>
      </c>
      <c r="B23" s="12">
        <v>21</v>
      </c>
    </row>
    <row r="24" spans="1:5" ht="13.5" customHeight="1">
      <c r="A24" s="12" t="s">
        <v>232</v>
      </c>
      <c r="B24" s="12">
        <v>22</v>
      </c>
    </row>
    <row r="25" spans="1:5" ht="13.5" customHeight="1">
      <c r="A25" s="12" t="s">
        <v>233</v>
      </c>
      <c r="B25" s="12">
        <v>23</v>
      </c>
    </row>
    <row r="26" spans="1:5" ht="13.5" customHeight="1">
      <c r="A26" s="12" t="s">
        <v>666</v>
      </c>
      <c r="B26" s="12">
        <v>24</v>
      </c>
    </row>
    <row r="27" spans="1:5" ht="13.5" customHeight="1">
      <c r="A27" s="12" t="s">
        <v>486</v>
      </c>
      <c r="B27" s="12">
        <v>25</v>
      </c>
    </row>
    <row r="28" spans="1:5" ht="13.5" customHeight="1"/>
    <row r="29" spans="1:5" ht="13.5" customHeight="1">
      <c r="A29" s="13" t="s">
        <v>234</v>
      </c>
    </row>
    <row r="30" spans="1:5" ht="13.5" customHeight="1">
      <c r="A30" s="12" t="s">
        <v>663</v>
      </c>
      <c r="B30" s="12">
        <v>27</v>
      </c>
    </row>
    <row r="31" spans="1:5" ht="13.5" customHeight="1">
      <c r="A31" s="12" t="s">
        <v>235</v>
      </c>
      <c r="B31" s="12">
        <v>28</v>
      </c>
    </row>
    <row r="32" spans="1:5" ht="13.5" customHeight="1">
      <c r="A32" s="12" t="s">
        <v>236</v>
      </c>
      <c r="B32" s="12">
        <v>28</v>
      </c>
    </row>
    <row r="33" spans="1:5" ht="13.5" customHeight="1">
      <c r="A33" s="12" t="s">
        <v>237</v>
      </c>
      <c r="B33" s="12">
        <v>29</v>
      </c>
    </row>
    <row r="34" spans="1:5" ht="13.5" customHeight="1">
      <c r="A34" s="12" t="s">
        <v>243</v>
      </c>
      <c r="B34" s="12">
        <v>29</v>
      </c>
    </row>
    <row r="35" spans="1:5" ht="13.5" customHeight="1"/>
    <row r="36" spans="1:5" ht="13.5" customHeight="1">
      <c r="A36" s="13" t="s">
        <v>238</v>
      </c>
    </row>
    <row r="37" spans="1:5" ht="13.5" customHeight="1">
      <c r="A37" s="12" t="s">
        <v>664</v>
      </c>
      <c r="B37" s="12">
        <v>31</v>
      </c>
    </row>
    <row r="38" spans="1:5" ht="13.5" customHeight="1">
      <c r="A38" s="12" t="s">
        <v>239</v>
      </c>
      <c r="B38" s="12">
        <v>32</v>
      </c>
    </row>
    <row r="39" spans="1:5" ht="13.5" customHeight="1">
      <c r="A39" s="12" t="s">
        <v>241</v>
      </c>
      <c r="B39" s="12">
        <v>33</v>
      </c>
    </row>
    <row r="40" spans="1:5" ht="13.5" customHeight="1">
      <c r="A40" s="12" t="s">
        <v>240</v>
      </c>
      <c r="B40" s="12">
        <v>34</v>
      </c>
    </row>
    <row r="41" spans="1:5" ht="14.1" customHeight="1">
      <c r="A41" s="12" t="s">
        <v>725</v>
      </c>
      <c r="B41" s="12">
        <v>35</v>
      </c>
    </row>
    <row r="42" spans="1:5" s="139" customFormat="1" ht="14.1" customHeight="1">
      <c r="A42" s="139" t="s">
        <v>903</v>
      </c>
      <c r="B42" s="518">
        <v>36</v>
      </c>
      <c r="E42" s="328"/>
    </row>
    <row r="43" spans="1:5" ht="14.1" customHeight="1">
      <c r="A43" s="12" t="s">
        <v>662</v>
      </c>
      <c r="B43" s="12">
        <v>38</v>
      </c>
    </row>
    <row r="44" spans="1:5" ht="14.1" customHeight="1">
      <c r="A44" s="12" t="s">
        <v>242</v>
      </c>
      <c r="B44" s="12">
        <v>38</v>
      </c>
    </row>
    <row r="45" spans="1:5" ht="14.1" customHeight="1"/>
    <row r="46" spans="1:5" ht="14.1" customHeight="1"/>
    <row r="47" spans="1:5" ht="14.1" customHeight="1"/>
    <row r="48" spans="1:5" ht="14.1" customHeight="1"/>
    <row r="49" ht="14.1" customHeight="1"/>
  </sheetData>
  <printOptions horizontalCentered="1"/>
  <pageMargins left="0.7" right="0.7" top="0.75" bottom="0.75" header="0.3" footer="0.3"/>
  <pageSetup paperSize="9" firstPageNumber="2" orientation="portrait" r:id="rId1"/>
  <headerFooter>
    <oddFooter>&amp;L&amp;G&amp;C&amp;"Arial,Normal"&amp;7Fact book - Q2 2013</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H63"/>
  <sheetViews>
    <sheetView view="pageBreakPreview" zoomScale="70" zoomScaleNormal="100" zoomScaleSheetLayoutView="70" workbookViewId="0">
      <selection sqref="A1:H26"/>
    </sheetView>
  </sheetViews>
  <sheetFormatPr defaultRowHeight="15"/>
  <cols>
    <col min="1" max="1" width="27.85546875" customWidth="1"/>
    <col min="2" max="16" width="6" customWidth="1"/>
  </cols>
  <sheetData>
    <row r="1" spans="1:8" ht="13.5" customHeight="1">
      <c r="A1" t="s">
        <v>628</v>
      </c>
    </row>
    <row r="2" spans="1:8" ht="13.5" customHeight="1" thickBot="1"/>
    <row r="3" spans="1:8" ht="13.5" customHeight="1" thickBot="1">
      <c r="A3" t="s">
        <v>69</v>
      </c>
      <c r="B3" t="s">
        <v>605</v>
      </c>
      <c r="C3" t="s">
        <v>526</v>
      </c>
      <c r="D3" t="s">
        <v>256</v>
      </c>
      <c r="E3" t="s">
        <v>70</v>
      </c>
      <c r="F3" t="s">
        <v>71</v>
      </c>
      <c r="G3" t="s">
        <v>72</v>
      </c>
      <c r="H3" t="s">
        <v>73</v>
      </c>
    </row>
    <row r="4" spans="1:8" ht="13.5" customHeight="1">
      <c r="A4" t="s">
        <v>75</v>
      </c>
      <c r="B4">
        <v>86</v>
      </c>
      <c r="C4">
        <v>86</v>
      </c>
      <c r="D4">
        <v>80</v>
      </c>
      <c r="E4">
        <v>84</v>
      </c>
      <c r="F4">
        <v>85</v>
      </c>
      <c r="G4">
        <v>77</v>
      </c>
      <c r="H4">
        <v>78</v>
      </c>
    </row>
    <row r="5" spans="1:8" ht="13.5" customHeight="1">
      <c r="A5" t="s">
        <v>97</v>
      </c>
      <c r="B5">
        <v>19</v>
      </c>
      <c r="C5">
        <v>14</v>
      </c>
      <c r="D5">
        <v>15</v>
      </c>
      <c r="E5">
        <v>23</v>
      </c>
      <c r="F5">
        <v>16</v>
      </c>
      <c r="G5">
        <v>26</v>
      </c>
      <c r="H5">
        <v>16</v>
      </c>
    </row>
    <row r="6" spans="1:8" ht="13.5" customHeight="1">
      <c r="A6" t="s">
        <v>77</v>
      </c>
      <c r="B6">
        <v>16</v>
      </c>
      <c r="C6">
        <v>-4</v>
      </c>
      <c r="D6">
        <v>2</v>
      </c>
      <c r="E6">
        <v>3</v>
      </c>
      <c r="F6">
        <v>10</v>
      </c>
      <c r="G6">
        <v>7</v>
      </c>
      <c r="H6">
        <v>8</v>
      </c>
    </row>
    <row r="7" spans="1:8" ht="13.5" customHeight="1">
      <c r="A7" t="s">
        <v>259</v>
      </c>
      <c r="B7">
        <v>0</v>
      </c>
      <c r="C7">
        <v>0</v>
      </c>
      <c r="D7">
        <v>0</v>
      </c>
      <c r="E7">
        <v>0</v>
      </c>
      <c r="F7">
        <v>0</v>
      </c>
      <c r="G7">
        <v>0</v>
      </c>
      <c r="H7">
        <v>0</v>
      </c>
    </row>
    <row r="8" spans="1:8" ht="13.5" customHeight="1">
      <c r="A8" t="s">
        <v>80</v>
      </c>
      <c r="B8">
        <v>121</v>
      </c>
      <c r="C8">
        <v>96</v>
      </c>
      <c r="D8">
        <v>97</v>
      </c>
      <c r="E8">
        <v>110</v>
      </c>
      <c r="F8">
        <v>111</v>
      </c>
      <c r="G8">
        <v>110</v>
      </c>
      <c r="H8">
        <v>102</v>
      </c>
    </row>
    <row r="9" spans="1:8" ht="13.5" customHeight="1">
      <c r="A9" t="s">
        <v>260</v>
      </c>
      <c r="B9">
        <v>-7</v>
      </c>
      <c r="C9">
        <v>-6</v>
      </c>
      <c r="D9">
        <v>-7</v>
      </c>
      <c r="E9">
        <v>-6</v>
      </c>
      <c r="F9">
        <v>-6</v>
      </c>
      <c r="G9">
        <v>-6</v>
      </c>
      <c r="H9">
        <v>-6</v>
      </c>
    </row>
    <row r="10" spans="1:8" ht="13.5" customHeight="1">
      <c r="A10" t="s">
        <v>84</v>
      </c>
      <c r="B10">
        <v>-18</v>
      </c>
      <c r="C10">
        <v>-16</v>
      </c>
      <c r="D10">
        <v>-17</v>
      </c>
      <c r="E10">
        <v>-16</v>
      </c>
      <c r="F10">
        <v>-17</v>
      </c>
      <c r="G10">
        <v>-16</v>
      </c>
      <c r="H10">
        <v>-16</v>
      </c>
    </row>
    <row r="11" spans="1:8" ht="13.5" customHeight="1">
      <c r="A11" t="s">
        <v>85</v>
      </c>
      <c r="B11">
        <v>103</v>
      </c>
      <c r="C11">
        <v>80</v>
      </c>
      <c r="D11">
        <v>80</v>
      </c>
      <c r="E11">
        <v>94</v>
      </c>
      <c r="F11">
        <v>94</v>
      </c>
      <c r="G11">
        <v>94</v>
      </c>
      <c r="H11">
        <v>86</v>
      </c>
    </row>
    <row r="12" spans="1:8" ht="13.5" customHeight="1">
      <c r="A12" t="s">
        <v>86</v>
      </c>
      <c r="B12">
        <v>-54</v>
      </c>
      <c r="C12">
        <v>-63</v>
      </c>
      <c r="D12">
        <v>-60</v>
      </c>
      <c r="E12">
        <v>-71</v>
      </c>
      <c r="F12">
        <v>-26</v>
      </c>
      <c r="G12">
        <v>-24</v>
      </c>
      <c r="H12">
        <v>-14</v>
      </c>
    </row>
    <row r="13" spans="1:8" ht="13.5" customHeight="1">
      <c r="A13" t="s">
        <v>87</v>
      </c>
      <c r="B13">
        <v>49</v>
      </c>
      <c r="C13">
        <v>17</v>
      </c>
      <c r="D13">
        <v>20</v>
      </c>
      <c r="E13">
        <v>23</v>
      </c>
      <c r="F13">
        <v>68</v>
      </c>
      <c r="G13">
        <v>70</v>
      </c>
      <c r="H13">
        <v>72</v>
      </c>
    </row>
    <row r="14" spans="1:8" ht="13.5" customHeight="1"/>
    <row r="15" spans="1:8" ht="13.5" customHeight="1">
      <c r="A15" t="s">
        <v>41</v>
      </c>
      <c r="B15">
        <v>15</v>
      </c>
      <c r="C15">
        <v>17</v>
      </c>
      <c r="D15">
        <v>18</v>
      </c>
      <c r="E15">
        <v>15</v>
      </c>
      <c r="F15">
        <v>15</v>
      </c>
      <c r="G15">
        <v>15</v>
      </c>
      <c r="H15">
        <v>16</v>
      </c>
    </row>
    <row r="16" spans="1:8" ht="13.5" customHeight="1">
      <c r="A16" t="s">
        <v>261</v>
      </c>
      <c r="B16">
        <v>0</v>
      </c>
      <c r="C16">
        <v>23</v>
      </c>
      <c r="D16">
        <v>23</v>
      </c>
      <c r="E16">
        <v>27</v>
      </c>
      <c r="F16">
        <v>29</v>
      </c>
      <c r="G16">
        <v>29</v>
      </c>
      <c r="H16">
        <v>23</v>
      </c>
    </row>
    <row r="17" spans="1:8" ht="13.5" customHeight="1">
      <c r="A17" t="s">
        <v>262</v>
      </c>
      <c r="B17">
        <v>0</v>
      </c>
      <c r="C17">
        <v>924</v>
      </c>
      <c r="D17">
        <v>954</v>
      </c>
      <c r="E17">
        <v>938</v>
      </c>
      <c r="F17">
        <v>918</v>
      </c>
      <c r="G17">
        <v>873</v>
      </c>
      <c r="H17">
        <v>987</v>
      </c>
    </row>
    <row r="18" spans="1:8" ht="13.5" customHeight="1">
      <c r="A18" t="s">
        <v>263</v>
      </c>
      <c r="B18">
        <v>0</v>
      </c>
      <c r="C18">
        <v>10612</v>
      </c>
      <c r="D18">
        <v>11543</v>
      </c>
      <c r="E18">
        <v>12398</v>
      </c>
      <c r="F18">
        <v>11910</v>
      </c>
      <c r="G18">
        <v>12436</v>
      </c>
      <c r="H18">
        <v>12551</v>
      </c>
    </row>
    <row r="19" spans="1:8" ht="13.5" customHeight="1">
      <c r="A19" t="s">
        <v>264</v>
      </c>
      <c r="B19">
        <v>87</v>
      </c>
      <c r="C19">
        <v>90</v>
      </c>
      <c r="D19">
        <v>92</v>
      </c>
      <c r="E19">
        <v>96</v>
      </c>
      <c r="F19">
        <v>96</v>
      </c>
      <c r="G19">
        <v>98</v>
      </c>
      <c r="H19">
        <v>93</v>
      </c>
    </row>
    <row r="20" spans="1:8" ht="13.5" customHeight="1"/>
    <row r="21" spans="1:8" ht="13.5" customHeight="1"/>
    <row r="22" spans="1:8" ht="13.5" customHeight="1">
      <c r="A22" t="s">
        <v>323</v>
      </c>
    </row>
    <row r="23" spans="1:8" ht="13.5" customHeight="1" thickBot="1"/>
    <row r="24" spans="1:8" ht="13.5" customHeight="1" thickBot="1">
      <c r="A24" t="s">
        <v>290</v>
      </c>
      <c r="B24" t="s">
        <v>605</v>
      </c>
      <c r="C24" t="s">
        <v>526</v>
      </c>
      <c r="D24" t="s">
        <v>256</v>
      </c>
      <c r="E24" t="s">
        <v>70</v>
      </c>
      <c r="F24" t="s">
        <v>71</v>
      </c>
      <c r="G24" t="s">
        <v>72</v>
      </c>
      <c r="H24" t="s">
        <v>73</v>
      </c>
    </row>
    <row r="25" spans="1:8" ht="13.5" customHeight="1">
      <c r="A25" t="s">
        <v>276</v>
      </c>
      <c r="B25">
        <v>13.4</v>
      </c>
      <c r="C25">
        <v>14.1</v>
      </c>
      <c r="D25">
        <v>13.6</v>
      </c>
      <c r="E25">
        <v>13.6</v>
      </c>
      <c r="F25">
        <v>13.4</v>
      </c>
      <c r="G25">
        <v>12.8</v>
      </c>
      <c r="H25">
        <v>13.2</v>
      </c>
    </row>
    <row r="26" spans="1:8" ht="13.5" customHeight="1">
      <c r="A26" t="s">
        <v>279</v>
      </c>
      <c r="B26">
        <v>4.8</v>
      </c>
      <c r="C26">
        <v>4.5999999999999996</v>
      </c>
      <c r="D26">
        <v>4.5</v>
      </c>
      <c r="E26">
        <v>4.7</v>
      </c>
      <c r="F26">
        <v>4.8</v>
      </c>
      <c r="G26">
        <v>4.5999999999999996</v>
      </c>
      <c r="H26">
        <v>4.8</v>
      </c>
    </row>
    <row r="27" spans="1:8" ht="13.5" customHeight="1"/>
    <row r="28" spans="1:8" ht="13.5" customHeight="1"/>
    <row r="29" spans="1:8" ht="13.5" customHeight="1"/>
    <row r="30" spans="1:8" ht="13.5" customHeight="1"/>
    <row r="31" spans="1:8" ht="13.5" customHeight="1"/>
    <row r="32" spans="1:8"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sheetData>
  <printOptions horizontalCentered="1"/>
  <pageMargins left="0.23622047244094491" right="0.23622047244094491" top="0.74803149606299213" bottom="0.74803149606299213" header="0.31496062992125984" footer="0.31496062992125984"/>
  <pageSetup paperSize="9" orientation="portrait" r:id="rId1"/>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J55"/>
  <sheetViews>
    <sheetView view="pageLayout" zoomScale="80" zoomScaleNormal="100" zoomScaleSheetLayoutView="100" zoomScalePageLayoutView="80" workbookViewId="0">
      <selection activeCell="F49" sqref="F49"/>
    </sheetView>
  </sheetViews>
  <sheetFormatPr defaultRowHeight="11.25"/>
  <cols>
    <col min="1" max="1" width="30" style="1" customWidth="1"/>
    <col min="2" max="7" width="7.140625" style="1" customWidth="1"/>
    <col min="8" max="8" width="6.42578125" style="1" customWidth="1"/>
    <col min="9" max="9" width="6.28515625" style="1" customWidth="1"/>
    <col min="10" max="10" width="6.42578125" style="1" hidden="1" customWidth="1"/>
    <col min="11" max="16384" width="9.140625" style="1"/>
  </cols>
  <sheetData>
    <row r="1" spans="1:7" ht="13.5" customHeight="1">
      <c r="A1" s="2" t="s">
        <v>708</v>
      </c>
    </row>
    <row r="2" spans="1:7" ht="13.5" customHeight="1"/>
    <row r="3" spans="1:7" ht="13.5" customHeight="1" thickBot="1">
      <c r="A3" s="6" t="s">
        <v>69</v>
      </c>
      <c r="B3" s="590" t="s">
        <v>782</v>
      </c>
      <c r="C3" s="590" t="s">
        <v>727</v>
      </c>
      <c r="D3" s="590" t="s">
        <v>695</v>
      </c>
      <c r="E3" s="590" t="s">
        <v>605</v>
      </c>
      <c r="F3" s="590" t="s">
        <v>526</v>
      </c>
      <c r="G3" s="590" t="s">
        <v>256</v>
      </c>
    </row>
    <row r="4" spans="1:7" ht="13.5" customHeight="1">
      <c r="A4" s="4" t="s">
        <v>75</v>
      </c>
      <c r="B4" s="5">
        <v>55</v>
      </c>
      <c r="C4" s="5">
        <v>61</v>
      </c>
      <c r="D4" s="5">
        <v>56</v>
      </c>
      <c r="E4" s="5">
        <v>51</v>
      </c>
      <c r="F4" s="5">
        <v>54</v>
      </c>
      <c r="G4" s="5">
        <v>45</v>
      </c>
    </row>
    <row r="5" spans="1:7" ht="13.5" customHeight="1">
      <c r="A5" s="4" t="s">
        <v>97</v>
      </c>
      <c r="B5" s="5">
        <v>3</v>
      </c>
      <c r="C5" s="5">
        <v>3</v>
      </c>
      <c r="D5" s="5">
        <v>5</v>
      </c>
      <c r="E5" s="5">
        <v>4</v>
      </c>
      <c r="F5" s="5">
        <v>3</v>
      </c>
      <c r="G5" s="5">
        <v>5</v>
      </c>
    </row>
    <row r="6" spans="1:7" ht="13.5" customHeight="1">
      <c r="A6" s="4" t="s">
        <v>77</v>
      </c>
      <c r="B6" s="5">
        <v>3</v>
      </c>
      <c r="C6" s="5">
        <v>4</v>
      </c>
      <c r="D6" s="5">
        <v>-3</v>
      </c>
      <c r="E6" s="5">
        <v>3</v>
      </c>
      <c r="F6" s="5">
        <v>6</v>
      </c>
      <c r="G6" s="5">
        <v>3</v>
      </c>
    </row>
    <row r="7" spans="1:7" ht="13.5" customHeight="1">
      <c r="A7" s="4" t="s">
        <v>259</v>
      </c>
      <c r="B7" s="5">
        <v>0</v>
      </c>
      <c r="C7" s="5">
        <v>0</v>
      </c>
      <c r="D7" s="5">
        <v>1</v>
      </c>
      <c r="E7" s="5">
        <v>1</v>
      </c>
      <c r="F7" s="5">
        <v>0</v>
      </c>
      <c r="G7" s="5">
        <v>0</v>
      </c>
    </row>
    <row r="8" spans="1:7" ht="13.5" customHeight="1">
      <c r="A8" s="23" t="s">
        <v>752</v>
      </c>
      <c r="B8" s="42">
        <v>61</v>
      </c>
      <c r="C8" s="42">
        <v>68</v>
      </c>
      <c r="D8" s="42">
        <v>59</v>
      </c>
      <c r="E8" s="42">
        <v>59</v>
      </c>
      <c r="F8" s="42">
        <v>63</v>
      </c>
      <c r="G8" s="42">
        <v>53</v>
      </c>
    </row>
    <row r="9" spans="1:7" ht="13.5" customHeight="1">
      <c r="A9" s="4" t="s">
        <v>260</v>
      </c>
      <c r="B9" s="5">
        <v>-14</v>
      </c>
      <c r="C9" s="5">
        <v>-19</v>
      </c>
      <c r="D9" s="5">
        <v>-20</v>
      </c>
      <c r="E9" s="5">
        <v>-17</v>
      </c>
      <c r="F9" s="5">
        <v>-15</v>
      </c>
      <c r="G9" s="5">
        <v>-17</v>
      </c>
    </row>
    <row r="10" spans="1:7" ht="13.5" customHeight="1">
      <c r="A10" s="4" t="s">
        <v>749</v>
      </c>
      <c r="B10" s="5">
        <v>-7</v>
      </c>
      <c r="C10" s="5">
        <v>-7</v>
      </c>
      <c r="D10" s="5">
        <v>-10</v>
      </c>
      <c r="E10" s="5">
        <v>-7</v>
      </c>
      <c r="F10" s="5">
        <v>-9</v>
      </c>
      <c r="G10" s="5">
        <v>-8</v>
      </c>
    </row>
    <row r="11" spans="1:7" ht="13.5" customHeight="1">
      <c r="A11" s="23" t="s">
        <v>753</v>
      </c>
      <c r="B11" s="42">
        <v>-22</v>
      </c>
      <c r="C11" s="42">
        <v>-28</v>
      </c>
      <c r="D11" s="42">
        <v>-32</v>
      </c>
      <c r="E11" s="42">
        <v>-25</v>
      </c>
      <c r="F11" s="42">
        <v>-25</v>
      </c>
      <c r="G11" s="42">
        <v>-26</v>
      </c>
    </row>
    <row r="12" spans="1:7" ht="13.5" customHeight="1">
      <c r="A12" s="23" t="s">
        <v>85</v>
      </c>
      <c r="B12" s="42">
        <v>39</v>
      </c>
      <c r="C12" s="42">
        <v>40</v>
      </c>
      <c r="D12" s="42">
        <v>27</v>
      </c>
      <c r="E12" s="42">
        <v>34</v>
      </c>
      <c r="F12" s="42">
        <v>38</v>
      </c>
      <c r="G12" s="42">
        <v>27</v>
      </c>
    </row>
    <row r="13" spans="1:7" ht="13.5" customHeight="1">
      <c r="A13" s="4" t="s">
        <v>86</v>
      </c>
      <c r="B13" s="5">
        <v>-1</v>
      </c>
      <c r="C13" s="5">
        <v>9</v>
      </c>
      <c r="D13" s="5">
        <v>1</v>
      </c>
      <c r="E13" s="5">
        <v>1</v>
      </c>
      <c r="F13" s="5">
        <v>-8</v>
      </c>
      <c r="G13" s="5">
        <v>0</v>
      </c>
    </row>
    <row r="14" spans="1:7" ht="13.5" customHeight="1">
      <c r="A14" s="23" t="s">
        <v>87</v>
      </c>
      <c r="B14" s="42">
        <v>38</v>
      </c>
      <c r="C14" s="42">
        <v>49</v>
      </c>
      <c r="D14" s="42">
        <v>28</v>
      </c>
      <c r="E14" s="42">
        <v>35</v>
      </c>
      <c r="F14" s="42">
        <v>30</v>
      </c>
      <c r="G14" s="42">
        <v>27</v>
      </c>
    </row>
    <row r="15" spans="1:7" ht="13.5" customHeight="1">
      <c r="A15" s="4"/>
      <c r="B15" s="5"/>
      <c r="C15" s="5"/>
      <c r="D15" s="5"/>
      <c r="E15" s="5"/>
      <c r="F15" s="5"/>
      <c r="G15" s="5"/>
    </row>
    <row r="16" spans="1:7" ht="13.5" customHeight="1">
      <c r="A16" s="4" t="s">
        <v>41</v>
      </c>
      <c r="B16" s="7">
        <v>36</v>
      </c>
      <c r="C16" s="7">
        <v>41</v>
      </c>
      <c r="D16" s="7">
        <v>54</v>
      </c>
      <c r="E16" s="7">
        <v>42</v>
      </c>
      <c r="F16" s="7">
        <v>40</v>
      </c>
      <c r="G16" s="7">
        <v>49.056603773584904</v>
      </c>
    </row>
    <row r="17" spans="1:7" ht="13.5" customHeight="1">
      <c r="A17" s="4" t="s">
        <v>261</v>
      </c>
      <c r="B17" s="7">
        <v>25</v>
      </c>
      <c r="C17" s="7">
        <v>26</v>
      </c>
      <c r="D17" s="7">
        <v>15</v>
      </c>
      <c r="E17" s="7">
        <v>19</v>
      </c>
      <c r="F17" s="7">
        <v>22</v>
      </c>
      <c r="G17" s="7">
        <v>16</v>
      </c>
    </row>
    <row r="18" spans="1:7" ht="13.5" customHeight="1">
      <c r="A18" s="4" t="s">
        <v>262</v>
      </c>
      <c r="B18" s="7">
        <v>462</v>
      </c>
      <c r="C18" s="7">
        <v>450</v>
      </c>
      <c r="D18" s="7">
        <v>500</v>
      </c>
      <c r="E18" s="7">
        <v>517</v>
      </c>
      <c r="F18" s="7">
        <v>501</v>
      </c>
      <c r="G18" s="7">
        <v>492</v>
      </c>
    </row>
    <row r="19" spans="1:7" ht="13.5" customHeight="1">
      <c r="A19" s="4" t="s">
        <v>263</v>
      </c>
      <c r="B19" s="7">
        <v>5877</v>
      </c>
      <c r="C19" s="7">
        <v>5962</v>
      </c>
      <c r="D19" s="7">
        <v>6159</v>
      </c>
      <c r="E19" s="7">
        <v>6511</v>
      </c>
      <c r="F19" s="7">
        <v>6457</v>
      </c>
      <c r="G19" s="7">
        <v>6288</v>
      </c>
    </row>
    <row r="20" spans="1:7" ht="13.5" customHeight="1">
      <c r="A20" s="4" t="s">
        <v>264</v>
      </c>
      <c r="B20" s="7">
        <v>1385</v>
      </c>
      <c r="C20" s="7">
        <v>1439</v>
      </c>
      <c r="D20" s="7">
        <v>1486</v>
      </c>
      <c r="E20" s="7">
        <v>1464</v>
      </c>
      <c r="F20" s="7">
        <v>1466</v>
      </c>
      <c r="G20" s="7">
        <v>1485</v>
      </c>
    </row>
    <row r="21" spans="1:7" ht="13.5" customHeight="1"/>
    <row r="22" spans="1:7" ht="13.5" customHeight="1"/>
    <row r="23" spans="1:7" ht="13.5" customHeight="1">
      <c r="A23" s="323" t="s">
        <v>324</v>
      </c>
    </row>
    <row r="24" spans="1:7" ht="13.5" customHeight="1"/>
    <row r="25" spans="1:7" ht="13.5" customHeight="1" thickBot="1">
      <c r="A25" s="6" t="s">
        <v>290</v>
      </c>
      <c r="B25" s="590" t="s">
        <v>782</v>
      </c>
      <c r="C25" s="590" t="s">
        <v>727</v>
      </c>
      <c r="D25" s="590" t="s">
        <v>695</v>
      </c>
      <c r="E25" s="590" t="s">
        <v>605</v>
      </c>
      <c r="F25" s="590" t="s">
        <v>526</v>
      </c>
      <c r="G25" s="590" t="s">
        <v>256</v>
      </c>
    </row>
    <row r="26" spans="1:7" ht="13.5" customHeight="1">
      <c r="A26" s="4" t="s">
        <v>273</v>
      </c>
      <c r="B26" s="5">
        <v>6.1</v>
      </c>
      <c r="C26" s="8">
        <v>6</v>
      </c>
      <c r="D26" s="5">
        <v>6.2</v>
      </c>
      <c r="E26" s="5">
        <v>6.7</v>
      </c>
      <c r="F26" s="5">
        <v>6.7</v>
      </c>
      <c r="G26" s="5">
        <v>6.2</v>
      </c>
    </row>
    <row r="27" spans="1:7" ht="13.5" customHeight="1">
      <c r="A27" s="4" t="s">
        <v>274</v>
      </c>
      <c r="B27" s="5">
        <v>0.4</v>
      </c>
      <c r="C27" s="5">
        <v>0.4</v>
      </c>
      <c r="D27" s="5">
        <v>0.4</v>
      </c>
      <c r="E27" s="5">
        <v>0.4</v>
      </c>
      <c r="F27" s="5">
        <v>0.4</v>
      </c>
      <c r="G27" s="5">
        <v>0.4</v>
      </c>
    </row>
    <row r="28" spans="1:7" ht="13.5" customHeight="1">
      <c r="A28" s="23" t="s">
        <v>276</v>
      </c>
      <c r="B28" s="42">
        <v>6.5</v>
      </c>
      <c r="C28" s="42">
        <v>6.4</v>
      </c>
      <c r="D28" s="42">
        <v>6.6000000000000005</v>
      </c>
      <c r="E28" s="42">
        <v>7.1000000000000005</v>
      </c>
      <c r="F28" s="42">
        <v>7.1000000000000005</v>
      </c>
      <c r="G28" s="42">
        <v>6.6000000000000005</v>
      </c>
    </row>
    <row r="29" spans="1:7" ht="13.5" customHeight="1">
      <c r="A29" s="4"/>
      <c r="B29" s="5"/>
      <c r="C29" s="5"/>
      <c r="D29" s="5"/>
      <c r="E29" s="5"/>
      <c r="F29" s="5"/>
      <c r="G29" s="5"/>
    </row>
    <row r="30" spans="1:7" ht="13.5" customHeight="1">
      <c r="A30" s="4" t="s">
        <v>277</v>
      </c>
      <c r="B30" s="5">
        <v>1.8</v>
      </c>
      <c r="C30" s="5">
        <v>1.3</v>
      </c>
      <c r="D30" s="5">
        <v>2.2000000000000002</v>
      </c>
      <c r="E30" s="5">
        <v>2.1</v>
      </c>
      <c r="F30" s="5">
        <v>2.4</v>
      </c>
      <c r="G30" s="5">
        <v>2.7</v>
      </c>
    </row>
    <row r="31" spans="1:7" ht="13.5" customHeight="1">
      <c r="A31" s="4" t="s">
        <v>278</v>
      </c>
      <c r="B31" s="5">
        <v>0.2</v>
      </c>
      <c r="C31" s="5">
        <v>0.2</v>
      </c>
      <c r="D31" s="5">
        <v>0.2</v>
      </c>
      <c r="E31" s="5">
        <v>0.2</v>
      </c>
      <c r="F31" s="5">
        <v>0.2</v>
      </c>
      <c r="G31" s="5">
        <v>0.2</v>
      </c>
    </row>
    <row r="32" spans="1:7" ht="13.5" customHeight="1">
      <c r="A32" s="23" t="s">
        <v>279</v>
      </c>
      <c r="B32" s="454">
        <v>2</v>
      </c>
      <c r="C32" s="42">
        <v>1.5</v>
      </c>
      <c r="D32" s="42">
        <v>2.4000000000000004</v>
      </c>
      <c r="E32" s="42">
        <v>2.3000000000000003</v>
      </c>
      <c r="F32" s="42">
        <v>2.6</v>
      </c>
      <c r="G32" s="42">
        <v>2.9000000000000004</v>
      </c>
    </row>
    <row r="33" spans="1:7" ht="13.5" customHeight="1"/>
    <row r="34" spans="1:7" ht="13.5" customHeight="1"/>
    <row r="35" spans="1:7" ht="13.5" customHeight="1">
      <c r="A35" s="2" t="s">
        <v>709</v>
      </c>
    </row>
    <row r="36" spans="1:7" ht="13.5" customHeight="1"/>
    <row r="37" spans="1:7" ht="13.5" customHeight="1" thickBot="1">
      <c r="A37" s="6" t="s">
        <v>69</v>
      </c>
      <c r="B37" s="590" t="s">
        <v>782</v>
      </c>
      <c r="C37" s="590" t="s">
        <v>727</v>
      </c>
      <c r="D37" s="590" t="s">
        <v>695</v>
      </c>
      <c r="E37" s="590" t="s">
        <v>605</v>
      </c>
      <c r="F37" s="590" t="s">
        <v>526</v>
      </c>
      <c r="G37" s="590" t="s">
        <v>256</v>
      </c>
    </row>
    <row r="38" spans="1:7" ht="13.5" customHeight="1">
      <c r="A38" s="4" t="s">
        <v>75</v>
      </c>
      <c r="B38" s="5">
        <v>-16</v>
      </c>
      <c r="C38" s="5">
        <v>-17</v>
      </c>
      <c r="D38" s="5">
        <v>-16</v>
      </c>
      <c r="E38" s="5">
        <v>-5</v>
      </c>
      <c r="F38" s="5">
        <v>-4</v>
      </c>
      <c r="G38" s="5">
        <v>1</v>
      </c>
    </row>
    <row r="39" spans="1:7" ht="13.5" customHeight="1">
      <c r="A39" s="4" t="s">
        <v>97</v>
      </c>
      <c r="B39" s="5">
        <v>-23</v>
      </c>
      <c r="C39" s="5">
        <v>-21</v>
      </c>
      <c r="D39" s="5">
        <v>-21</v>
      </c>
      <c r="E39" s="5">
        <v>-25</v>
      </c>
      <c r="F39" s="5">
        <v>-25</v>
      </c>
      <c r="G39" s="5">
        <v>-25</v>
      </c>
    </row>
    <row r="40" spans="1:7" ht="13.5" customHeight="1">
      <c r="A40" s="4" t="s">
        <v>77</v>
      </c>
      <c r="B40" s="5">
        <v>132</v>
      </c>
      <c r="C40" s="5">
        <v>117</v>
      </c>
      <c r="D40" s="5">
        <v>125</v>
      </c>
      <c r="E40" s="5">
        <v>147</v>
      </c>
      <c r="F40" s="5">
        <v>145</v>
      </c>
      <c r="G40" s="5">
        <v>210</v>
      </c>
    </row>
    <row r="41" spans="1:7" ht="13.5" customHeight="1">
      <c r="A41" s="4" t="s">
        <v>259</v>
      </c>
      <c r="B41" s="5">
        <v>-3</v>
      </c>
      <c r="C41" s="5">
        <v>3</v>
      </c>
      <c r="D41" s="5">
        <v>7</v>
      </c>
      <c r="E41" s="5">
        <v>1</v>
      </c>
      <c r="F41" s="5">
        <v>1</v>
      </c>
      <c r="G41" s="5">
        <v>0</v>
      </c>
    </row>
    <row r="42" spans="1:7" ht="13.5" customHeight="1">
      <c r="A42" s="23" t="s">
        <v>752</v>
      </c>
      <c r="B42" s="42">
        <v>90</v>
      </c>
      <c r="C42" s="42">
        <v>82</v>
      </c>
      <c r="D42" s="42">
        <v>95</v>
      </c>
      <c r="E42" s="42">
        <v>118</v>
      </c>
      <c r="F42" s="42">
        <v>117</v>
      </c>
      <c r="G42" s="42">
        <v>186</v>
      </c>
    </row>
    <row r="43" spans="1:7" ht="13.5" customHeight="1">
      <c r="A43" s="4" t="s">
        <v>260</v>
      </c>
      <c r="B43" s="5">
        <v>-174</v>
      </c>
      <c r="C43" s="5">
        <v>-160</v>
      </c>
      <c r="D43" s="5">
        <v>-158</v>
      </c>
      <c r="E43" s="5">
        <v>-155</v>
      </c>
      <c r="F43" s="5">
        <v>-172</v>
      </c>
      <c r="G43" s="5">
        <v>-170</v>
      </c>
    </row>
    <row r="44" spans="1:7" ht="13.5" customHeight="1">
      <c r="A44" s="4" t="s">
        <v>749</v>
      </c>
      <c r="B44" s="5">
        <v>115</v>
      </c>
      <c r="C44" s="5">
        <v>111</v>
      </c>
      <c r="D44" s="5">
        <v>95</v>
      </c>
      <c r="E44" s="5">
        <v>105</v>
      </c>
      <c r="F44" s="5">
        <v>112</v>
      </c>
      <c r="G44" s="5">
        <v>110</v>
      </c>
    </row>
    <row r="45" spans="1:7" ht="13.5" customHeight="1">
      <c r="A45" s="23" t="s">
        <v>753</v>
      </c>
      <c r="B45" s="42">
        <v>-67</v>
      </c>
      <c r="C45" s="42">
        <v>-57</v>
      </c>
      <c r="D45" s="42">
        <v>-71</v>
      </c>
      <c r="E45" s="42">
        <v>-60</v>
      </c>
      <c r="F45" s="42">
        <v>-70</v>
      </c>
      <c r="G45" s="42">
        <v>-68</v>
      </c>
    </row>
    <row r="46" spans="1:7" ht="13.5" customHeight="1">
      <c r="A46" s="23" t="s">
        <v>85</v>
      </c>
      <c r="B46" s="42">
        <v>23</v>
      </c>
      <c r="C46" s="42">
        <v>25</v>
      </c>
      <c r="D46" s="42">
        <v>24</v>
      </c>
      <c r="E46" s="42">
        <v>58</v>
      </c>
      <c r="F46" s="42">
        <v>47</v>
      </c>
      <c r="G46" s="42">
        <v>118</v>
      </c>
    </row>
    <row r="47" spans="1:7" ht="13.5" customHeight="1">
      <c r="A47" s="4" t="s">
        <v>86</v>
      </c>
      <c r="B47" s="5">
        <v>1</v>
      </c>
      <c r="C47" s="5">
        <v>0</v>
      </c>
      <c r="D47" s="5">
        <v>0</v>
      </c>
      <c r="E47" s="5">
        <v>3</v>
      </c>
      <c r="F47" s="5">
        <v>-2</v>
      </c>
      <c r="G47" s="5">
        <v>-1</v>
      </c>
    </row>
    <row r="48" spans="1:7" ht="13.5" customHeight="1">
      <c r="A48" s="23" t="s">
        <v>87</v>
      </c>
      <c r="B48" s="42">
        <v>24</v>
      </c>
      <c r="C48" s="42">
        <v>25</v>
      </c>
      <c r="D48" s="42">
        <v>24</v>
      </c>
      <c r="E48" s="42">
        <v>61</v>
      </c>
      <c r="F48" s="42">
        <v>45</v>
      </c>
      <c r="G48" s="42">
        <v>117</v>
      </c>
    </row>
    <row r="49" spans="1:7" ht="13.5" customHeight="1">
      <c r="A49" s="4"/>
      <c r="B49" s="5"/>
      <c r="C49" s="5"/>
      <c r="D49" s="5"/>
      <c r="E49" s="5"/>
      <c r="F49" s="5"/>
      <c r="G49" s="5"/>
    </row>
    <row r="50" spans="1:7" ht="13.5" customHeight="1">
      <c r="A50" s="4" t="s">
        <v>262</v>
      </c>
      <c r="B50" s="7">
        <v>1131</v>
      </c>
      <c r="C50" s="7">
        <v>1099</v>
      </c>
      <c r="D50" s="7">
        <v>1189</v>
      </c>
      <c r="E50" s="7">
        <v>1210</v>
      </c>
      <c r="F50" s="7">
        <v>1425</v>
      </c>
      <c r="G50" s="7">
        <v>1845</v>
      </c>
    </row>
    <row r="51" spans="1:7" ht="13.5" customHeight="1">
      <c r="A51" s="4" t="s">
        <v>263</v>
      </c>
      <c r="B51" s="7">
        <v>7366</v>
      </c>
      <c r="C51" s="7">
        <v>7005</v>
      </c>
      <c r="D51" s="7">
        <v>6392</v>
      </c>
      <c r="E51" s="7">
        <v>6904</v>
      </c>
      <c r="F51" s="7">
        <v>7585</v>
      </c>
      <c r="G51" s="7">
        <v>8294</v>
      </c>
    </row>
    <row r="52" spans="1:7" ht="13.5" customHeight="1">
      <c r="A52" s="4" t="s">
        <v>264</v>
      </c>
      <c r="B52" s="7">
        <v>4274</v>
      </c>
      <c r="C52" s="7">
        <v>4309</v>
      </c>
      <c r="D52" s="7">
        <v>4280</v>
      </c>
      <c r="E52" s="7">
        <v>4355</v>
      </c>
      <c r="F52" s="7">
        <v>4401</v>
      </c>
      <c r="G52" s="7">
        <v>4440</v>
      </c>
    </row>
    <row r="53" spans="1:7" ht="13.5" customHeight="1"/>
    <row r="54" spans="1:7" ht="13.5" customHeight="1"/>
    <row r="55" spans="1:7" ht="13.5" customHeight="1"/>
  </sheetData>
  <printOptions horizontalCentered="1"/>
  <pageMargins left="0.7" right="0.7" top="0.75" bottom="0.75" header="0.3" footer="0.3"/>
  <pageSetup paperSize="9" orientation="portrait" r:id="rId1"/>
  <headerFooter>
    <oddHeader>&amp;R&amp;"Arial,Normal"&amp;8Wholesale Banking</oddHeader>
    <oddFooter>&amp;L&amp;G&amp;C&amp;"Arial,Normal"&amp;7Fact book - Q2 2013</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H43"/>
  <sheetViews>
    <sheetView zoomScaleNormal="100" zoomScalePageLayoutView="70" workbookViewId="0">
      <selection sqref="A1:H17"/>
    </sheetView>
  </sheetViews>
  <sheetFormatPr defaultRowHeight="15"/>
  <cols>
    <col min="1" max="1" width="27.85546875" customWidth="1"/>
    <col min="2" max="16" width="6" customWidth="1"/>
  </cols>
  <sheetData>
    <row r="1" spans="1:8">
      <c r="A1" s="635" t="s">
        <v>629</v>
      </c>
      <c r="B1" s="635"/>
      <c r="C1" s="635"/>
      <c r="D1" s="635"/>
      <c r="E1" s="635"/>
      <c r="F1" s="635"/>
    </row>
    <row r="2" spans="1:8" ht="13.5" customHeight="1" thickBot="1"/>
    <row r="3" spans="1:8" ht="13.5" customHeight="1" thickBot="1">
      <c r="A3" t="s">
        <v>69</v>
      </c>
      <c r="B3" t="s">
        <v>605</v>
      </c>
      <c r="C3" t="s">
        <v>526</v>
      </c>
      <c r="D3" t="s">
        <v>256</v>
      </c>
      <c r="E3" t="s">
        <v>70</v>
      </c>
      <c r="F3" t="s">
        <v>71</v>
      </c>
      <c r="G3" t="s">
        <v>72</v>
      </c>
      <c r="H3" t="s">
        <v>73</v>
      </c>
    </row>
    <row r="4" spans="1:8" ht="13.5" customHeight="1">
      <c r="A4" t="s">
        <v>75</v>
      </c>
      <c r="B4">
        <v>-55</v>
      </c>
      <c r="C4">
        <v>-49</v>
      </c>
      <c r="D4">
        <v>-41</v>
      </c>
      <c r="E4">
        <v>-38</v>
      </c>
      <c r="F4">
        <v>-23</v>
      </c>
      <c r="G4">
        <v>-14</v>
      </c>
      <c r="H4">
        <v>-17</v>
      </c>
    </row>
    <row r="5" spans="1:8" ht="13.5" customHeight="1">
      <c r="A5" t="s">
        <v>97</v>
      </c>
      <c r="B5">
        <v>-25</v>
      </c>
      <c r="C5">
        <v>-24</v>
      </c>
      <c r="D5">
        <v>-25</v>
      </c>
      <c r="E5">
        <v>-30</v>
      </c>
      <c r="F5">
        <v>-15</v>
      </c>
      <c r="G5">
        <v>-23</v>
      </c>
      <c r="H5">
        <v>-21</v>
      </c>
    </row>
    <row r="6" spans="1:8" ht="13.5" customHeight="1">
      <c r="A6" t="s">
        <v>77</v>
      </c>
      <c r="B6">
        <v>148</v>
      </c>
      <c r="C6">
        <v>145</v>
      </c>
      <c r="D6">
        <v>210</v>
      </c>
      <c r="E6">
        <v>166</v>
      </c>
      <c r="F6">
        <v>-55</v>
      </c>
      <c r="G6">
        <v>58</v>
      </c>
      <c r="H6">
        <v>191</v>
      </c>
    </row>
    <row r="7" spans="1:8" ht="13.5" customHeight="1">
      <c r="A7" t="s">
        <v>259</v>
      </c>
      <c r="B7">
        <v>1</v>
      </c>
      <c r="C7">
        <v>1</v>
      </c>
      <c r="D7">
        <v>0</v>
      </c>
      <c r="E7">
        <v>0</v>
      </c>
      <c r="F7">
        <v>-1</v>
      </c>
      <c r="G7">
        <v>1</v>
      </c>
      <c r="H7">
        <v>4</v>
      </c>
    </row>
    <row r="8" spans="1:8" ht="13.5" customHeight="1">
      <c r="A8" t="s">
        <v>80</v>
      </c>
      <c r="B8">
        <v>69</v>
      </c>
      <c r="C8">
        <v>73</v>
      </c>
      <c r="D8">
        <v>144</v>
      </c>
      <c r="E8">
        <v>98</v>
      </c>
      <c r="F8">
        <v>-94</v>
      </c>
      <c r="G8">
        <v>22</v>
      </c>
      <c r="H8">
        <v>157</v>
      </c>
    </row>
    <row r="9" spans="1:8" ht="13.5" customHeight="1">
      <c r="A9" t="s">
        <v>260</v>
      </c>
      <c r="B9">
        <v>-155</v>
      </c>
      <c r="C9">
        <v>-172</v>
      </c>
      <c r="D9">
        <v>-170</v>
      </c>
      <c r="E9">
        <v>-150</v>
      </c>
      <c r="F9">
        <v>-137</v>
      </c>
      <c r="G9">
        <v>-160</v>
      </c>
      <c r="H9">
        <v>-149</v>
      </c>
    </row>
    <row r="10" spans="1:8" ht="13.5" customHeight="1">
      <c r="A10" t="s">
        <v>84</v>
      </c>
      <c r="B10">
        <v>-58</v>
      </c>
      <c r="C10">
        <v>-75</v>
      </c>
      <c r="D10">
        <v>-68</v>
      </c>
      <c r="E10">
        <v>-64</v>
      </c>
      <c r="F10">
        <v>-24</v>
      </c>
      <c r="G10">
        <v>-63</v>
      </c>
      <c r="H10">
        <v>-53</v>
      </c>
    </row>
    <row r="11" spans="1:8" ht="13.5" customHeight="1">
      <c r="A11" t="s">
        <v>85</v>
      </c>
      <c r="B11">
        <v>11</v>
      </c>
      <c r="C11">
        <v>-2</v>
      </c>
      <c r="D11">
        <v>76</v>
      </c>
      <c r="E11">
        <v>34</v>
      </c>
      <c r="F11">
        <v>-118</v>
      </c>
      <c r="G11">
        <v>-41</v>
      </c>
      <c r="H11">
        <v>104</v>
      </c>
    </row>
    <row r="12" spans="1:8" ht="13.5" customHeight="1">
      <c r="A12" t="s">
        <v>86</v>
      </c>
      <c r="B12">
        <v>3</v>
      </c>
      <c r="C12">
        <v>-2</v>
      </c>
      <c r="D12">
        <v>-1</v>
      </c>
      <c r="E12">
        <v>1</v>
      </c>
      <c r="F12">
        <v>-1</v>
      </c>
      <c r="G12">
        <v>0</v>
      </c>
      <c r="H12">
        <v>1</v>
      </c>
    </row>
    <row r="13" spans="1:8" ht="13.5" customHeight="1">
      <c r="A13" t="s">
        <v>87</v>
      </c>
      <c r="B13">
        <v>14</v>
      </c>
      <c r="C13">
        <v>-4</v>
      </c>
      <c r="D13">
        <v>75</v>
      </c>
      <c r="E13">
        <v>35</v>
      </c>
      <c r="F13">
        <v>-119</v>
      </c>
      <c r="G13">
        <v>-41</v>
      </c>
      <c r="H13">
        <v>105</v>
      </c>
    </row>
    <row r="14" spans="1:8" ht="13.5" customHeight="1"/>
    <row r="15" spans="1:8" ht="13.5" customHeight="1">
      <c r="A15" t="s">
        <v>262</v>
      </c>
      <c r="B15">
        <v>0</v>
      </c>
      <c r="C15">
        <v>950</v>
      </c>
      <c r="D15">
        <v>949</v>
      </c>
      <c r="E15">
        <v>956</v>
      </c>
      <c r="F15">
        <v>672</v>
      </c>
      <c r="G15">
        <v>580</v>
      </c>
      <c r="H15">
        <v>523</v>
      </c>
    </row>
    <row r="16" spans="1:8" ht="13.5" customHeight="1">
      <c r="A16" t="s">
        <v>263</v>
      </c>
      <c r="B16">
        <v>0</v>
      </c>
      <c r="C16">
        <v>7585</v>
      </c>
      <c r="D16">
        <v>8294</v>
      </c>
      <c r="E16">
        <v>8667</v>
      </c>
      <c r="F16">
        <v>4979</v>
      </c>
      <c r="G16">
        <v>5619</v>
      </c>
      <c r="H16">
        <v>5128</v>
      </c>
    </row>
    <row r="17" spans="1:8" ht="13.5" customHeight="1">
      <c r="A17" t="s">
        <v>264</v>
      </c>
      <c r="B17">
        <v>4355</v>
      </c>
      <c r="C17">
        <v>4401</v>
      </c>
      <c r="D17">
        <v>4440</v>
      </c>
      <c r="E17">
        <v>4419</v>
      </c>
      <c r="F17">
        <v>4502</v>
      </c>
      <c r="G17">
        <v>4462.5200000000004</v>
      </c>
      <c r="H17">
        <v>4414</v>
      </c>
    </row>
    <row r="18" spans="1:8" ht="13.5" customHeight="1"/>
    <row r="19" spans="1:8" ht="13.5" customHeight="1"/>
    <row r="20" spans="1:8" ht="13.5" customHeight="1"/>
    <row r="21" spans="1:8" ht="13.5" customHeight="1"/>
    <row r="22" spans="1:8" ht="13.5" customHeight="1"/>
    <row r="23" spans="1:8" ht="13.5" customHeight="1"/>
    <row r="24" spans="1:8" ht="13.5" customHeight="1"/>
    <row r="25" spans="1:8" ht="13.5" customHeight="1"/>
    <row r="26" spans="1:8" ht="13.5" customHeight="1"/>
    <row r="27" spans="1:8" ht="13.5" customHeight="1"/>
    <row r="28" spans="1:8" ht="13.5" customHeight="1"/>
    <row r="29" spans="1:8" ht="13.5" customHeight="1"/>
    <row r="30" spans="1:8" ht="13.5" customHeight="1"/>
    <row r="31" spans="1:8" ht="13.5" customHeight="1"/>
    <row r="32" spans="1:8"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sheetData>
  <mergeCells count="1">
    <mergeCell ref="A1:F1"/>
  </mergeCells>
  <printOptions horizontalCentered="1"/>
  <pageMargins left="0.23622047244094491" right="0.23622047244094491" top="0.74803149606299213" bottom="0.74803149606299213" header="0.31496062992125984" footer="0.31496062992125984"/>
  <pageSetup paperSize="9" orientation="portrait"/>
  <legacyDrawingHF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4" zoomScale="80" zoomScaleNormal="100" zoomScalePageLayoutView="80" workbookViewId="0">
      <selection activeCell="F49" sqref="F49"/>
    </sheetView>
  </sheetViews>
  <sheetFormatPr defaultRowHeight="15"/>
  <cols>
    <col min="5" max="5" width="3.5703125" customWidth="1"/>
  </cols>
  <sheetData>
    <row r="3" spans="6:6" ht="35.25">
      <c r="F3" s="93" t="s">
        <v>543</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J55"/>
  <sheetViews>
    <sheetView view="pageLayout" zoomScaleNormal="100" zoomScaleSheetLayoutView="100" workbookViewId="0">
      <selection activeCell="F49" sqref="F49"/>
    </sheetView>
  </sheetViews>
  <sheetFormatPr defaultRowHeight="11.25"/>
  <cols>
    <col min="1" max="1" width="27.85546875" style="1" customWidth="1"/>
    <col min="2" max="7" width="7.140625" style="1" customWidth="1"/>
    <col min="8" max="9" width="6.85546875" style="1" customWidth="1"/>
    <col min="10" max="12" width="6" style="1" customWidth="1"/>
    <col min="13" max="16384" width="9.140625" style="1"/>
  </cols>
  <sheetData>
    <row r="1" spans="1:7" ht="13.5" customHeight="1">
      <c r="A1" s="2" t="s">
        <v>703</v>
      </c>
    </row>
    <row r="2" spans="1:7" ht="13.5" customHeight="1"/>
    <row r="3" spans="1:7" ht="13.5" customHeight="1" thickBot="1">
      <c r="A3" s="184" t="s">
        <v>69</v>
      </c>
      <c r="B3" s="585" t="s">
        <v>782</v>
      </c>
      <c r="C3" s="585" t="s">
        <v>727</v>
      </c>
      <c r="D3" s="585" t="s">
        <v>695</v>
      </c>
      <c r="E3" s="585" t="s">
        <v>605</v>
      </c>
      <c r="F3" s="585" t="s">
        <v>526</v>
      </c>
      <c r="G3" s="585" t="s">
        <v>256</v>
      </c>
    </row>
    <row r="4" spans="1:7" ht="13.5" customHeight="1">
      <c r="A4" s="16" t="s">
        <v>75</v>
      </c>
      <c r="B4" s="17">
        <v>37</v>
      </c>
      <c r="C4" s="17">
        <v>33</v>
      </c>
      <c r="D4" s="17">
        <v>29</v>
      </c>
      <c r="E4" s="17">
        <v>29</v>
      </c>
      <c r="F4" s="17">
        <v>36</v>
      </c>
      <c r="G4" s="17">
        <v>45</v>
      </c>
    </row>
    <row r="5" spans="1:7" ht="13.5" customHeight="1">
      <c r="A5" s="16" t="s">
        <v>97</v>
      </c>
      <c r="B5" s="17">
        <v>253</v>
      </c>
      <c r="C5" s="17">
        <v>236</v>
      </c>
      <c r="D5" s="17">
        <v>273</v>
      </c>
      <c r="E5" s="17">
        <v>188</v>
      </c>
      <c r="F5" s="17">
        <v>196</v>
      </c>
      <c r="G5" s="17">
        <v>187</v>
      </c>
    </row>
    <row r="6" spans="1:7" ht="13.5" customHeight="1">
      <c r="A6" s="16" t="s">
        <v>77</v>
      </c>
      <c r="B6" s="17">
        <v>84</v>
      </c>
      <c r="C6" s="17">
        <v>88</v>
      </c>
      <c r="D6" s="17">
        <v>141</v>
      </c>
      <c r="E6" s="17">
        <v>91</v>
      </c>
      <c r="F6" s="17">
        <v>91</v>
      </c>
      <c r="G6" s="17">
        <v>91</v>
      </c>
    </row>
    <row r="7" spans="1:7" ht="13.5" customHeight="1">
      <c r="A7" s="16" t="s">
        <v>259</v>
      </c>
      <c r="B7" s="17">
        <v>11</v>
      </c>
      <c r="C7" s="17">
        <v>7</v>
      </c>
      <c r="D7" s="17">
        <v>8</v>
      </c>
      <c r="E7" s="17">
        <v>8</v>
      </c>
      <c r="F7" s="17">
        <v>7</v>
      </c>
      <c r="G7" s="17">
        <v>6</v>
      </c>
    </row>
    <row r="8" spans="1:7" ht="13.5" customHeight="1">
      <c r="A8" s="24" t="s">
        <v>752</v>
      </c>
      <c r="B8" s="32">
        <v>385</v>
      </c>
      <c r="C8" s="32">
        <v>364</v>
      </c>
      <c r="D8" s="32">
        <v>451</v>
      </c>
      <c r="E8" s="32">
        <v>316</v>
      </c>
      <c r="F8" s="32">
        <v>330</v>
      </c>
      <c r="G8" s="32">
        <v>329</v>
      </c>
    </row>
    <row r="9" spans="1:7" ht="13.5" customHeight="1">
      <c r="A9" s="16" t="s">
        <v>260</v>
      </c>
      <c r="B9" s="17">
        <v>-118</v>
      </c>
      <c r="C9" s="17">
        <v>-119</v>
      </c>
      <c r="D9" s="17">
        <v>-116</v>
      </c>
      <c r="E9" s="17">
        <v>-114</v>
      </c>
      <c r="F9" s="17">
        <v>-121</v>
      </c>
      <c r="G9" s="17">
        <v>-114</v>
      </c>
    </row>
    <row r="10" spans="1:7" ht="13.5" customHeight="1">
      <c r="A10" s="16" t="s">
        <v>749</v>
      </c>
      <c r="B10" s="17">
        <v>-74</v>
      </c>
      <c r="C10" s="17">
        <v>-72</v>
      </c>
      <c r="D10" s="17">
        <v>-88</v>
      </c>
      <c r="E10" s="17">
        <v>-72</v>
      </c>
      <c r="F10" s="17">
        <v>-76</v>
      </c>
      <c r="G10" s="17">
        <v>-72</v>
      </c>
    </row>
    <row r="11" spans="1:7" ht="13.5" customHeight="1">
      <c r="A11" s="24" t="s">
        <v>753</v>
      </c>
      <c r="B11" s="32">
        <v>-193</v>
      </c>
      <c r="C11" s="32">
        <v>-193</v>
      </c>
      <c r="D11" s="32">
        <v>-206</v>
      </c>
      <c r="E11" s="32">
        <v>-187</v>
      </c>
      <c r="F11" s="32">
        <v>-199</v>
      </c>
      <c r="G11" s="32">
        <v>-188</v>
      </c>
    </row>
    <row r="12" spans="1:7" ht="13.5" customHeight="1">
      <c r="A12" s="24" t="s">
        <v>85</v>
      </c>
      <c r="B12" s="32">
        <v>192</v>
      </c>
      <c r="C12" s="32">
        <v>171</v>
      </c>
      <c r="D12" s="32">
        <v>245</v>
      </c>
      <c r="E12" s="32">
        <v>129</v>
      </c>
      <c r="F12" s="32">
        <v>131</v>
      </c>
      <c r="G12" s="32">
        <v>141</v>
      </c>
    </row>
    <row r="13" spans="1:7" ht="13.5" customHeight="1">
      <c r="A13" s="16" t="s">
        <v>86</v>
      </c>
      <c r="B13" s="17">
        <v>-4</v>
      </c>
      <c r="C13" s="17">
        <v>1</v>
      </c>
      <c r="D13" s="17">
        <v>-1</v>
      </c>
      <c r="E13" s="17">
        <v>0</v>
      </c>
      <c r="F13" s="17">
        <v>0</v>
      </c>
      <c r="G13" s="17">
        <v>0</v>
      </c>
    </row>
    <row r="14" spans="1:7" ht="13.5" customHeight="1">
      <c r="A14" s="24" t="s">
        <v>87</v>
      </c>
      <c r="B14" s="32">
        <v>188</v>
      </c>
      <c r="C14" s="32">
        <v>172</v>
      </c>
      <c r="D14" s="32">
        <v>244</v>
      </c>
      <c r="E14" s="32">
        <v>129</v>
      </c>
      <c r="F14" s="32">
        <v>131</v>
      </c>
      <c r="G14" s="32">
        <v>141</v>
      </c>
    </row>
    <row r="15" spans="1:7" ht="13.5" customHeight="1">
      <c r="A15" s="16"/>
      <c r="B15" s="17"/>
      <c r="C15" s="17"/>
      <c r="D15" s="17"/>
      <c r="E15" s="17"/>
      <c r="F15" s="17"/>
      <c r="G15" s="17"/>
    </row>
    <row r="16" spans="1:7" ht="13.5" customHeight="1">
      <c r="A16" s="16" t="s">
        <v>41</v>
      </c>
      <c r="B16" s="17">
        <v>50</v>
      </c>
      <c r="C16" s="17">
        <v>53</v>
      </c>
      <c r="D16" s="17">
        <v>46</v>
      </c>
      <c r="E16" s="17">
        <v>59</v>
      </c>
      <c r="F16" s="17">
        <v>60</v>
      </c>
      <c r="G16" s="17">
        <v>57</v>
      </c>
    </row>
    <row r="17" spans="1:7" ht="13.5" customHeight="1">
      <c r="A17" s="16" t="s">
        <v>261</v>
      </c>
      <c r="B17" s="11">
        <v>26.119867188873023</v>
      </c>
      <c r="C17" s="11">
        <v>23</v>
      </c>
      <c r="D17" s="11">
        <v>36</v>
      </c>
      <c r="E17" s="11">
        <v>19</v>
      </c>
      <c r="F17" s="11">
        <v>19</v>
      </c>
      <c r="G17" s="11">
        <v>21</v>
      </c>
    </row>
    <row r="18" spans="1:7" ht="13.5" customHeight="1">
      <c r="A18" s="16" t="s">
        <v>262</v>
      </c>
      <c r="B18" s="11">
        <v>2222.6753325352356</v>
      </c>
      <c r="C18" s="11">
        <v>2208</v>
      </c>
      <c r="D18" s="11">
        <v>2053</v>
      </c>
      <c r="E18" s="11">
        <v>2031</v>
      </c>
      <c r="F18" s="11">
        <v>2011</v>
      </c>
      <c r="G18" s="11">
        <v>2014</v>
      </c>
    </row>
    <row r="19" spans="1:7" ht="13.5" customHeight="1">
      <c r="A19" s="16" t="s">
        <v>263</v>
      </c>
      <c r="B19" s="11">
        <v>2812.2357774859947</v>
      </c>
      <c r="C19" s="11">
        <v>3161</v>
      </c>
      <c r="D19" s="11">
        <v>2902</v>
      </c>
      <c r="E19" s="11">
        <v>3512</v>
      </c>
      <c r="F19" s="11">
        <v>3486</v>
      </c>
      <c r="G19" s="11">
        <v>3602</v>
      </c>
    </row>
    <row r="20" spans="1:7" ht="13.5" customHeight="1">
      <c r="A20" s="16" t="s">
        <v>264</v>
      </c>
      <c r="B20" s="11">
        <v>3439</v>
      </c>
      <c r="C20" s="11">
        <v>3447.2</v>
      </c>
      <c r="D20" s="11">
        <v>3465</v>
      </c>
      <c r="E20" s="11">
        <v>3466</v>
      </c>
      <c r="F20" s="11">
        <v>3464</v>
      </c>
      <c r="G20" s="11">
        <v>3498</v>
      </c>
    </row>
    <row r="21" spans="1:7" ht="13.5" customHeight="1">
      <c r="A21" s="9"/>
      <c r="B21" s="9"/>
      <c r="C21" s="9"/>
      <c r="D21" s="9"/>
      <c r="E21" s="9"/>
      <c r="F21" s="9"/>
      <c r="G21" s="9"/>
    </row>
    <row r="22" spans="1:7" ht="13.5" customHeight="1">
      <c r="A22" s="9"/>
      <c r="B22" s="9"/>
      <c r="C22" s="9"/>
      <c r="D22" s="9"/>
      <c r="E22" s="9"/>
      <c r="F22" s="9"/>
      <c r="G22" s="9"/>
    </row>
    <row r="23" spans="1:7" ht="13.5" customHeight="1">
      <c r="A23" s="20" t="s">
        <v>461</v>
      </c>
      <c r="B23" s="9"/>
      <c r="C23" s="9"/>
      <c r="D23" s="9"/>
      <c r="E23" s="9"/>
      <c r="F23" s="9"/>
      <c r="G23" s="9"/>
    </row>
    <row r="24" spans="1:7" ht="13.5" customHeight="1">
      <c r="A24" s="14" t="s">
        <v>781</v>
      </c>
      <c r="B24" s="9"/>
      <c r="C24" s="9"/>
      <c r="D24" s="9"/>
      <c r="E24" s="9"/>
      <c r="F24" s="9"/>
      <c r="G24" s="9"/>
    </row>
    <row r="25" spans="1:7" ht="13.5" customHeight="1">
      <c r="A25" s="589"/>
      <c r="B25" s="653" t="s">
        <v>291</v>
      </c>
      <c r="C25" s="653" t="s">
        <v>101</v>
      </c>
      <c r="D25" s="653" t="s">
        <v>462</v>
      </c>
      <c r="E25" s="651" t="s">
        <v>143</v>
      </c>
      <c r="F25" s="651" t="s">
        <v>212</v>
      </c>
      <c r="G25" s="9"/>
    </row>
    <row r="26" spans="1:7" ht="13.5" customHeight="1" thickBot="1">
      <c r="A26" s="184" t="s">
        <v>69</v>
      </c>
      <c r="B26" s="654"/>
      <c r="C26" s="654"/>
      <c r="D26" s="654"/>
      <c r="E26" s="652"/>
      <c r="F26" s="652"/>
      <c r="G26" s="9"/>
    </row>
    <row r="27" spans="1:7" ht="13.5" customHeight="1">
      <c r="A27" s="16" t="s">
        <v>75</v>
      </c>
      <c r="B27" s="17">
        <v>0</v>
      </c>
      <c r="C27" s="17">
        <v>0</v>
      </c>
      <c r="D27" s="17">
        <v>37</v>
      </c>
      <c r="E27" s="17">
        <v>0</v>
      </c>
      <c r="F27" s="17">
        <f t="shared" ref="F27:F38" si="0">SUM(B27:E27)</f>
        <v>37</v>
      </c>
      <c r="G27" s="9"/>
    </row>
    <row r="28" spans="1:7" ht="13.5" customHeight="1">
      <c r="A28" s="16" t="s">
        <v>97</v>
      </c>
      <c r="B28" s="17">
        <v>119</v>
      </c>
      <c r="C28" s="17">
        <v>62</v>
      </c>
      <c r="D28" s="17">
        <v>73</v>
      </c>
      <c r="E28" s="17">
        <v>-1</v>
      </c>
      <c r="F28" s="17">
        <f t="shared" si="0"/>
        <v>253</v>
      </c>
      <c r="G28" s="9"/>
    </row>
    <row r="29" spans="1:7" ht="13.5" customHeight="1">
      <c r="A29" s="16" t="s">
        <v>77</v>
      </c>
      <c r="B29" s="17">
        <v>0</v>
      </c>
      <c r="C29" s="17">
        <v>49</v>
      </c>
      <c r="D29" s="17">
        <v>35</v>
      </c>
      <c r="E29" s="17">
        <v>0</v>
      </c>
      <c r="F29" s="17">
        <f t="shared" si="0"/>
        <v>84</v>
      </c>
      <c r="G29" s="9"/>
    </row>
    <row r="30" spans="1:7" ht="13.5" customHeight="1">
      <c r="A30" s="16" t="s">
        <v>259</v>
      </c>
      <c r="B30" s="17">
        <v>5</v>
      </c>
      <c r="C30" s="17">
        <v>4</v>
      </c>
      <c r="D30" s="17">
        <v>1</v>
      </c>
      <c r="E30" s="17">
        <v>1</v>
      </c>
      <c r="F30" s="17">
        <f t="shared" si="0"/>
        <v>11</v>
      </c>
      <c r="G30" s="9"/>
    </row>
    <row r="31" spans="1:7" ht="13.5" customHeight="1">
      <c r="A31" s="24" t="s">
        <v>752</v>
      </c>
      <c r="B31" s="32">
        <v>124</v>
      </c>
      <c r="C31" s="32">
        <v>115</v>
      </c>
      <c r="D31" s="32">
        <v>146</v>
      </c>
      <c r="E31" s="32">
        <v>0</v>
      </c>
      <c r="F31" s="32">
        <f t="shared" si="0"/>
        <v>385</v>
      </c>
      <c r="G31" s="9"/>
    </row>
    <row r="32" spans="1:7" ht="13.5" customHeight="1">
      <c r="A32" s="16" t="s">
        <v>260</v>
      </c>
      <c r="B32" s="17">
        <v>-27</v>
      </c>
      <c r="C32" s="17">
        <v>-29</v>
      </c>
      <c r="D32" s="17">
        <v>-42</v>
      </c>
      <c r="E32" s="17">
        <v>-20</v>
      </c>
      <c r="F32" s="17">
        <f t="shared" si="0"/>
        <v>-118</v>
      </c>
      <c r="G32" s="9"/>
    </row>
    <row r="33" spans="1:10" ht="13.5" customHeight="1">
      <c r="A33" s="16" t="s">
        <v>749</v>
      </c>
      <c r="B33" s="17">
        <v>-27</v>
      </c>
      <c r="C33" s="17">
        <v>-21</v>
      </c>
      <c r="D33" s="17">
        <v>-44</v>
      </c>
      <c r="E33" s="17">
        <v>18</v>
      </c>
      <c r="F33" s="17">
        <f t="shared" si="0"/>
        <v>-74</v>
      </c>
      <c r="G33" s="9"/>
    </row>
    <row r="34" spans="1:10" ht="13.5" customHeight="1">
      <c r="A34" s="24" t="s">
        <v>753</v>
      </c>
      <c r="B34" s="32">
        <v>-54</v>
      </c>
      <c r="C34" s="32">
        <v>-50</v>
      </c>
      <c r="D34" s="32">
        <v>-87</v>
      </c>
      <c r="E34" s="32">
        <v>-2</v>
      </c>
      <c r="F34" s="32">
        <f t="shared" si="0"/>
        <v>-193</v>
      </c>
      <c r="G34" s="9"/>
    </row>
    <row r="35" spans="1:10" ht="13.5" customHeight="1">
      <c r="A35" s="24" t="s">
        <v>85</v>
      </c>
      <c r="B35" s="32">
        <v>70</v>
      </c>
      <c r="C35" s="32">
        <v>65</v>
      </c>
      <c r="D35" s="32">
        <v>59</v>
      </c>
      <c r="E35" s="32">
        <v>-2</v>
      </c>
      <c r="F35" s="32">
        <f t="shared" si="0"/>
        <v>192</v>
      </c>
      <c r="G35" s="9"/>
    </row>
    <row r="36" spans="1:10" ht="13.5" customHeight="1">
      <c r="A36" s="16" t="s">
        <v>86</v>
      </c>
      <c r="B36" s="17">
        <v>0</v>
      </c>
      <c r="C36" s="17">
        <v>0</v>
      </c>
      <c r="D36" s="17">
        <v>-4</v>
      </c>
      <c r="E36" s="17">
        <v>0</v>
      </c>
      <c r="F36" s="17">
        <f t="shared" si="0"/>
        <v>-4</v>
      </c>
      <c r="G36" s="9"/>
    </row>
    <row r="37" spans="1:10" ht="13.5" customHeight="1">
      <c r="A37" s="24" t="s">
        <v>87</v>
      </c>
      <c r="B37" s="32">
        <v>70</v>
      </c>
      <c r="C37" s="32">
        <v>65</v>
      </c>
      <c r="D37" s="32">
        <v>55</v>
      </c>
      <c r="E37" s="32">
        <v>-2</v>
      </c>
      <c r="F37" s="32">
        <f t="shared" si="0"/>
        <v>188</v>
      </c>
      <c r="G37" s="9"/>
      <c r="J37" s="305"/>
    </row>
    <row r="38" spans="1:10" ht="13.5" customHeight="1">
      <c r="A38" s="16" t="s">
        <v>289</v>
      </c>
      <c r="B38" s="11">
        <v>560</v>
      </c>
      <c r="C38" s="11">
        <v>1147</v>
      </c>
      <c r="D38" s="11">
        <v>1207</v>
      </c>
      <c r="E38" s="11">
        <v>525</v>
      </c>
      <c r="F38" s="11">
        <f t="shared" si="0"/>
        <v>3439</v>
      </c>
      <c r="G38" s="9"/>
    </row>
    <row r="39" spans="1:10" ht="13.5" customHeight="1">
      <c r="A39" s="9"/>
      <c r="B39" s="9"/>
      <c r="C39" s="9"/>
      <c r="D39" s="9"/>
      <c r="E39" s="9"/>
      <c r="F39" s="9"/>
      <c r="G39" s="9"/>
    </row>
    <row r="40" spans="1:10" s="134" customFormat="1" ht="13.5" customHeight="1">
      <c r="A40" s="137"/>
      <c r="B40" s="137"/>
      <c r="C40" s="137"/>
      <c r="D40" s="137"/>
      <c r="E40" s="137"/>
      <c r="F40" s="137"/>
      <c r="G40" s="137"/>
    </row>
    <row r="41" spans="1:10" s="134" customFormat="1" ht="13.5" customHeight="1">
      <c r="A41" s="20" t="s">
        <v>897</v>
      </c>
      <c r="B41" s="137"/>
      <c r="C41" s="137"/>
      <c r="D41" s="137"/>
      <c r="E41" s="137"/>
      <c r="F41" s="137"/>
      <c r="G41" s="137"/>
    </row>
    <row r="42" spans="1:10" ht="13.5" customHeight="1">
      <c r="A42" s="9"/>
      <c r="B42" s="9"/>
      <c r="C42" s="9"/>
      <c r="D42" s="9"/>
      <c r="E42" s="9"/>
      <c r="F42" s="9"/>
      <c r="G42" s="9"/>
    </row>
    <row r="43" spans="1:10" ht="13.5" customHeight="1" thickBot="1">
      <c r="A43" s="15"/>
      <c r="B43" s="585" t="s">
        <v>782</v>
      </c>
      <c r="C43" s="585" t="s">
        <v>727</v>
      </c>
      <c r="D43" s="585" t="s">
        <v>695</v>
      </c>
      <c r="E43" s="585" t="s">
        <v>605</v>
      </c>
      <c r="F43" s="585" t="s">
        <v>526</v>
      </c>
      <c r="G43" s="97"/>
    </row>
    <row r="44" spans="1:10" ht="13.5" customHeight="1">
      <c r="A44" s="16" t="s">
        <v>523</v>
      </c>
      <c r="B44" s="21">
        <v>7.4000000000000003E-3</v>
      </c>
      <c r="C44" s="21">
        <v>6.7999999999999996E-3</v>
      </c>
      <c r="D44" s="21">
        <v>5.8999999999999999E-3</v>
      </c>
      <c r="E44" s="21">
        <v>5.8999999999999999E-3</v>
      </c>
      <c r="F44" s="21">
        <v>7.4999999999999997E-3</v>
      </c>
      <c r="G44" s="104"/>
    </row>
    <row r="45" spans="1:10" ht="13.5" customHeight="1">
      <c r="G45" s="99"/>
    </row>
    <row r="46" spans="1:10" ht="13.5" customHeight="1"/>
    <row r="47" spans="1:10" ht="13.5" customHeight="1"/>
    <row r="48" spans="1:10" ht="13.5" customHeight="1"/>
    <row r="49" spans="1:1" ht="13.5" customHeight="1"/>
    <row r="50" spans="1:1" ht="13.5" customHeight="1">
      <c r="A50" s="13"/>
    </row>
    <row r="51" spans="1:1" ht="13.5" customHeight="1"/>
    <row r="52" spans="1:1" ht="13.5" customHeight="1"/>
    <row r="53" spans="1:1" ht="13.5" customHeight="1"/>
    <row r="54" spans="1:1" ht="13.5" customHeight="1"/>
    <row r="55" spans="1:1" ht="13.5" customHeight="1"/>
  </sheetData>
  <mergeCells count="5">
    <mergeCell ref="F25:F26"/>
    <mergeCell ref="B25:B26"/>
    <mergeCell ref="C25:C26"/>
    <mergeCell ref="D25:D26"/>
    <mergeCell ref="E25:E26"/>
  </mergeCells>
  <printOptions horizontalCentered="1"/>
  <pageMargins left="0.7" right="0.7" top="0.75" bottom="0.75" header="0.3" footer="0.3"/>
  <pageSetup paperSize="9" orientation="portrait" r:id="rId1"/>
  <headerFooter>
    <oddHeader>&amp;R&amp;"Arial,Normal"&amp;8Wealth Management</oddHeader>
    <oddFooter>&amp;L&amp;G&amp;C&amp;"Arial,Normal"&amp;7Fact book - Q2 2013</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71"/>
  <sheetViews>
    <sheetView view="pageLayout" zoomScaleNormal="100" zoomScaleSheetLayoutView="100" workbookViewId="0">
      <selection activeCell="F49" sqref="F49"/>
    </sheetView>
  </sheetViews>
  <sheetFormatPr defaultRowHeight="15"/>
  <cols>
    <col min="1" max="1" width="27.85546875" customWidth="1"/>
    <col min="2" max="7" width="7.140625" customWidth="1"/>
    <col min="8" max="9" width="6.85546875" customWidth="1"/>
    <col min="10" max="16" width="6" customWidth="1"/>
  </cols>
  <sheetData>
    <row r="1" spans="1:7" ht="13.5" customHeight="1">
      <c r="A1" s="2" t="s">
        <v>658</v>
      </c>
      <c r="B1" s="3"/>
      <c r="C1" s="3"/>
      <c r="D1" s="3"/>
      <c r="E1" s="3"/>
      <c r="F1" s="3"/>
      <c r="G1" s="3"/>
    </row>
    <row r="2" spans="1:7" ht="13.5" customHeight="1">
      <c r="A2" s="3" t="s">
        <v>781</v>
      </c>
      <c r="B2" s="3"/>
      <c r="C2" s="3"/>
      <c r="D2" s="3"/>
      <c r="E2" s="3"/>
      <c r="F2" s="3"/>
      <c r="G2" s="3"/>
    </row>
    <row r="3" spans="1:7" ht="13.5" customHeight="1">
      <c r="A3" s="3"/>
      <c r="B3" s="3"/>
      <c r="C3" s="3"/>
      <c r="D3" s="3"/>
      <c r="E3" s="3"/>
      <c r="F3" s="3"/>
      <c r="G3" s="3"/>
    </row>
    <row r="4" spans="1:7" ht="13.5" customHeight="1" thickBot="1">
      <c r="A4" s="6" t="s">
        <v>69</v>
      </c>
      <c r="B4" s="590" t="s">
        <v>782</v>
      </c>
      <c r="C4" s="590" t="s">
        <v>727</v>
      </c>
      <c r="D4" s="590" t="s">
        <v>695</v>
      </c>
      <c r="E4" s="590" t="s">
        <v>605</v>
      </c>
      <c r="F4" s="590" t="s">
        <v>526</v>
      </c>
      <c r="G4" s="590" t="s">
        <v>256</v>
      </c>
    </row>
    <row r="5" spans="1:7" ht="13.5" customHeight="1">
      <c r="A5" s="4" t="s">
        <v>75</v>
      </c>
      <c r="B5" s="5">
        <v>0</v>
      </c>
      <c r="C5" s="5">
        <v>0</v>
      </c>
      <c r="D5" s="5">
        <v>0</v>
      </c>
      <c r="E5" s="5">
        <v>0</v>
      </c>
      <c r="F5" s="5">
        <v>0</v>
      </c>
      <c r="G5" s="5">
        <v>1</v>
      </c>
    </row>
    <row r="6" spans="1:7" ht="13.5" customHeight="1">
      <c r="A6" s="4" t="s">
        <v>97</v>
      </c>
      <c r="B6" s="5">
        <v>119</v>
      </c>
      <c r="C6" s="5">
        <v>110</v>
      </c>
      <c r="D6" s="5">
        <v>140</v>
      </c>
      <c r="E6" s="5">
        <v>95</v>
      </c>
      <c r="F6" s="5">
        <v>90</v>
      </c>
      <c r="G6" s="5">
        <v>94</v>
      </c>
    </row>
    <row r="7" spans="1:7" ht="13.5" customHeight="1">
      <c r="A7" s="4" t="s">
        <v>77</v>
      </c>
      <c r="B7" s="5">
        <v>0</v>
      </c>
      <c r="C7" s="5">
        <v>-2</v>
      </c>
      <c r="D7" s="5">
        <v>1</v>
      </c>
      <c r="E7" s="5">
        <v>1</v>
      </c>
      <c r="F7" s="5">
        <v>-2</v>
      </c>
      <c r="G7" s="5">
        <v>4</v>
      </c>
    </row>
    <row r="8" spans="1:7" ht="13.5" customHeight="1">
      <c r="A8" s="4" t="s">
        <v>259</v>
      </c>
      <c r="B8" s="5">
        <v>5</v>
      </c>
      <c r="C8" s="5">
        <v>2</v>
      </c>
      <c r="D8" s="5">
        <v>2</v>
      </c>
      <c r="E8" s="5">
        <v>2</v>
      </c>
      <c r="F8" s="5">
        <v>1</v>
      </c>
      <c r="G8" s="5">
        <v>1</v>
      </c>
    </row>
    <row r="9" spans="1:7" ht="13.5" customHeight="1">
      <c r="A9" s="23" t="s">
        <v>752</v>
      </c>
      <c r="B9" s="42">
        <v>124</v>
      </c>
      <c r="C9" s="42">
        <v>110</v>
      </c>
      <c r="D9" s="42">
        <v>143</v>
      </c>
      <c r="E9" s="42">
        <v>98</v>
      </c>
      <c r="F9" s="42">
        <v>89</v>
      </c>
      <c r="G9" s="42">
        <v>100</v>
      </c>
    </row>
    <row r="10" spans="1:7" ht="13.5" customHeight="1">
      <c r="A10" s="4" t="s">
        <v>260</v>
      </c>
      <c r="B10" s="5">
        <v>-27</v>
      </c>
      <c r="C10" s="5">
        <v>-30</v>
      </c>
      <c r="D10" s="5">
        <v>-29</v>
      </c>
      <c r="E10" s="5">
        <v>-29</v>
      </c>
      <c r="F10" s="5">
        <v>-33</v>
      </c>
      <c r="G10" s="5">
        <v>-26</v>
      </c>
    </row>
    <row r="11" spans="1:7" ht="13.5" customHeight="1">
      <c r="A11" s="4" t="s">
        <v>749</v>
      </c>
      <c r="B11" s="5">
        <v>-27</v>
      </c>
      <c r="C11" s="5">
        <v>-25</v>
      </c>
      <c r="D11" s="5">
        <v>-26</v>
      </c>
      <c r="E11" s="5">
        <v>-24</v>
      </c>
      <c r="F11" s="5">
        <v>-24</v>
      </c>
      <c r="G11" s="5">
        <v>-25</v>
      </c>
    </row>
    <row r="12" spans="1:7" ht="13.5" customHeight="1">
      <c r="A12" s="23" t="s">
        <v>753</v>
      </c>
      <c r="B12" s="42">
        <v>-54</v>
      </c>
      <c r="C12" s="42">
        <v>-55</v>
      </c>
      <c r="D12" s="42">
        <v>-55</v>
      </c>
      <c r="E12" s="42">
        <v>-53</v>
      </c>
      <c r="F12" s="42">
        <v>-57</v>
      </c>
      <c r="G12" s="42">
        <v>-51</v>
      </c>
    </row>
    <row r="13" spans="1:7" ht="13.5" customHeight="1">
      <c r="A13" s="23" t="s">
        <v>85</v>
      </c>
      <c r="B13" s="42">
        <v>70</v>
      </c>
      <c r="C13" s="42">
        <v>55</v>
      </c>
      <c r="D13" s="42">
        <v>88</v>
      </c>
      <c r="E13" s="42">
        <v>45</v>
      </c>
      <c r="F13" s="42">
        <v>32</v>
      </c>
      <c r="G13" s="42">
        <v>49</v>
      </c>
    </row>
    <row r="14" spans="1:7" ht="13.5" customHeight="1">
      <c r="A14" s="4" t="s">
        <v>86</v>
      </c>
      <c r="B14" s="5">
        <v>0</v>
      </c>
      <c r="C14" s="5">
        <v>0</v>
      </c>
      <c r="D14" s="5">
        <v>0</v>
      </c>
      <c r="E14" s="5">
        <v>0</v>
      </c>
      <c r="F14" s="5">
        <v>0</v>
      </c>
      <c r="G14" s="5">
        <v>0</v>
      </c>
    </row>
    <row r="15" spans="1:7" ht="13.5" customHeight="1">
      <c r="A15" s="23" t="s">
        <v>87</v>
      </c>
      <c r="B15" s="42">
        <v>70</v>
      </c>
      <c r="C15" s="42">
        <v>55</v>
      </c>
      <c r="D15" s="42">
        <v>88</v>
      </c>
      <c r="E15" s="42">
        <v>45</v>
      </c>
      <c r="F15" s="42">
        <v>32</v>
      </c>
      <c r="G15" s="42">
        <v>49</v>
      </c>
    </row>
    <row r="16" spans="1:7" ht="13.5" customHeight="1">
      <c r="A16" s="4"/>
      <c r="B16" s="5"/>
      <c r="C16" s="5"/>
      <c r="D16" s="5"/>
      <c r="E16" s="5"/>
      <c r="F16" s="5"/>
      <c r="G16" s="5"/>
    </row>
    <row r="17" spans="1:7" ht="13.5" customHeight="1">
      <c r="A17" s="4" t="s">
        <v>751</v>
      </c>
      <c r="B17" s="5">
        <v>44</v>
      </c>
      <c r="C17" s="5">
        <v>50</v>
      </c>
      <c r="D17" s="5">
        <v>38</v>
      </c>
      <c r="E17" s="5">
        <v>54</v>
      </c>
      <c r="F17" s="5">
        <v>64</v>
      </c>
      <c r="G17" s="5">
        <v>51</v>
      </c>
    </row>
    <row r="18" spans="1:7" ht="13.5" customHeight="1">
      <c r="A18" s="4" t="s">
        <v>763</v>
      </c>
      <c r="B18" s="5">
        <v>36</v>
      </c>
      <c r="C18" s="5">
        <v>32</v>
      </c>
      <c r="D18" s="5">
        <v>42</v>
      </c>
      <c r="E18" s="5">
        <v>31</v>
      </c>
      <c r="F18" s="5">
        <v>29</v>
      </c>
      <c r="G18" s="5">
        <v>33</v>
      </c>
    </row>
    <row r="19" spans="1:7" ht="13.5" customHeight="1">
      <c r="A19" s="4" t="s">
        <v>262</v>
      </c>
      <c r="B19" s="45">
        <v>162.99346796492566</v>
      </c>
      <c r="C19" s="5">
        <v>168</v>
      </c>
      <c r="D19" s="5">
        <v>91</v>
      </c>
      <c r="E19" s="5">
        <v>90</v>
      </c>
      <c r="F19" s="5">
        <v>101</v>
      </c>
      <c r="G19" s="5">
        <v>120</v>
      </c>
    </row>
    <row r="20" spans="1:7" ht="13.5" customHeight="1">
      <c r="A20" s="4" t="s">
        <v>764</v>
      </c>
      <c r="B20" s="8">
        <v>138.19999999999999</v>
      </c>
      <c r="C20" s="8">
        <v>140</v>
      </c>
      <c r="D20" s="8">
        <v>137.80000000000001</v>
      </c>
      <c r="E20" s="8">
        <v>132</v>
      </c>
      <c r="F20" s="8">
        <v>123.6</v>
      </c>
      <c r="G20" s="8">
        <v>122.2</v>
      </c>
    </row>
    <row r="21" spans="1:7" ht="13.5" customHeight="1">
      <c r="A21" s="4" t="s">
        <v>264</v>
      </c>
      <c r="B21" s="5">
        <v>560</v>
      </c>
      <c r="C21" s="45">
        <v>559.20000000000005</v>
      </c>
      <c r="D21" s="45">
        <v>559</v>
      </c>
      <c r="E21" s="45">
        <v>565</v>
      </c>
      <c r="F21" s="45">
        <v>577</v>
      </c>
      <c r="G21" s="45">
        <v>573</v>
      </c>
    </row>
    <row r="22" spans="1:7" ht="13.5" customHeight="1"/>
    <row r="23" spans="1:7" ht="13.5" customHeight="1"/>
    <row r="24" spans="1:7" ht="13.5" customHeight="1"/>
    <row r="25" spans="1:7" ht="13.5" customHeight="1"/>
    <row r="26" spans="1:7" ht="13.5" customHeight="1"/>
    <row r="27" spans="1:7" ht="13.5" customHeight="1"/>
    <row r="28" spans="1:7" ht="13.5" customHeight="1"/>
    <row r="29" spans="1:7" ht="13.5" customHeight="1"/>
    <row r="30" spans="1:7" ht="13.5" customHeight="1"/>
    <row r="31" spans="1:7" ht="13.5" customHeight="1"/>
    <row r="32" spans="1: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sheetData>
  <printOptions horizontalCentered="1"/>
  <pageMargins left="0.7" right="0.7" top="0.75" bottom="0.75" header="0.3" footer="0.3"/>
  <pageSetup paperSize="9" orientation="portrait" r:id="rId1"/>
  <headerFooter>
    <oddHeader>&amp;R&amp;"Arial,Normal"&amp;8Wealth Management</oddHeader>
    <oddFooter>&amp;L&amp;G&amp;C&amp;"Arial,Normal"&amp;7Fact book - Q2 2013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59"/>
  <sheetViews>
    <sheetView view="pageLayout" zoomScaleNormal="100" zoomScaleSheetLayoutView="110" workbookViewId="0">
      <selection activeCell="F49" sqref="F49"/>
    </sheetView>
  </sheetViews>
  <sheetFormatPr defaultRowHeight="15"/>
  <cols>
    <col min="1" max="1" width="18.42578125" style="95" customWidth="1"/>
    <col min="2" max="6" width="12.140625" style="95" customWidth="1"/>
    <col min="7" max="7" width="27.28515625" style="95" hidden="1" customWidth="1"/>
    <col min="8" max="8" width="16.5703125" style="95" hidden="1" customWidth="1"/>
    <col min="9" max="9" width="21" style="95" hidden="1" customWidth="1"/>
    <col min="10" max="10" width="21.42578125" style="95" bestFit="1" customWidth="1"/>
    <col min="11" max="11" width="27.28515625" style="95" bestFit="1" customWidth="1"/>
    <col min="12" max="12" width="16.5703125" style="95" bestFit="1" customWidth="1"/>
    <col min="13" max="13" width="18.7109375" style="95" bestFit="1" customWidth="1"/>
    <col min="14" max="14" width="6.5703125" style="95" bestFit="1" customWidth="1"/>
    <col min="15" max="15" width="11.5703125" style="95" bestFit="1" customWidth="1"/>
    <col min="16" max="16384" width="9.140625" style="95"/>
  </cols>
  <sheetData>
    <row r="1" spans="1:16" ht="13.5" customHeight="1">
      <c r="A1" s="94" t="s">
        <v>710</v>
      </c>
      <c r="B1" s="102"/>
    </row>
    <row r="2" spans="1:16" ht="13.5" customHeight="1">
      <c r="A2" s="14" t="s">
        <v>781</v>
      </c>
    </row>
    <row r="3" spans="1:16" ht="13.5" customHeight="1"/>
    <row r="4" spans="1:16" ht="13.5" customHeight="1">
      <c r="B4" s="148"/>
      <c r="C4" s="148"/>
      <c r="D4" s="148"/>
    </row>
    <row r="5" spans="1:16" ht="13.5" customHeight="1">
      <c r="B5" s="148"/>
      <c r="C5" s="148"/>
      <c r="D5" s="148"/>
    </row>
    <row r="6" spans="1:16" ht="13.5" customHeight="1">
      <c r="B6" s="148"/>
      <c r="C6" s="148"/>
      <c r="D6" s="148"/>
    </row>
    <row r="7" spans="1:16" ht="13.5" customHeight="1">
      <c r="A7" s="593" t="s">
        <v>640</v>
      </c>
      <c r="B7" s="593" t="s">
        <v>759</v>
      </c>
      <c r="C7" s="593" t="s">
        <v>874</v>
      </c>
      <c r="D7" s="583"/>
      <c r="G7" s="95" t="s">
        <v>640</v>
      </c>
      <c r="H7" s="95" t="s">
        <v>873</v>
      </c>
      <c r="I7" s="95" t="s">
        <v>872</v>
      </c>
    </row>
    <row r="8" spans="1:16" ht="13.5" customHeight="1">
      <c r="A8" s="593" t="s">
        <v>871</v>
      </c>
      <c r="B8" s="594">
        <f t="shared" ref="B8:B28" si="0">+I8</f>
        <v>148862</v>
      </c>
      <c r="C8" s="594">
        <f t="shared" ref="C8:C29" si="1">+H8</f>
        <v>-1089</v>
      </c>
      <c r="D8" s="583"/>
      <c r="G8" s="95" t="s">
        <v>870</v>
      </c>
      <c r="H8" s="101">
        <v>-1089</v>
      </c>
      <c r="I8" s="101">
        <v>148862</v>
      </c>
      <c r="O8" s="101"/>
      <c r="P8" s="101"/>
    </row>
    <row r="9" spans="1:16" ht="13.5" customHeight="1">
      <c r="A9" s="593" t="s">
        <v>869</v>
      </c>
      <c r="B9" s="594">
        <f t="shared" si="0"/>
        <v>146945</v>
      </c>
      <c r="C9" s="594">
        <f t="shared" si="1"/>
        <v>115</v>
      </c>
      <c r="D9" s="583"/>
      <c r="G9" s="95" t="s">
        <v>868</v>
      </c>
      <c r="H9" s="95">
        <v>115</v>
      </c>
      <c r="I9" s="101">
        <v>146945</v>
      </c>
      <c r="O9" s="101"/>
    </row>
    <row r="10" spans="1:16" ht="13.5" customHeight="1">
      <c r="A10" s="593" t="s">
        <v>867</v>
      </c>
      <c r="B10" s="594">
        <f t="shared" si="0"/>
        <v>140313</v>
      </c>
      <c r="C10" s="594">
        <f t="shared" si="1"/>
        <v>608</v>
      </c>
      <c r="D10" s="583"/>
      <c r="G10" s="95" t="s">
        <v>866</v>
      </c>
      <c r="H10" s="95">
        <v>608</v>
      </c>
      <c r="I10" s="101">
        <v>140313</v>
      </c>
      <c r="O10" s="101"/>
    </row>
    <row r="11" spans="1:16" ht="13.5" customHeight="1">
      <c r="A11" s="593" t="s">
        <v>865</v>
      </c>
      <c r="B11" s="594">
        <f t="shared" si="0"/>
        <v>125546</v>
      </c>
      <c r="C11" s="594">
        <f t="shared" si="1"/>
        <v>-2414</v>
      </c>
      <c r="D11" s="583"/>
      <c r="G11" s="95" t="s">
        <v>864</v>
      </c>
      <c r="H11" s="101">
        <v>-2414</v>
      </c>
      <c r="I11" s="101">
        <v>125546</v>
      </c>
      <c r="O11" s="101"/>
      <c r="P11" s="101"/>
    </row>
    <row r="12" spans="1:16" ht="13.5" customHeight="1">
      <c r="A12" s="593" t="s">
        <v>863</v>
      </c>
      <c r="B12" s="594">
        <f t="shared" si="0"/>
        <v>124444</v>
      </c>
      <c r="C12" s="594">
        <f t="shared" si="1"/>
        <v>68</v>
      </c>
      <c r="D12" s="583"/>
      <c r="G12" s="95" t="s">
        <v>862</v>
      </c>
      <c r="H12" s="95">
        <v>68</v>
      </c>
      <c r="I12" s="101">
        <v>124444</v>
      </c>
      <c r="O12" s="101"/>
    </row>
    <row r="13" spans="1:16" ht="13.5" customHeight="1">
      <c r="A13" s="593" t="s">
        <v>861</v>
      </c>
      <c r="B13" s="594">
        <f t="shared" si="0"/>
        <v>136081</v>
      </c>
      <c r="C13" s="594">
        <f t="shared" si="1"/>
        <v>2818</v>
      </c>
      <c r="D13" s="583"/>
      <c r="G13" s="95" t="s">
        <v>860</v>
      </c>
      <c r="H13" s="101">
        <v>2818</v>
      </c>
      <c r="I13" s="101">
        <v>136081</v>
      </c>
      <c r="O13" s="101"/>
      <c r="P13" s="101"/>
    </row>
    <row r="14" spans="1:16" ht="13.5" customHeight="1">
      <c r="A14" s="593" t="s">
        <v>859</v>
      </c>
      <c r="B14" s="594">
        <f t="shared" si="0"/>
        <v>148848</v>
      </c>
      <c r="C14" s="594">
        <f t="shared" si="1"/>
        <v>2978</v>
      </c>
      <c r="D14" s="583"/>
      <c r="G14" s="95" t="s">
        <v>858</v>
      </c>
      <c r="H14" s="101">
        <v>2978</v>
      </c>
      <c r="I14" s="101">
        <v>148848</v>
      </c>
      <c r="O14" s="101"/>
      <c r="P14" s="101"/>
    </row>
    <row r="15" spans="1:16" ht="13.5" customHeight="1">
      <c r="A15" s="593" t="s">
        <v>857</v>
      </c>
      <c r="B15" s="594">
        <f t="shared" si="0"/>
        <v>159396</v>
      </c>
      <c r="C15" s="594">
        <f t="shared" si="1"/>
        <v>3435</v>
      </c>
      <c r="D15" s="583"/>
      <c r="G15" s="95" t="s">
        <v>856</v>
      </c>
      <c r="H15" s="101">
        <v>3435</v>
      </c>
      <c r="I15" s="101">
        <v>159396</v>
      </c>
      <c r="O15" s="101"/>
      <c r="P15" s="101"/>
    </row>
    <row r="16" spans="1:16" ht="13.5" customHeight="1">
      <c r="A16" s="593" t="s">
        <v>855</v>
      </c>
      <c r="B16" s="594">
        <f t="shared" si="0"/>
        <v>170214</v>
      </c>
      <c r="C16" s="594">
        <f t="shared" si="1"/>
        <v>3365</v>
      </c>
      <c r="D16" s="583"/>
      <c r="G16" s="95" t="s">
        <v>854</v>
      </c>
      <c r="H16" s="101">
        <v>3365</v>
      </c>
      <c r="I16" s="101">
        <v>170214</v>
      </c>
      <c r="O16" s="101"/>
      <c r="P16" s="101"/>
    </row>
    <row r="17" spans="1:16" ht="13.5" customHeight="1">
      <c r="A17" s="593" t="s">
        <v>853</v>
      </c>
      <c r="B17" s="594">
        <f t="shared" si="0"/>
        <v>170360</v>
      </c>
      <c r="C17" s="594">
        <f t="shared" si="1"/>
        <v>2105</v>
      </c>
      <c r="D17" s="583"/>
      <c r="G17" s="95" t="s">
        <v>852</v>
      </c>
      <c r="H17" s="101">
        <v>2105</v>
      </c>
      <c r="I17" s="101">
        <v>170360</v>
      </c>
      <c r="O17" s="101"/>
      <c r="P17" s="101"/>
    </row>
    <row r="18" spans="1:16" ht="13.5" customHeight="1">
      <c r="A18" s="593" t="s">
        <v>851</v>
      </c>
      <c r="B18" s="594">
        <f t="shared" si="0"/>
        <v>180427</v>
      </c>
      <c r="C18" s="594">
        <f t="shared" si="1"/>
        <v>3244</v>
      </c>
      <c r="D18" s="583"/>
      <c r="G18" s="95" t="s">
        <v>850</v>
      </c>
      <c r="H18" s="101">
        <v>3244</v>
      </c>
      <c r="I18" s="101">
        <v>180427</v>
      </c>
      <c r="O18" s="101"/>
      <c r="P18" s="101"/>
    </row>
    <row r="19" spans="1:16" ht="13.5" customHeight="1">
      <c r="A19" s="593" t="s">
        <v>849</v>
      </c>
      <c r="B19" s="594">
        <f t="shared" si="0"/>
        <v>189287</v>
      </c>
      <c r="C19" s="594">
        <f t="shared" si="1"/>
        <v>816</v>
      </c>
      <c r="D19" s="583"/>
      <c r="G19" s="95" t="s">
        <v>848</v>
      </c>
      <c r="H19" s="95">
        <v>816</v>
      </c>
      <c r="I19" s="101">
        <v>189287</v>
      </c>
      <c r="O19" s="101"/>
    </row>
    <row r="20" spans="1:16" ht="13.5" customHeight="1">
      <c r="A20" s="593" t="s">
        <v>847</v>
      </c>
      <c r="B20" s="594">
        <f t="shared" si="0"/>
        <v>189844</v>
      </c>
      <c r="C20" s="594">
        <f t="shared" si="1"/>
        <v>2297</v>
      </c>
      <c r="D20" s="583"/>
      <c r="G20" s="95" t="s">
        <v>846</v>
      </c>
      <c r="H20" s="101">
        <v>2297</v>
      </c>
      <c r="I20" s="101">
        <v>189844</v>
      </c>
      <c r="O20" s="101"/>
      <c r="P20" s="101"/>
    </row>
    <row r="21" spans="1:16" ht="13.5" customHeight="1">
      <c r="A21" s="593" t="s">
        <v>845</v>
      </c>
      <c r="B21" s="594">
        <f t="shared" si="0"/>
        <v>190046</v>
      </c>
      <c r="C21" s="594">
        <f t="shared" si="1"/>
        <v>1724</v>
      </c>
      <c r="D21" s="583"/>
      <c r="G21" s="95" t="s">
        <v>844</v>
      </c>
      <c r="H21" s="101">
        <v>1724</v>
      </c>
      <c r="I21" s="101">
        <v>190046</v>
      </c>
      <c r="O21" s="101"/>
      <c r="P21" s="101"/>
    </row>
    <row r="22" spans="1:16" ht="13.5" customHeight="1">
      <c r="A22" s="593" t="s">
        <v>843</v>
      </c>
      <c r="B22" s="594">
        <f t="shared" si="0"/>
        <v>178233</v>
      </c>
      <c r="C22" s="594">
        <f t="shared" si="1"/>
        <v>-713</v>
      </c>
      <c r="D22" s="583"/>
      <c r="G22" s="95" t="s">
        <v>842</v>
      </c>
      <c r="H22" s="95">
        <v>-713</v>
      </c>
      <c r="I22" s="101">
        <v>178233</v>
      </c>
      <c r="O22" s="101"/>
    </row>
    <row r="23" spans="1:16" ht="13.5" customHeight="1">
      <c r="A23" s="593" t="s">
        <v>841</v>
      </c>
      <c r="B23" s="594">
        <f t="shared" si="0"/>
        <v>187222</v>
      </c>
      <c r="C23" s="594">
        <f t="shared" si="1"/>
        <v>1749</v>
      </c>
      <c r="D23" s="583"/>
      <c r="G23" s="95" t="s">
        <v>840</v>
      </c>
      <c r="H23" s="101">
        <v>1749</v>
      </c>
      <c r="I23" s="101">
        <v>187222</v>
      </c>
      <c r="O23" s="101"/>
      <c r="P23" s="101"/>
    </row>
    <row r="24" spans="1:16" ht="13.5" customHeight="1">
      <c r="A24" s="593" t="s">
        <v>839</v>
      </c>
      <c r="B24" s="594">
        <f t="shared" si="0"/>
        <v>197521</v>
      </c>
      <c r="C24" s="594">
        <f t="shared" si="1"/>
        <v>1221</v>
      </c>
      <c r="D24" s="583"/>
      <c r="G24" s="95" t="s">
        <v>838</v>
      </c>
      <c r="H24" s="101">
        <v>1221</v>
      </c>
      <c r="I24" s="101">
        <v>197521</v>
      </c>
      <c r="O24" s="101"/>
      <c r="P24" s="101"/>
    </row>
    <row r="25" spans="1:16" ht="13.5" customHeight="1">
      <c r="A25" s="593" t="s">
        <v>837</v>
      </c>
      <c r="B25" s="594">
        <f t="shared" si="0"/>
        <v>199300</v>
      </c>
      <c r="C25" s="594">
        <f t="shared" si="1"/>
        <v>2176</v>
      </c>
      <c r="D25" s="583"/>
      <c r="G25" s="95" t="s">
        <v>836</v>
      </c>
      <c r="H25" s="101">
        <v>2176</v>
      </c>
      <c r="I25" s="101">
        <v>199300</v>
      </c>
      <c r="O25" s="101"/>
      <c r="P25" s="101"/>
    </row>
    <row r="26" spans="1:16" ht="13.5" customHeight="1">
      <c r="A26" s="593" t="s">
        <v>835</v>
      </c>
      <c r="B26" s="594">
        <f t="shared" si="0"/>
        <v>210400</v>
      </c>
      <c r="C26" s="594">
        <f t="shared" si="1"/>
        <v>2643</v>
      </c>
      <c r="D26" s="583"/>
      <c r="G26" s="95" t="s">
        <v>834</v>
      </c>
      <c r="H26" s="101">
        <v>2643</v>
      </c>
      <c r="I26" s="101">
        <v>210400</v>
      </c>
      <c r="O26" s="101"/>
      <c r="P26" s="101"/>
    </row>
    <row r="27" spans="1:16" ht="13.5" customHeight="1">
      <c r="A27" s="593" t="s">
        <v>833</v>
      </c>
      <c r="B27" s="594">
        <f t="shared" si="0"/>
        <v>217800</v>
      </c>
      <c r="C27" s="594">
        <f t="shared" si="1"/>
        <v>3087</v>
      </c>
      <c r="D27" s="583"/>
      <c r="G27" s="95" t="s">
        <v>832</v>
      </c>
      <c r="H27" s="101">
        <v>3087</v>
      </c>
      <c r="I27" s="101">
        <v>217800</v>
      </c>
      <c r="O27" s="101"/>
      <c r="P27" s="101"/>
    </row>
    <row r="28" spans="1:16" ht="13.5" customHeight="1">
      <c r="A28" s="593" t="s">
        <v>831</v>
      </c>
      <c r="B28" s="594">
        <f t="shared" si="0"/>
        <v>223370</v>
      </c>
      <c r="C28" s="594">
        <f t="shared" si="1"/>
        <v>-401</v>
      </c>
      <c r="D28" s="583"/>
      <c r="G28" s="95" t="s">
        <v>830</v>
      </c>
      <c r="H28" s="95">
        <v>-401</v>
      </c>
      <c r="I28" s="101">
        <v>223370</v>
      </c>
      <c r="O28" s="101"/>
      <c r="P28" s="101"/>
    </row>
    <row r="29" spans="1:16" ht="13.5" customHeight="1">
      <c r="A29" s="593" t="s">
        <v>829</v>
      </c>
      <c r="B29" s="594">
        <v>219200</v>
      </c>
      <c r="C29" s="594">
        <f t="shared" si="1"/>
        <v>2866</v>
      </c>
      <c r="D29" s="583"/>
      <c r="G29" s="95" t="s">
        <v>828</v>
      </c>
      <c r="H29" s="101">
        <v>2866</v>
      </c>
      <c r="I29" s="101">
        <v>219200</v>
      </c>
      <c r="O29" s="101"/>
    </row>
    <row r="30" spans="1:16" ht="13.5" customHeight="1">
      <c r="A30" s="94" t="s">
        <v>827</v>
      </c>
      <c r="G30" s="95" t="s">
        <v>826</v>
      </c>
      <c r="H30" s="101">
        <v>62827</v>
      </c>
      <c r="I30" s="95">
        <v>0</v>
      </c>
    </row>
    <row r="31" spans="1:16" ht="13.5" customHeight="1">
      <c r="A31" s="14" t="s">
        <v>781</v>
      </c>
    </row>
    <row r="32" spans="1:16" ht="13.5" customHeight="1" thickBot="1">
      <c r="A32" s="141"/>
      <c r="B32" s="655" t="s">
        <v>639</v>
      </c>
      <c r="C32" s="655" t="s">
        <v>462</v>
      </c>
      <c r="D32" s="655" t="s">
        <v>638</v>
      </c>
      <c r="E32" s="657" t="s">
        <v>101</v>
      </c>
      <c r="F32" s="657" t="s">
        <v>212</v>
      </c>
    </row>
    <row r="33" spans="1:11" ht="13.5" customHeight="1" thickBot="1">
      <c r="A33" s="530" t="s">
        <v>290</v>
      </c>
      <c r="B33" s="656"/>
      <c r="C33" s="656"/>
      <c r="D33" s="656"/>
      <c r="E33" s="658"/>
      <c r="F33" s="658"/>
    </row>
    <row r="34" spans="1:11" ht="13.5" customHeight="1">
      <c r="A34" s="144" t="s">
        <v>103</v>
      </c>
      <c r="B34" s="136">
        <v>9.8960000000000008</v>
      </c>
      <c r="C34" s="136">
        <v>23.684000000000001</v>
      </c>
      <c r="D34" s="136">
        <v>18.684999999999999</v>
      </c>
      <c r="E34" s="136">
        <v>23.478999999999999</v>
      </c>
      <c r="F34" s="145">
        <v>75.745000000000005</v>
      </c>
      <c r="I34" s="101"/>
      <c r="J34" s="101"/>
      <c r="K34" s="101"/>
    </row>
    <row r="35" spans="1:11" ht="13.5" customHeight="1">
      <c r="A35" s="144" t="s">
        <v>104</v>
      </c>
      <c r="B35" s="136">
        <v>3.891</v>
      </c>
      <c r="C35" s="136">
        <v>18.936</v>
      </c>
      <c r="D35" s="136">
        <v>4.5570000000000004</v>
      </c>
      <c r="E35" s="136">
        <v>11.111000000000001</v>
      </c>
      <c r="F35" s="145">
        <v>38.494</v>
      </c>
      <c r="I35" s="101"/>
      <c r="J35" s="101"/>
      <c r="K35" s="101"/>
    </row>
    <row r="36" spans="1:11" ht="13.5" customHeight="1">
      <c r="A36" s="144" t="s">
        <v>105</v>
      </c>
      <c r="B36" s="136">
        <v>2.532</v>
      </c>
      <c r="C36" s="136">
        <v>4.585</v>
      </c>
      <c r="D36" s="136">
        <v>5.1040000000000001</v>
      </c>
      <c r="E36" s="136">
        <v>9.2070000000000007</v>
      </c>
      <c r="F36" s="145">
        <v>21.428000000000001</v>
      </c>
      <c r="I36" s="101"/>
      <c r="J36" s="101"/>
      <c r="K36" s="101"/>
    </row>
    <row r="37" spans="1:11" ht="13.5" customHeight="1">
      <c r="A37" s="144" t="s">
        <v>106</v>
      </c>
      <c r="B37" s="136">
        <v>22.52</v>
      </c>
      <c r="C37" s="136">
        <v>14.606999999999999</v>
      </c>
      <c r="D37" s="136">
        <v>5.7149999999999999</v>
      </c>
      <c r="E37" s="136">
        <v>7.6349999999999998</v>
      </c>
      <c r="F37" s="145">
        <v>50.478000000000002</v>
      </c>
      <c r="I37" s="101"/>
      <c r="J37" s="101"/>
      <c r="K37" s="101"/>
    </row>
    <row r="38" spans="1:11" ht="13.5" customHeight="1">
      <c r="A38" s="540" t="s">
        <v>637</v>
      </c>
      <c r="B38" s="541">
        <v>1.5760000000000001</v>
      </c>
      <c r="C38" s="541">
        <v>10.619</v>
      </c>
      <c r="D38" s="541">
        <v>16.736999999999998</v>
      </c>
      <c r="E38" s="541">
        <v>5.149</v>
      </c>
      <c r="F38" s="145">
        <v>34.082000000000001</v>
      </c>
      <c r="G38" s="101"/>
      <c r="H38" s="101"/>
      <c r="I38" s="101"/>
      <c r="J38" s="101"/>
      <c r="K38" s="101"/>
    </row>
    <row r="39" spans="1:11" ht="13.5" customHeight="1">
      <c r="A39" s="146" t="s">
        <v>212</v>
      </c>
      <c r="B39" s="25">
        <v>40.414999999999999</v>
      </c>
      <c r="C39" s="25">
        <v>72.432000000000002</v>
      </c>
      <c r="D39" s="25">
        <v>50.798000000000002</v>
      </c>
      <c r="E39" s="25">
        <v>56.582000000000001</v>
      </c>
      <c r="F39" s="25">
        <v>220.227</v>
      </c>
      <c r="G39" s="101"/>
      <c r="H39" s="101"/>
      <c r="I39" s="101"/>
      <c r="J39" s="101"/>
      <c r="K39" s="101"/>
    </row>
    <row r="40" spans="1:11" ht="13.5" customHeight="1"/>
    <row r="41" spans="1:11" ht="13.5" customHeight="1"/>
    <row r="42" spans="1:11" ht="13.5" customHeight="1"/>
    <row r="43" spans="1:11" ht="13.5" customHeight="1">
      <c r="A43" s="20" t="s">
        <v>636</v>
      </c>
    </row>
    <row r="44" spans="1:11" ht="13.5" customHeight="1">
      <c r="A44" s="14" t="s">
        <v>781</v>
      </c>
    </row>
    <row r="45" spans="1:11" ht="13.5" customHeight="1"/>
    <row r="46" spans="1:11" ht="13.5" customHeight="1">
      <c r="A46" s="148"/>
      <c r="B46" s="148"/>
    </row>
    <row r="47" spans="1:11" ht="13.5" customHeight="1">
      <c r="A47" s="22" t="s">
        <v>635</v>
      </c>
      <c r="B47" s="149">
        <v>0.67</v>
      </c>
    </row>
    <row r="48" spans="1:11" ht="13.5" customHeight="1">
      <c r="A48" s="22" t="s">
        <v>634</v>
      </c>
      <c r="B48" s="149">
        <v>0.33</v>
      </c>
    </row>
    <row r="49" spans="1:2" ht="13.5" customHeight="1">
      <c r="A49" s="148"/>
      <c r="B49" s="148"/>
    </row>
    <row r="50" spans="1:2" ht="13.5" customHeight="1"/>
    <row r="51" spans="1:2" ht="13.5" customHeight="1"/>
    <row r="52" spans="1:2" ht="13.5" customHeight="1"/>
    <row r="53" spans="1:2" ht="13.5" customHeight="1"/>
    <row r="54" spans="1:2" ht="13.5" customHeight="1"/>
    <row r="55" spans="1:2" ht="13.5" customHeight="1"/>
    <row r="56" spans="1:2" ht="13.5" customHeight="1"/>
    <row r="57" spans="1:2" ht="13.5" customHeight="1">
      <c r="B57" s="86"/>
    </row>
    <row r="58" spans="1:2" ht="13.5" customHeight="1"/>
    <row r="59" spans="1:2" ht="13.5" customHeight="1"/>
  </sheetData>
  <mergeCells count="5">
    <mergeCell ref="B32:B33"/>
    <mergeCell ref="C32:C33"/>
    <mergeCell ref="D32:D33"/>
    <mergeCell ref="E32:E33"/>
    <mergeCell ref="F32:F33"/>
  </mergeCells>
  <printOptions horizontalCentered="1"/>
  <pageMargins left="0.7" right="0.7" top="0.75" bottom="0.75" header="0.3" footer="0.3"/>
  <pageSetup paperSize="9" orientation="portrait" r:id="rId1"/>
  <headerFooter>
    <oddHeader>&amp;R&amp;"Arial,Normal"&amp;8Wealth Management</oddHeader>
    <oddFooter>&amp;L&amp;G&amp;C&amp;"Arial,Normal"&amp;7Fact book - Q2 2013</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C53"/>
  <sheetViews>
    <sheetView view="pageLayout" topLeftCell="K1" zoomScaleNormal="100" zoomScaleSheetLayoutView="100" workbookViewId="0">
      <selection activeCell="F49" sqref="F49"/>
    </sheetView>
  </sheetViews>
  <sheetFormatPr defaultRowHeight="15"/>
  <cols>
    <col min="1" max="1" width="27.85546875" style="26" customWidth="1"/>
    <col min="2" max="10" width="6" style="26" customWidth="1"/>
    <col min="11" max="11" width="25.5703125" style="26" customWidth="1"/>
    <col min="12" max="18" width="6.7109375" style="26" customWidth="1"/>
    <col min="19" max="19" width="6.7109375" style="329" customWidth="1"/>
    <col min="20" max="20" width="6.7109375" style="26" customWidth="1"/>
    <col min="21" max="21" width="22.28515625" style="26" customWidth="1"/>
    <col min="22" max="16384" width="9.140625" style="26"/>
  </cols>
  <sheetData>
    <row r="1" spans="1:29" s="50" customFormat="1" ht="13.5" customHeight="1">
      <c r="A1" s="20" t="s">
        <v>702</v>
      </c>
      <c r="D1" s="61"/>
      <c r="K1" s="20" t="s">
        <v>820</v>
      </c>
      <c r="L1" s="91"/>
      <c r="M1" s="91"/>
      <c r="N1" s="91"/>
      <c r="O1" s="91"/>
      <c r="P1" s="61"/>
      <c r="Q1" s="61"/>
      <c r="R1" s="61"/>
      <c r="S1" s="61"/>
      <c r="T1" s="61"/>
      <c r="U1" s="20" t="s">
        <v>819</v>
      </c>
      <c r="V1" s="74"/>
      <c r="AB1" s="71"/>
      <c r="AC1" s="77"/>
    </row>
    <row r="2" spans="1:29" s="50" customFormat="1" ht="13.5" customHeight="1" thickBot="1">
      <c r="K2" s="70"/>
      <c r="L2" s="90"/>
      <c r="M2" s="90"/>
      <c r="N2" s="90"/>
      <c r="O2" s="90"/>
      <c r="P2" s="61"/>
      <c r="Q2" s="61"/>
      <c r="R2" s="61"/>
      <c r="S2" s="61"/>
      <c r="T2" s="61"/>
      <c r="U2" s="14" t="s">
        <v>781</v>
      </c>
      <c r="AB2" s="61"/>
    </row>
    <row r="3" spans="1:29" s="50" customFormat="1" ht="13.5" customHeight="1" thickBot="1">
      <c r="A3" s="147" t="s">
        <v>69</v>
      </c>
      <c r="B3" s="150" t="s">
        <v>782</v>
      </c>
      <c r="C3" s="150" t="s">
        <v>727</v>
      </c>
      <c r="D3" s="150" t="s">
        <v>695</v>
      </c>
      <c r="E3" s="150" t="s">
        <v>605</v>
      </c>
      <c r="F3" s="150" t="s">
        <v>526</v>
      </c>
      <c r="G3" s="150" t="s">
        <v>256</v>
      </c>
      <c r="H3" s="150" t="s">
        <v>70</v>
      </c>
      <c r="I3" s="150" t="s">
        <v>71</v>
      </c>
      <c r="J3" s="150" t="s">
        <v>72</v>
      </c>
      <c r="K3" s="602" t="s">
        <v>69</v>
      </c>
      <c r="L3" s="600" t="s">
        <v>782</v>
      </c>
      <c r="M3" s="600" t="s">
        <v>727</v>
      </c>
      <c r="N3" s="600" t="s">
        <v>695</v>
      </c>
      <c r="O3" s="600" t="s">
        <v>605</v>
      </c>
      <c r="P3" s="600" t="s">
        <v>526</v>
      </c>
      <c r="Q3" s="600" t="s">
        <v>256</v>
      </c>
      <c r="R3" s="600" t="s">
        <v>70</v>
      </c>
      <c r="S3" s="600" t="s">
        <v>71</v>
      </c>
      <c r="AB3" s="61"/>
    </row>
    <row r="4" spans="1:29" s="50" customFormat="1" ht="13.5" customHeight="1" thickBot="1">
      <c r="A4" s="151" t="s">
        <v>103</v>
      </c>
      <c r="B4" s="168">
        <v>390</v>
      </c>
      <c r="C4" s="168">
        <v>448</v>
      </c>
      <c r="D4" s="168">
        <v>509</v>
      </c>
      <c r="E4" s="168">
        <v>444.7</v>
      </c>
      <c r="F4" s="169">
        <v>486</v>
      </c>
      <c r="G4" s="169">
        <v>455</v>
      </c>
      <c r="H4" s="169">
        <v>503</v>
      </c>
      <c r="I4" s="169">
        <v>466</v>
      </c>
      <c r="J4" s="169">
        <v>527</v>
      </c>
      <c r="K4" s="166" t="s">
        <v>302</v>
      </c>
      <c r="L4" s="167"/>
      <c r="M4" s="167"/>
      <c r="N4" s="167"/>
      <c r="O4" s="167"/>
      <c r="P4" s="167"/>
      <c r="Q4" s="167"/>
      <c r="R4" s="167"/>
      <c r="S4" s="167"/>
      <c r="U4" s="599" t="s">
        <v>69</v>
      </c>
      <c r="V4" s="600" t="s">
        <v>103</v>
      </c>
      <c r="W4" s="600" t="s">
        <v>104</v>
      </c>
      <c r="X4" s="600" t="s">
        <v>105</v>
      </c>
      <c r="Y4" s="600" t="s">
        <v>106</v>
      </c>
      <c r="Z4" s="601" t="s">
        <v>319</v>
      </c>
      <c r="AA4" s="61"/>
      <c r="AB4" s="61"/>
    </row>
    <row r="5" spans="1:29" s="50" customFormat="1" ht="13.5" customHeight="1">
      <c r="A5" s="151" t="s">
        <v>104</v>
      </c>
      <c r="B5" s="168">
        <v>593</v>
      </c>
      <c r="C5" s="168">
        <v>538</v>
      </c>
      <c r="D5" s="168">
        <v>458</v>
      </c>
      <c r="E5" s="168">
        <v>244.5</v>
      </c>
      <c r="F5" s="169">
        <v>236</v>
      </c>
      <c r="G5" s="169">
        <v>246</v>
      </c>
      <c r="H5" s="169">
        <v>211</v>
      </c>
      <c r="I5" s="169">
        <v>137</v>
      </c>
      <c r="J5" s="169">
        <v>307</v>
      </c>
      <c r="K5" s="158" t="s">
        <v>303</v>
      </c>
      <c r="L5" s="168">
        <v>17</v>
      </c>
      <c r="M5" s="168">
        <v>18</v>
      </c>
      <c r="N5" s="168">
        <f>69</f>
        <v>69</v>
      </c>
      <c r="O5" s="168">
        <v>17</v>
      </c>
      <c r="P5" s="168">
        <v>18</v>
      </c>
      <c r="Q5" s="169">
        <v>13</v>
      </c>
      <c r="R5" s="169">
        <v>42</v>
      </c>
      <c r="S5" s="169">
        <v>-26</v>
      </c>
      <c r="U5" s="158" t="s">
        <v>311</v>
      </c>
      <c r="V5" s="177">
        <v>635</v>
      </c>
      <c r="W5" s="177">
        <v>141</v>
      </c>
      <c r="X5" s="177">
        <v>265</v>
      </c>
      <c r="Y5" s="177">
        <v>131</v>
      </c>
      <c r="Z5" s="177">
        <v>1198</v>
      </c>
      <c r="AA5" s="61"/>
      <c r="AB5" s="61"/>
    </row>
    <row r="6" spans="1:29" s="50" customFormat="1" ht="13.5" customHeight="1">
      <c r="A6" s="151" t="s">
        <v>105</v>
      </c>
      <c r="B6" s="168">
        <v>252</v>
      </c>
      <c r="C6" s="168">
        <v>359</v>
      </c>
      <c r="D6" s="168">
        <v>252</v>
      </c>
      <c r="E6" s="168">
        <v>242.2</v>
      </c>
      <c r="F6" s="169">
        <v>225</v>
      </c>
      <c r="G6" s="169">
        <v>429</v>
      </c>
      <c r="H6" s="169">
        <v>197</v>
      </c>
      <c r="I6" s="169">
        <v>192</v>
      </c>
      <c r="J6" s="169">
        <v>234</v>
      </c>
      <c r="K6" s="158" t="s">
        <v>304</v>
      </c>
      <c r="L6" s="168">
        <v>-1</v>
      </c>
      <c r="M6" s="168">
        <v>3</v>
      </c>
      <c r="N6" s="168">
        <v>10</v>
      </c>
      <c r="O6" s="168">
        <v>1</v>
      </c>
      <c r="P6" s="168">
        <v>1</v>
      </c>
      <c r="Q6" s="169">
        <v>1</v>
      </c>
      <c r="R6" s="169">
        <v>10</v>
      </c>
      <c r="S6" s="169">
        <v>-10</v>
      </c>
      <c r="U6" s="158" t="s">
        <v>312</v>
      </c>
      <c r="V6" s="177">
        <v>1137</v>
      </c>
      <c r="W6" s="177">
        <v>971</v>
      </c>
      <c r="X6" s="177">
        <v>621</v>
      </c>
      <c r="Y6" s="177">
        <v>245</v>
      </c>
      <c r="Z6" s="177">
        <v>2196</v>
      </c>
      <c r="AA6" s="61"/>
      <c r="AB6" s="61"/>
    </row>
    <row r="7" spans="1:29" s="50" customFormat="1" ht="13.5" customHeight="1">
      <c r="A7" s="151" t="s">
        <v>106</v>
      </c>
      <c r="B7" s="168">
        <f>257+36</f>
        <v>293</v>
      </c>
      <c r="C7" s="168">
        <v>397</v>
      </c>
      <c r="D7" s="168">
        <v>242</v>
      </c>
      <c r="E7" s="168">
        <v>200.2</v>
      </c>
      <c r="F7" s="169">
        <v>274</v>
      </c>
      <c r="G7" s="169">
        <v>256</v>
      </c>
      <c r="H7" s="169">
        <v>248</v>
      </c>
      <c r="I7" s="169">
        <v>245</v>
      </c>
      <c r="J7" s="169">
        <v>390</v>
      </c>
      <c r="K7" s="158" t="s">
        <v>305</v>
      </c>
      <c r="L7" s="168">
        <v>1</v>
      </c>
      <c r="M7" s="168">
        <v>-2</v>
      </c>
      <c r="N7" s="168">
        <v>2</v>
      </c>
      <c r="O7" s="168">
        <v>-6</v>
      </c>
      <c r="P7" s="168">
        <v>-2</v>
      </c>
      <c r="Q7" s="169">
        <v>0</v>
      </c>
      <c r="R7" s="169">
        <v>0</v>
      </c>
      <c r="S7" s="169">
        <v>-6</v>
      </c>
      <c r="U7" s="158" t="s">
        <v>313</v>
      </c>
      <c r="V7" s="177">
        <f>V6-V5</f>
        <v>502</v>
      </c>
      <c r="W7" s="177">
        <f>W6-W5</f>
        <v>830</v>
      </c>
      <c r="X7" s="177">
        <f>X6-X5</f>
        <v>356</v>
      </c>
      <c r="Y7" s="177">
        <f>Y6-Y5</f>
        <v>114</v>
      </c>
      <c r="Z7" s="177">
        <f>Z6-Z5</f>
        <v>998</v>
      </c>
      <c r="AA7" s="61"/>
      <c r="AB7" s="61"/>
    </row>
    <row r="8" spans="1:29" s="50" customFormat="1" ht="13.5" customHeight="1">
      <c r="A8" s="151" t="s">
        <v>292</v>
      </c>
      <c r="B8" s="168">
        <v>23</v>
      </c>
      <c r="C8" s="168">
        <f>116-90</f>
        <v>26</v>
      </c>
      <c r="D8" s="168">
        <f>131-106</f>
        <v>25</v>
      </c>
      <c r="E8" s="168">
        <f>78-57</f>
        <v>21</v>
      </c>
      <c r="F8" s="169">
        <f>110-90</f>
        <v>20</v>
      </c>
      <c r="G8" s="169">
        <f>121-99</f>
        <v>22</v>
      </c>
      <c r="H8" s="169">
        <f>89-70</f>
        <v>19</v>
      </c>
      <c r="I8" s="169">
        <f>142-108</f>
        <v>34</v>
      </c>
      <c r="J8" s="169">
        <f>201-131</f>
        <v>70</v>
      </c>
      <c r="K8" s="158" t="s">
        <v>306</v>
      </c>
      <c r="L8" s="168">
        <v>-1</v>
      </c>
      <c r="M8" s="168">
        <v>-1</v>
      </c>
      <c r="N8" s="168">
        <v>-1</v>
      </c>
      <c r="O8" s="168">
        <v>-3</v>
      </c>
      <c r="P8" s="168">
        <v>0</v>
      </c>
      <c r="Q8" s="169">
        <v>-1</v>
      </c>
      <c r="R8" s="169">
        <v>1</v>
      </c>
      <c r="S8" s="169">
        <v>-6</v>
      </c>
      <c r="U8" s="158" t="s">
        <v>314</v>
      </c>
      <c r="V8" s="136">
        <f>V6/V5*100</f>
        <v>179.05511811023621</v>
      </c>
      <c r="W8" s="136">
        <f>W6/W5*100</f>
        <v>688.65248226950348</v>
      </c>
      <c r="X8" s="136">
        <f>X6/X5*100</f>
        <v>234.33962264150944</v>
      </c>
      <c r="Y8" s="136">
        <f>Y6/Y5*100</f>
        <v>187.02290076335876</v>
      </c>
      <c r="Z8" s="136">
        <f>Z6/Z5*100</f>
        <v>183.30550918196994</v>
      </c>
      <c r="AA8" s="61"/>
      <c r="AB8" s="61"/>
    </row>
    <row r="9" spans="1:29" s="50" customFormat="1" ht="13.5" customHeight="1">
      <c r="A9" s="517" t="s">
        <v>143</v>
      </c>
      <c r="B9" s="168">
        <f>1579-1551</f>
        <v>28</v>
      </c>
      <c r="C9" s="168">
        <v>11</v>
      </c>
      <c r="D9" s="168">
        <v>57</v>
      </c>
      <c r="E9" s="168">
        <v>3.7</v>
      </c>
      <c r="F9" s="169">
        <v>2</v>
      </c>
      <c r="G9" s="169">
        <v>33</v>
      </c>
      <c r="H9" s="169">
        <v>53</v>
      </c>
      <c r="I9" s="169">
        <v>14</v>
      </c>
      <c r="J9" s="169">
        <v>11</v>
      </c>
      <c r="K9" s="166" t="s">
        <v>307</v>
      </c>
      <c r="L9" s="170">
        <f t="shared" ref="L9:R9" si="0">SUM(L5:L8)</f>
        <v>16</v>
      </c>
      <c r="M9" s="170">
        <f t="shared" si="0"/>
        <v>18</v>
      </c>
      <c r="N9" s="170">
        <f t="shared" si="0"/>
        <v>80</v>
      </c>
      <c r="O9" s="170">
        <f t="shared" si="0"/>
        <v>9</v>
      </c>
      <c r="P9" s="170">
        <f t="shared" si="0"/>
        <v>17</v>
      </c>
      <c r="Q9" s="171">
        <f t="shared" si="0"/>
        <v>13</v>
      </c>
      <c r="R9" s="171">
        <f t="shared" si="0"/>
        <v>53</v>
      </c>
      <c r="S9" s="171">
        <f>SUM(S5:S8)</f>
        <v>-48</v>
      </c>
      <c r="U9" s="61"/>
      <c r="V9" s="61"/>
      <c r="W9" s="88"/>
      <c r="X9" s="61"/>
      <c r="Y9" s="61"/>
      <c r="Z9" s="61"/>
      <c r="AA9" s="61"/>
      <c r="AB9" s="61"/>
    </row>
    <row r="10" spans="1:29" s="50" customFormat="1" ht="13.5" customHeight="1">
      <c r="A10" s="152" t="s">
        <v>212</v>
      </c>
      <c r="B10" s="180">
        <f t="shared" ref="B10:J10" si="1">SUM(B4:B9)</f>
        <v>1579</v>
      </c>
      <c r="C10" s="180">
        <f t="shared" si="1"/>
        <v>1779</v>
      </c>
      <c r="D10" s="180">
        <f t="shared" si="1"/>
        <v>1543</v>
      </c>
      <c r="E10" s="180">
        <f t="shared" si="1"/>
        <v>1156.3000000000002</v>
      </c>
      <c r="F10" s="180">
        <f t="shared" si="1"/>
        <v>1243</v>
      </c>
      <c r="G10" s="180">
        <f t="shared" si="1"/>
        <v>1441</v>
      </c>
      <c r="H10" s="180">
        <f t="shared" si="1"/>
        <v>1231</v>
      </c>
      <c r="I10" s="180">
        <f t="shared" si="1"/>
        <v>1088</v>
      </c>
      <c r="J10" s="180">
        <f t="shared" si="1"/>
        <v>1539</v>
      </c>
      <c r="K10" s="166" t="s">
        <v>700</v>
      </c>
      <c r="L10" s="170">
        <v>36</v>
      </c>
      <c r="M10" s="170">
        <v>33</v>
      </c>
      <c r="N10" s="170">
        <v>34</v>
      </c>
      <c r="O10" s="170">
        <v>30</v>
      </c>
      <c r="P10" s="170">
        <v>28</v>
      </c>
      <c r="Q10" s="171">
        <v>23</v>
      </c>
      <c r="R10" s="171">
        <v>20</v>
      </c>
      <c r="S10" s="171">
        <v>18</v>
      </c>
      <c r="U10" s="68"/>
      <c r="V10" s="87"/>
      <c r="W10" s="85"/>
      <c r="X10" s="85"/>
      <c r="Y10" s="85"/>
      <c r="Z10" s="85"/>
      <c r="AA10" s="85"/>
      <c r="AB10" s="61"/>
    </row>
    <row r="11" spans="1:29" s="50" customFormat="1" ht="13.5" customHeight="1">
      <c r="A11" s="60"/>
      <c r="B11" s="83"/>
      <c r="C11" s="83"/>
      <c r="D11" s="83"/>
      <c r="E11" s="83"/>
      <c r="F11" s="83"/>
      <c r="G11" s="83"/>
      <c r="H11" s="83"/>
      <c r="I11" s="83"/>
      <c r="J11" s="83"/>
      <c r="K11" s="166" t="s">
        <v>297</v>
      </c>
      <c r="L11" s="170">
        <v>13</v>
      </c>
      <c r="M11" s="170">
        <v>12</v>
      </c>
      <c r="N11" s="170">
        <v>14</v>
      </c>
      <c r="O11" s="170">
        <v>14</v>
      </c>
      <c r="P11" s="170">
        <v>15</v>
      </c>
      <c r="Q11" s="171">
        <v>14</v>
      </c>
      <c r="R11" s="171">
        <v>10</v>
      </c>
      <c r="S11" s="171">
        <v>20</v>
      </c>
      <c r="U11" s="20" t="s">
        <v>520</v>
      </c>
      <c r="V11" s="74"/>
      <c r="W11" s="86"/>
      <c r="X11" s="86"/>
      <c r="Y11" s="86"/>
      <c r="Z11" s="84"/>
      <c r="AA11" s="85"/>
      <c r="AB11" s="61"/>
    </row>
    <row r="12" spans="1:29" s="50" customFormat="1" ht="13.5" customHeight="1">
      <c r="A12" s="63"/>
      <c r="B12" s="66"/>
      <c r="C12" s="66"/>
      <c r="D12" s="66"/>
      <c r="E12" s="66"/>
      <c r="F12" s="66"/>
      <c r="G12" s="66"/>
      <c r="H12" s="66"/>
      <c r="I12" s="66"/>
      <c r="J12" s="66"/>
      <c r="K12" s="159" t="s">
        <v>308</v>
      </c>
      <c r="L12" s="172">
        <f t="shared" ref="L12:R12" si="2">SUM(L9:L11)</f>
        <v>65</v>
      </c>
      <c r="M12" s="172">
        <f t="shared" si="2"/>
        <v>63</v>
      </c>
      <c r="N12" s="172">
        <f t="shared" si="2"/>
        <v>128</v>
      </c>
      <c r="O12" s="172">
        <f t="shared" si="2"/>
        <v>53</v>
      </c>
      <c r="P12" s="172">
        <f t="shared" si="2"/>
        <v>60</v>
      </c>
      <c r="Q12" s="173">
        <f t="shared" si="2"/>
        <v>50</v>
      </c>
      <c r="R12" s="173">
        <f t="shared" si="2"/>
        <v>83</v>
      </c>
      <c r="S12" s="173">
        <f>SUM(S9:S11)</f>
        <v>-10</v>
      </c>
      <c r="U12" s="14" t="s">
        <v>781</v>
      </c>
      <c r="Z12" s="595"/>
      <c r="AA12" s="84"/>
      <c r="AB12" s="61"/>
    </row>
    <row r="13" spans="1:29" s="50" customFormat="1" ht="13.5" customHeight="1" thickBot="1">
      <c r="A13" s="20" t="s">
        <v>818</v>
      </c>
      <c r="B13" s="61"/>
      <c r="C13" s="61"/>
      <c r="D13" s="61"/>
      <c r="E13" s="61"/>
      <c r="F13" s="61"/>
      <c r="G13" s="61"/>
      <c r="H13" s="61"/>
      <c r="I13" s="61"/>
      <c r="J13" s="83"/>
      <c r="K13" s="158" t="s">
        <v>756</v>
      </c>
      <c r="L13" s="168">
        <v>0</v>
      </c>
      <c r="M13" s="168">
        <v>-1</v>
      </c>
      <c r="N13" s="168">
        <v>-3</v>
      </c>
      <c r="O13" s="168">
        <v>-3</v>
      </c>
      <c r="P13" s="168">
        <v>-1</v>
      </c>
      <c r="Q13" s="169">
        <v>-4</v>
      </c>
      <c r="R13" s="169">
        <v>-2</v>
      </c>
      <c r="S13" s="169">
        <v>9</v>
      </c>
      <c r="Z13" s="595"/>
      <c r="AA13" s="61"/>
      <c r="AB13" s="61"/>
    </row>
    <row r="14" spans="1:29" s="50" customFormat="1" ht="13.5" customHeight="1" thickBot="1">
      <c r="I14" s="61"/>
      <c r="J14" s="61"/>
      <c r="K14" s="159" t="s">
        <v>87</v>
      </c>
      <c r="L14" s="172">
        <f t="shared" ref="L14:R14" si="3">SUM(L12:L13)</f>
        <v>65</v>
      </c>
      <c r="M14" s="172">
        <f t="shared" si="3"/>
        <v>62</v>
      </c>
      <c r="N14" s="172">
        <f t="shared" si="3"/>
        <v>125</v>
      </c>
      <c r="O14" s="172">
        <f t="shared" si="3"/>
        <v>50</v>
      </c>
      <c r="P14" s="172">
        <f t="shared" si="3"/>
        <v>59</v>
      </c>
      <c r="Q14" s="173">
        <f t="shared" si="3"/>
        <v>46</v>
      </c>
      <c r="R14" s="173">
        <f t="shared" si="3"/>
        <v>81</v>
      </c>
      <c r="S14" s="173">
        <f>SUM(S12:S13)</f>
        <v>-1</v>
      </c>
      <c r="U14" s="599" t="s">
        <v>69</v>
      </c>
      <c r="V14" s="600" t="s">
        <v>103</v>
      </c>
      <c r="W14" s="600" t="s">
        <v>104</v>
      </c>
      <c r="X14" s="600" t="s">
        <v>105</v>
      </c>
      <c r="Y14" s="600" t="s">
        <v>106</v>
      </c>
      <c r="Z14" s="82"/>
      <c r="AA14" s="79"/>
      <c r="AB14" s="61"/>
    </row>
    <row r="15" spans="1:29" s="50" customFormat="1" ht="13.5" customHeight="1">
      <c r="A15" s="153"/>
      <c r="B15" s="659" t="s">
        <v>309</v>
      </c>
      <c r="C15" s="659"/>
      <c r="D15" s="659" t="s">
        <v>310</v>
      </c>
      <c r="E15" s="659"/>
      <c r="G15" s="61"/>
      <c r="H15" s="61"/>
      <c r="I15" s="80"/>
      <c r="J15" s="61"/>
      <c r="K15" s="666" t="s">
        <v>900</v>
      </c>
      <c r="L15" s="174">
        <v>5</v>
      </c>
      <c r="M15" s="174">
        <v>6</v>
      </c>
      <c r="N15" s="174">
        <v>6</v>
      </c>
      <c r="O15" s="174">
        <v>5.4</v>
      </c>
      <c r="P15" s="174">
        <v>5.9</v>
      </c>
      <c r="Q15" s="174">
        <v>5.8</v>
      </c>
      <c r="R15" s="175">
        <v>5</v>
      </c>
      <c r="S15" s="175">
        <v>5</v>
      </c>
      <c r="U15" s="158" t="s">
        <v>315</v>
      </c>
      <c r="V15" s="182">
        <v>179.00634550999999</v>
      </c>
      <c r="W15" s="182">
        <v>663.17648462</v>
      </c>
      <c r="X15" s="182">
        <v>234.67033774999999</v>
      </c>
      <c r="Y15" s="182">
        <v>187.37660599</v>
      </c>
      <c r="Z15" s="76"/>
      <c r="AA15" s="66"/>
      <c r="AB15" s="61"/>
    </row>
    <row r="16" spans="1:29" s="50" customFormat="1" ht="13.5" customHeight="1" thickBot="1">
      <c r="A16" s="155"/>
      <c r="B16" s="660"/>
      <c r="C16" s="660"/>
      <c r="D16" s="660"/>
      <c r="E16" s="660"/>
      <c r="F16" s="81"/>
      <c r="G16" s="80"/>
      <c r="H16" s="80"/>
      <c r="I16" s="79"/>
      <c r="J16" s="61"/>
      <c r="K16" s="666"/>
      <c r="U16" s="158" t="s">
        <v>316</v>
      </c>
      <c r="V16" s="182">
        <v>167.77683572999999</v>
      </c>
      <c r="W16" s="182">
        <v>568.45520412999997</v>
      </c>
      <c r="X16" s="182">
        <v>233.13878557000001</v>
      </c>
      <c r="Y16" s="182">
        <v>187.28515755000001</v>
      </c>
      <c r="Z16" s="76"/>
      <c r="AA16" s="78"/>
      <c r="AB16" s="61"/>
    </row>
    <row r="17" spans="1:29" s="50" customFormat="1" ht="13.5" customHeight="1" thickBot="1">
      <c r="A17" s="156" t="s">
        <v>69</v>
      </c>
      <c r="B17" s="157" t="s">
        <v>782</v>
      </c>
      <c r="C17" s="157" t="s">
        <v>727</v>
      </c>
      <c r="D17" s="157" t="s">
        <v>782</v>
      </c>
      <c r="E17" s="157" t="s">
        <v>727</v>
      </c>
      <c r="F17" s="79"/>
      <c r="G17" s="79"/>
      <c r="H17" s="79"/>
      <c r="I17" s="75"/>
      <c r="J17" s="61"/>
      <c r="U17" s="158" t="s">
        <v>317</v>
      </c>
      <c r="V17" s="182">
        <v>177.32996581</v>
      </c>
      <c r="W17" s="182">
        <v>695.78920926000001</v>
      </c>
      <c r="X17" s="182">
        <v>234.67033774999999</v>
      </c>
      <c r="Y17" s="182">
        <v>174.80476046000001</v>
      </c>
      <c r="Z17" s="76"/>
      <c r="AA17" s="66"/>
      <c r="AB17" s="61"/>
    </row>
    <row r="18" spans="1:29" s="50" customFormat="1" ht="13.5" customHeight="1">
      <c r="A18" s="158" t="s">
        <v>103</v>
      </c>
      <c r="B18" s="169">
        <v>19.2</v>
      </c>
      <c r="C18" s="169">
        <v>19.5</v>
      </c>
      <c r="D18" s="179">
        <v>3.4</v>
      </c>
      <c r="E18" s="179">
        <v>4.0999999999999996</v>
      </c>
      <c r="F18" s="523"/>
      <c r="G18" s="523"/>
      <c r="H18" s="75"/>
      <c r="I18" s="75"/>
      <c r="J18" s="61"/>
      <c r="K18" s="20"/>
      <c r="L18" s="20"/>
      <c r="M18" s="20"/>
      <c r="N18" s="20"/>
      <c r="O18" s="20"/>
      <c r="P18" s="77"/>
      <c r="Q18" s="77"/>
      <c r="R18" s="77"/>
      <c r="S18" s="77"/>
      <c r="T18" s="77"/>
      <c r="U18" s="158" t="s">
        <v>318</v>
      </c>
      <c r="V18" s="182">
        <v>182.15197386</v>
      </c>
      <c r="W18" s="182">
        <v>630.56375997999999</v>
      </c>
      <c r="X18" s="182">
        <v>234.67033774999999</v>
      </c>
      <c r="Y18" s="182">
        <v>188.34416530999999</v>
      </c>
      <c r="Z18" s="76"/>
      <c r="AA18" s="66"/>
      <c r="AB18" s="61"/>
    </row>
    <row r="19" spans="1:29" s="50" customFormat="1" ht="13.5" customHeight="1">
      <c r="A19" s="158" t="s">
        <v>104</v>
      </c>
      <c r="B19" s="169">
        <v>10.8</v>
      </c>
      <c r="C19" s="169">
        <v>10.7</v>
      </c>
      <c r="D19" s="179">
        <v>6.4</v>
      </c>
      <c r="E19" s="179">
        <v>7.6</v>
      </c>
      <c r="F19" s="523"/>
      <c r="G19" s="523"/>
      <c r="H19" s="75"/>
      <c r="I19" s="75"/>
      <c r="J19" s="61"/>
      <c r="K19" s="661" t="s">
        <v>293</v>
      </c>
      <c r="L19" s="661" t="s">
        <v>817</v>
      </c>
      <c r="M19" s="661"/>
      <c r="N19" s="661"/>
      <c r="O19" s="661"/>
      <c r="P19" s="661"/>
      <c r="Q19" s="661"/>
      <c r="R19" s="661"/>
      <c r="S19" s="661"/>
      <c r="T19" s="661"/>
      <c r="U19" s="71"/>
      <c r="V19" s="61"/>
      <c r="W19" s="61"/>
      <c r="X19" s="61"/>
      <c r="Y19" s="61"/>
      <c r="Z19" s="61"/>
      <c r="AA19" s="61"/>
      <c r="AB19" s="61"/>
    </row>
    <row r="20" spans="1:29" s="50" customFormat="1" ht="13.5" customHeight="1">
      <c r="A20" s="158" t="s">
        <v>105</v>
      </c>
      <c r="B20" s="169">
        <v>8.6999999999999993</v>
      </c>
      <c r="C20" s="169">
        <v>8.9</v>
      </c>
      <c r="D20" s="179">
        <v>7.4</v>
      </c>
      <c r="E20" s="179">
        <v>8</v>
      </c>
      <c r="F20" s="523"/>
      <c r="G20" s="523"/>
      <c r="H20" s="75"/>
      <c r="I20" s="75"/>
      <c r="J20" s="61"/>
      <c r="K20" s="661"/>
      <c r="L20" s="661"/>
      <c r="M20" s="661"/>
      <c r="N20" s="661"/>
      <c r="O20" s="661"/>
      <c r="P20" s="661"/>
      <c r="Q20" s="661"/>
      <c r="R20" s="661"/>
      <c r="S20" s="661"/>
      <c r="T20" s="661"/>
      <c r="U20" s="71"/>
      <c r="V20" s="61"/>
      <c r="W20" s="61"/>
      <c r="X20" s="61"/>
      <c r="Y20" s="61"/>
      <c r="Z20" s="61"/>
      <c r="AA20" s="61"/>
      <c r="AB20" s="61"/>
    </row>
    <row r="21" spans="1:29" s="50" customFormat="1" ht="13.5" customHeight="1">
      <c r="A21" s="158" t="s">
        <v>106</v>
      </c>
      <c r="B21" s="169">
        <v>7.1</v>
      </c>
      <c r="C21" s="169">
        <v>7.6</v>
      </c>
      <c r="D21" s="179">
        <v>3.2</v>
      </c>
      <c r="E21" s="179">
        <v>4.4000000000000004</v>
      </c>
      <c r="F21" s="523"/>
      <c r="G21" s="523"/>
      <c r="H21" s="75"/>
      <c r="I21" s="66"/>
      <c r="J21" s="61"/>
      <c r="K21" s="661" t="s">
        <v>294</v>
      </c>
      <c r="L21" s="661" t="s">
        <v>300</v>
      </c>
      <c r="M21" s="661"/>
      <c r="N21" s="661"/>
      <c r="O21" s="661"/>
      <c r="P21" s="661"/>
      <c r="Q21" s="661"/>
      <c r="R21" s="661"/>
      <c r="S21" s="661"/>
      <c r="T21" s="661"/>
      <c r="U21" s="20" t="s">
        <v>521</v>
      </c>
      <c r="V21" s="74"/>
      <c r="Z21" s="61"/>
      <c r="AA21" s="61"/>
      <c r="AB21" s="59"/>
      <c r="AC21" s="26"/>
    </row>
    <row r="22" spans="1:29" s="50" customFormat="1" ht="13.5" customHeight="1" thickBot="1">
      <c r="A22" s="158" t="s">
        <v>292</v>
      </c>
      <c r="B22" s="169">
        <v>2.9</v>
      </c>
      <c r="C22" s="169">
        <v>2.9</v>
      </c>
      <c r="D22" s="179">
        <v>0</v>
      </c>
      <c r="E22" s="179">
        <v>0</v>
      </c>
      <c r="F22" s="523"/>
      <c r="G22" s="523"/>
      <c r="H22" s="66"/>
      <c r="I22" s="66"/>
      <c r="J22" s="61"/>
      <c r="K22" s="661"/>
      <c r="L22" s="661"/>
      <c r="M22" s="661"/>
      <c r="N22" s="661"/>
      <c r="O22" s="661"/>
      <c r="P22" s="661"/>
      <c r="Q22" s="661"/>
      <c r="R22" s="661"/>
      <c r="S22" s="661"/>
      <c r="T22" s="661"/>
      <c r="Z22" s="61"/>
      <c r="AA22" s="66"/>
      <c r="AB22" s="59"/>
      <c r="AC22" s="26"/>
    </row>
    <row r="23" spans="1:29" s="50" customFormat="1" ht="13.5" customHeight="1" thickBot="1">
      <c r="A23" s="158" t="s">
        <v>143</v>
      </c>
      <c r="B23" s="169">
        <v>2.2999999999999998</v>
      </c>
      <c r="C23" s="179">
        <v>2.4</v>
      </c>
      <c r="D23" s="179">
        <v>0</v>
      </c>
      <c r="E23" s="179">
        <v>0</v>
      </c>
      <c r="F23" s="523"/>
      <c r="G23" s="523"/>
      <c r="H23" s="66"/>
      <c r="I23" s="73"/>
      <c r="J23" s="61"/>
      <c r="K23" s="661" t="s">
        <v>295</v>
      </c>
      <c r="L23" s="661" t="s">
        <v>298</v>
      </c>
      <c r="M23" s="661"/>
      <c r="N23" s="661"/>
      <c r="O23" s="661"/>
      <c r="P23" s="661"/>
      <c r="Q23" s="661"/>
      <c r="R23" s="661"/>
      <c r="S23" s="661"/>
      <c r="T23" s="661"/>
      <c r="U23" s="166"/>
      <c r="V23" s="667" t="s">
        <v>69</v>
      </c>
      <c r="W23" s="668"/>
      <c r="X23" s="664" t="s">
        <v>701</v>
      </c>
      <c r="Y23" s="665"/>
      <c r="Z23" s="66"/>
      <c r="AA23" s="66"/>
      <c r="AB23" s="59"/>
      <c r="AC23" s="26"/>
    </row>
    <row r="24" spans="1:29" s="50" customFormat="1" ht="13.5" customHeight="1" thickBot="1">
      <c r="A24" s="159" t="s">
        <v>212</v>
      </c>
      <c r="B24" s="181">
        <f>SUM(B18:B23)</f>
        <v>51</v>
      </c>
      <c r="C24" s="181">
        <f>SUM(C18:C23)</f>
        <v>52</v>
      </c>
      <c r="D24" s="173">
        <v>4.7</v>
      </c>
      <c r="E24" s="416">
        <v>5.5</v>
      </c>
      <c r="F24" s="524"/>
      <c r="G24" s="524"/>
      <c r="H24" s="73"/>
      <c r="I24" s="72"/>
      <c r="J24" s="61"/>
      <c r="K24" s="661"/>
      <c r="L24" s="661"/>
      <c r="M24" s="661"/>
      <c r="N24" s="661"/>
      <c r="O24" s="661"/>
      <c r="P24" s="661"/>
      <c r="Q24" s="661"/>
      <c r="R24" s="661"/>
      <c r="S24" s="661"/>
      <c r="T24" s="661"/>
      <c r="U24" s="596"/>
      <c r="V24" s="597" t="s">
        <v>782</v>
      </c>
      <c r="W24" s="597" t="s">
        <v>727</v>
      </c>
      <c r="X24" s="598" t="s">
        <v>782</v>
      </c>
      <c r="Y24" s="598" t="s">
        <v>727</v>
      </c>
      <c r="Z24" s="66"/>
      <c r="AA24" s="61"/>
      <c r="AB24" s="59"/>
      <c r="AC24" s="26"/>
    </row>
    <row r="25" spans="1:29" s="50" customFormat="1" ht="13.5" customHeight="1">
      <c r="F25" s="525"/>
      <c r="G25" s="525"/>
      <c r="H25" s="72"/>
      <c r="I25" s="61"/>
      <c r="J25" s="61"/>
      <c r="K25" s="663" t="s">
        <v>296</v>
      </c>
      <c r="L25" s="661" t="s">
        <v>299</v>
      </c>
      <c r="M25" s="661"/>
      <c r="N25" s="661"/>
      <c r="O25" s="661"/>
      <c r="P25" s="661"/>
      <c r="Q25" s="661"/>
      <c r="R25" s="661"/>
      <c r="S25" s="661"/>
      <c r="T25" s="661"/>
      <c r="U25" s="158" t="s">
        <v>103</v>
      </c>
      <c r="V25" s="168">
        <v>474</v>
      </c>
      <c r="W25" s="168">
        <v>503.5</v>
      </c>
      <c r="X25" s="179">
        <v>3.2</v>
      </c>
      <c r="Y25" s="179">
        <v>3.3</v>
      </c>
      <c r="Z25" s="61"/>
      <c r="AA25" s="61"/>
      <c r="AB25" s="59"/>
      <c r="AC25" s="26"/>
    </row>
    <row r="26" spans="1:29" s="50" customFormat="1" ht="13.5" customHeight="1">
      <c r="B26" s="61"/>
      <c r="C26" s="61"/>
      <c r="D26" s="61"/>
      <c r="E26" s="61"/>
      <c r="F26" s="61"/>
      <c r="G26" s="61"/>
      <c r="H26" s="61"/>
      <c r="K26" s="663"/>
      <c r="L26" s="661"/>
      <c r="M26" s="661"/>
      <c r="N26" s="661"/>
      <c r="O26" s="661"/>
      <c r="P26" s="661"/>
      <c r="Q26" s="661"/>
      <c r="R26" s="661"/>
      <c r="S26" s="661"/>
      <c r="T26" s="661"/>
      <c r="U26" s="158" t="s">
        <v>104</v>
      </c>
      <c r="V26" s="168">
        <v>840</v>
      </c>
      <c r="W26" s="168">
        <v>824.8</v>
      </c>
      <c r="X26" s="169">
        <v>39.299999999999997</v>
      </c>
      <c r="Y26" s="169">
        <v>34.5</v>
      </c>
      <c r="Z26" s="61"/>
      <c r="AA26" s="61"/>
      <c r="AB26" s="59"/>
      <c r="AC26" s="26"/>
    </row>
    <row r="27" spans="1:29" s="50" customFormat="1" ht="13.5" customHeight="1">
      <c r="A27" s="20" t="s">
        <v>816</v>
      </c>
      <c r="B27" s="71"/>
      <c r="C27" s="71"/>
      <c r="D27" s="71"/>
      <c r="E27" s="71"/>
      <c r="F27" s="71"/>
      <c r="G27" s="71"/>
      <c r="H27" s="71"/>
      <c r="K27" s="661" t="s">
        <v>700</v>
      </c>
      <c r="L27" s="662" t="s">
        <v>757</v>
      </c>
      <c r="M27" s="662"/>
      <c r="N27" s="662"/>
      <c r="O27" s="662"/>
      <c r="P27" s="662"/>
      <c r="Q27" s="662"/>
      <c r="R27" s="662"/>
      <c r="S27" s="662"/>
      <c r="T27" s="662"/>
      <c r="U27" s="158" t="s">
        <v>105</v>
      </c>
      <c r="V27" s="168">
        <v>247</v>
      </c>
      <c r="W27" s="168">
        <v>202.4</v>
      </c>
      <c r="X27" s="169">
        <v>4.2</v>
      </c>
      <c r="Y27" s="169">
        <v>3.7</v>
      </c>
      <c r="Z27" s="61"/>
      <c r="AA27" s="61"/>
      <c r="AB27" s="59"/>
      <c r="AC27" s="26"/>
    </row>
    <row r="28" spans="1:29" s="50" customFormat="1" ht="13.5" customHeight="1" thickBot="1">
      <c r="A28" s="70"/>
      <c r="E28" s="121"/>
      <c r="F28" s="161"/>
      <c r="K28" s="661"/>
      <c r="L28" s="662"/>
      <c r="M28" s="662"/>
      <c r="N28" s="662"/>
      <c r="O28" s="662"/>
      <c r="P28" s="662"/>
      <c r="Q28" s="662"/>
      <c r="R28" s="662"/>
      <c r="S28" s="662"/>
      <c r="T28" s="662"/>
      <c r="U28" s="158" t="s">
        <v>106</v>
      </c>
      <c r="V28" s="168">
        <v>969</v>
      </c>
      <c r="W28" s="168">
        <v>729</v>
      </c>
      <c r="X28" s="169">
        <v>35.799999999999997</v>
      </c>
      <c r="Y28" s="169">
        <v>23.5</v>
      </c>
      <c r="Z28" s="61"/>
      <c r="AA28" s="61"/>
      <c r="AB28" s="59"/>
      <c r="AC28" s="26"/>
    </row>
    <row r="29" spans="1:29" s="50" customFormat="1" ht="13.5" customHeight="1" thickBot="1">
      <c r="A29" s="162" t="s">
        <v>290</v>
      </c>
      <c r="B29" s="216" t="s">
        <v>153</v>
      </c>
      <c r="C29" s="216" t="s">
        <v>154</v>
      </c>
      <c r="D29" s="216" t="s">
        <v>155</v>
      </c>
      <c r="E29" s="163" t="s">
        <v>156</v>
      </c>
      <c r="F29" s="164" t="s">
        <v>953</v>
      </c>
      <c r="G29" s="164" t="s">
        <v>143</v>
      </c>
      <c r="H29" s="165" t="s">
        <v>212</v>
      </c>
      <c r="K29" s="661" t="s">
        <v>297</v>
      </c>
      <c r="L29" s="662" t="s">
        <v>301</v>
      </c>
      <c r="M29" s="662"/>
      <c r="N29" s="662"/>
      <c r="O29" s="662"/>
      <c r="P29" s="662"/>
      <c r="Q29" s="662"/>
      <c r="R29" s="662"/>
      <c r="S29" s="662"/>
      <c r="T29" s="662"/>
      <c r="U29" s="159" t="s">
        <v>212</v>
      </c>
      <c r="V29" s="180">
        <v>2502</v>
      </c>
      <c r="W29" s="180">
        <v>2259.6999999999998</v>
      </c>
      <c r="X29" s="181">
        <v>10.5</v>
      </c>
      <c r="Y29" s="181">
        <v>9</v>
      </c>
      <c r="Z29" s="61"/>
      <c r="AA29" s="61"/>
      <c r="AB29" s="59"/>
      <c r="AC29" s="26"/>
    </row>
    <row r="30" spans="1:29" s="50" customFormat="1" ht="13.5" customHeight="1">
      <c r="A30" s="160" t="s">
        <v>815</v>
      </c>
      <c r="B30" s="213">
        <f t="shared" ref="B30:G30" si="4">SUM(B31:B35)</f>
        <v>15.299999999999999</v>
      </c>
      <c r="C30" s="213">
        <f t="shared" si="4"/>
        <v>4</v>
      </c>
      <c r="D30" s="213">
        <f t="shared" si="4"/>
        <v>6.1000000000000005</v>
      </c>
      <c r="E30" s="213">
        <f t="shared" si="4"/>
        <v>2</v>
      </c>
      <c r="F30" s="213">
        <f t="shared" si="4"/>
        <v>0</v>
      </c>
      <c r="G30" s="213">
        <f t="shared" si="4"/>
        <v>0</v>
      </c>
      <c r="H30" s="213">
        <f t="shared" ref="H30:H35" si="5">SUM(B30:G30)</f>
        <v>27.4</v>
      </c>
      <c r="K30" s="661"/>
      <c r="L30" s="662"/>
      <c r="M30" s="662"/>
      <c r="N30" s="662"/>
      <c r="O30" s="662"/>
      <c r="P30" s="662"/>
      <c r="Q30" s="662"/>
      <c r="R30" s="662"/>
      <c r="S30" s="662"/>
      <c r="T30" s="662"/>
      <c r="U30" s="69"/>
      <c r="V30" s="59"/>
      <c r="W30" s="59"/>
      <c r="X30" s="59"/>
      <c r="Y30" s="59"/>
      <c r="Z30" s="61"/>
      <c r="AA30" s="61"/>
      <c r="AB30" s="59"/>
      <c r="AC30" s="26"/>
    </row>
    <row r="31" spans="1:29" s="50" customFormat="1" ht="13.5" customHeight="1">
      <c r="A31" s="587" t="s">
        <v>814</v>
      </c>
      <c r="B31" s="214">
        <v>0.3</v>
      </c>
      <c r="C31" s="214"/>
      <c r="D31" s="214"/>
      <c r="E31" s="214"/>
      <c r="F31" s="214"/>
      <c r="G31" s="214"/>
      <c r="H31" s="213">
        <f t="shared" si="5"/>
        <v>0.3</v>
      </c>
      <c r="U31" s="68"/>
      <c r="V31" s="67"/>
      <c r="W31" s="66"/>
      <c r="X31" s="66"/>
      <c r="Y31" s="66"/>
      <c r="Z31" s="61"/>
      <c r="AA31" s="61"/>
      <c r="AB31" s="59"/>
      <c r="AC31" s="26"/>
    </row>
    <row r="32" spans="1:29" s="50" customFormat="1" ht="13.5" customHeight="1">
      <c r="A32" s="587" t="s">
        <v>813</v>
      </c>
      <c r="B32" s="214">
        <v>5.4</v>
      </c>
      <c r="C32" s="214">
        <v>0.9</v>
      </c>
      <c r="D32" s="214">
        <v>2.5</v>
      </c>
      <c r="E32" s="214"/>
      <c r="F32" s="214"/>
      <c r="G32" s="214"/>
      <c r="H32" s="213">
        <f t="shared" si="5"/>
        <v>8.8000000000000007</v>
      </c>
      <c r="U32" s="65"/>
      <c r="V32" s="61"/>
      <c r="W32" s="64"/>
      <c r="X32" s="61"/>
      <c r="Y32" s="61"/>
      <c r="Z32" s="61"/>
      <c r="AA32" s="61"/>
      <c r="AB32" s="59"/>
      <c r="AC32" s="26"/>
    </row>
    <row r="33" spans="1:29" s="50" customFormat="1" ht="13.5" customHeight="1">
      <c r="A33" s="587" t="s">
        <v>812</v>
      </c>
      <c r="B33" s="214">
        <v>8.1999999999999993</v>
      </c>
      <c r="C33" s="214"/>
      <c r="D33" s="214">
        <v>2.9</v>
      </c>
      <c r="E33" s="214">
        <v>1.6</v>
      </c>
      <c r="F33" s="214"/>
      <c r="G33" s="214"/>
      <c r="H33" s="213">
        <f t="shared" si="5"/>
        <v>12.7</v>
      </c>
      <c r="U33" s="20" t="s">
        <v>522</v>
      </c>
      <c r="V33" s="61"/>
      <c r="W33" s="64"/>
      <c r="X33" s="61"/>
      <c r="Y33" s="61"/>
      <c r="Z33" s="61"/>
      <c r="AA33" s="61"/>
      <c r="AB33" s="59"/>
      <c r="AC33" s="26"/>
    </row>
    <row r="34" spans="1:29" s="50" customFormat="1" ht="13.5" customHeight="1">
      <c r="A34" s="587" t="s">
        <v>811</v>
      </c>
      <c r="B34" s="214"/>
      <c r="C34" s="214">
        <v>0.9</v>
      </c>
      <c r="D34" s="214"/>
      <c r="E34" s="214"/>
      <c r="F34" s="214"/>
      <c r="G34" s="214"/>
      <c r="H34" s="213">
        <f t="shared" si="5"/>
        <v>0.9</v>
      </c>
      <c r="U34" s="14" t="s">
        <v>781</v>
      </c>
      <c r="V34" s="61"/>
      <c r="W34" s="61"/>
      <c r="X34" s="61"/>
      <c r="Y34" s="61"/>
      <c r="Z34" s="61"/>
      <c r="AA34" s="61"/>
      <c r="AB34" s="59"/>
      <c r="AC34" s="26"/>
    </row>
    <row r="35" spans="1:29" s="50" customFormat="1" ht="13.5" customHeight="1" thickBot="1">
      <c r="A35" s="587" t="s">
        <v>898</v>
      </c>
      <c r="B35" s="214">
        <v>1.4</v>
      </c>
      <c r="C35" s="214">
        <v>2.2000000000000002</v>
      </c>
      <c r="D35" s="214">
        <f>0.1+0.6</f>
        <v>0.7</v>
      </c>
      <c r="E35" s="214">
        <v>0.4</v>
      </c>
      <c r="F35" s="214"/>
      <c r="G35" s="214"/>
      <c r="H35" s="213">
        <f t="shared" si="5"/>
        <v>4.7</v>
      </c>
      <c r="V35" s="61"/>
      <c r="W35" s="61"/>
      <c r="X35" s="61"/>
      <c r="Y35" s="61"/>
      <c r="Z35" s="61"/>
      <c r="AA35" s="61"/>
      <c r="AB35" s="59"/>
      <c r="AC35" s="26"/>
    </row>
    <row r="36" spans="1:29" s="50" customFormat="1" ht="13.5" customHeight="1" thickBot="1">
      <c r="A36" s="160" t="s">
        <v>810</v>
      </c>
      <c r="B36" s="213">
        <f t="shared" ref="B36:H36" si="6">SUM(B37:B38)</f>
        <v>3.9</v>
      </c>
      <c r="C36" s="213">
        <f t="shared" si="6"/>
        <v>6.8</v>
      </c>
      <c r="D36" s="213">
        <f t="shared" si="6"/>
        <v>2.5999999999999996</v>
      </c>
      <c r="E36" s="213">
        <f t="shared" si="6"/>
        <v>5.1000000000000005</v>
      </c>
      <c r="F36" s="213">
        <f t="shared" si="6"/>
        <v>2.9</v>
      </c>
      <c r="G36" s="213">
        <f t="shared" si="6"/>
        <v>2.2999999999999998</v>
      </c>
      <c r="H36" s="213">
        <f t="shared" si="6"/>
        <v>23.6</v>
      </c>
      <c r="U36" s="530" t="s">
        <v>69</v>
      </c>
      <c r="V36" s="600" t="s">
        <v>103</v>
      </c>
      <c r="W36" s="600" t="s">
        <v>104</v>
      </c>
      <c r="X36" s="600" t="s">
        <v>105</v>
      </c>
      <c r="Y36" s="600" t="s">
        <v>106</v>
      </c>
      <c r="Z36" s="61"/>
      <c r="AA36" s="61"/>
      <c r="AB36" s="59"/>
      <c r="AC36" s="26"/>
    </row>
    <row r="37" spans="1:29" ht="13.5" customHeight="1">
      <c r="A37" s="587" t="s">
        <v>809</v>
      </c>
      <c r="B37" s="214">
        <v>0.9</v>
      </c>
      <c r="C37" s="214"/>
      <c r="D37" s="214">
        <v>0.7</v>
      </c>
      <c r="E37" s="214">
        <f>1.1+0.8</f>
        <v>1.9000000000000001</v>
      </c>
      <c r="F37" s="214"/>
      <c r="G37" s="214">
        <v>0.3</v>
      </c>
      <c r="H37" s="213">
        <f>SUM(B37:G37)</f>
        <v>3.8</v>
      </c>
      <c r="U37" s="176" t="s">
        <v>320</v>
      </c>
      <c r="V37" s="178">
        <v>473.8</v>
      </c>
      <c r="W37" s="178">
        <v>839.6</v>
      </c>
      <c r="X37" s="178">
        <v>220.4</v>
      </c>
      <c r="Y37" s="178">
        <v>968.5</v>
      </c>
      <c r="Z37" s="62"/>
      <c r="AA37" s="61"/>
      <c r="AB37" s="59"/>
    </row>
    <row r="38" spans="1:29" ht="13.5" customHeight="1">
      <c r="A38" s="587" t="s">
        <v>898</v>
      </c>
      <c r="B38" s="214">
        <v>3</v>
      </c>
      <c r="C38" s="214">
        <v>6.8</v>
      </c>
      <c r="D38" s="214">
        <f>2-0.1</f>
        <v>1.9</v>
      </c>
      <c r="E38" s="214">
        <v>3.2</v>
      </c>
      <c r="F38" s="214">
        <v>2.9</v>
      </c>
      <c r="G38" s="214">
        <f>1.1+0.9</f>
        <v>2</v>
      </c>
      <c r="H38" s="213">
        <f>SUM(B38:G38)</f>
        <v>19.8</v>
      </c>
      <c r="U38" s="176" t="s">
        <v>316</v>
      </c>
      <c r="V38" s="178">
        <v>250.17234148</v>
      </c>
      <c r="W38" s="178">
        <v>731.31869717999996</v>
      </c>
      <c r="X38" s="178">
        <v>118.53150728999999</v>
      </c>
      <c r="Y38" s="178">
        <v>953.74027460000002</v>
      </c>
      <c r="Z38" s="61"/>
      <c r="AA38" s="61"/>
      <c r="AB38" s="59"/>
    </row>
    <row r="39" spans="1:29" ht="13.5" customHeight="1">
      <c r="A39" s="588" t="s">
        <v>808</v>
      </c>
      <c r="B39" s="215">
        <f t="shared" ref="B39:H39" si="7">B36+B30</f>
        <v>19.2</v>
      </c>
      <c r="C39" s="215">
        <f t="shared" si="7"/>
        <v>10.8</v>
      </c>
      <c r="D39" s="215">
        <f t="shared" si="7"/>
        <v>8.6999999999999993</v>
      </c>
      <c r="E39" s="215">
        <f t="shared" si="7"/>
        <v>7.1000000000000005</v>
      </c>
      <c r="F39" s="215">
        <f t="shared" si="7"/>
        <v>2.9</v>
      </c>
      <c r="G39" s="215">
        <f t="shared" si="7"/>
        <v>2.2999999999999998</v>
      </c>
      <c r="H39" s="215">
        <f t="shared" si="7"/>
        <v>51</v>
      </c>
      <c r="U39" s="176" t="s">
        <v>317</v>
      </c>
      <c r="V39" s="178">
        <v>661.00582903999998</v>
      </c>
      <c r="W39" s="178">
        <v>789.40526849000003</v>
      </c>
      <c r="X39" s="178">
        <v>273.95322908000003</v>
      </c>
      <c r="Y39" s="178">
        <v>959.67675374999999</v>
      </c>
      <c r="Z39" s="59"/>
      <c r="AA39" s="59"/>
      <c r="AB39" s="59"/>
    </row>
    <row r="40" spans="1:29" ht="13.5" customHeight="1">
      <c r="A40" s="584"/>
      <c r="B40" s="50"/>
      <c r="C40" s="50"/>
      <c r="D40" s="50"/>
      <c r="E40" s="50"/>
      <c r="F40" s="50"/>
      <c r="G40" s="50"/>
      <c r="H40" s="50"/>
      <c r="U40" s="176" t="s">
        <v>318</v>
      </c>
      <c r="V40" s="178">
        <v>288.10506719</v>
      </c>
      <c r="W40" s="178">
        <v>879.98713808000002</v>
      </c>
      <c r="X40" s="178">
        <v>169.93875982</v>
      </c>
      <c r="Y40" s="178">
        <v>970.71473155000001</v>
      </c>
      <c r="Z40" s="59"/>
      <c r="AA40" s="59"/>
      <c r="AB40" s="59"/>
    </row>
    <row r="41" spans="1:29" ht="13.5" customHeight="1">
      <c r="A41" s="86" t="s">
        <v>899</v>
      </c>
      <c r="B41" s="52"/>
      <c r="C41" s="52"/>
      <c r="D41" s="52"/>
      <c r="E41" s="58"/>
      <c r="F41" s="52"/>
      <c r="G41" s="52"/>
      <c r="H41" s="52"/>
      <c r="I41" s="52"/>
      <c r="J41" s="52"/>
      <c r="U41" s="56"/>
    </row>
    <row r="42" spans="1:29" ht="13.5" customHeight="1">
      <c r="A42" s="52"/>
      <c r="B42" s="58"/>
      <c r="C42" s="52"/>
      <c r="D42" s="52"/>
      <c r="E42" s="52"/>
      <c r="F42" s="52"/>
      <c r="G42" s="52"/>
      <c r="H42" s="52"/>
      <c r="I42" s="52"/>
      <c r="J42" s="52"/>
      <c r="U42" s="54"/>
    </row>
    <row r="43" spans="1:29" ht="13.5" customHeight="1">
      <c r="A43" s="52" t="s">
        <v>807</v>
      </c>
      <c r="B43" s="57"/>
      <c r="C43" s="52"/>
      <c r="D43" s="52"/>
      <c r="E43" s="52"/>
      <c r="F43" s="52"/>
      <c r="G43" s="52"/>
      <c r="H43" s="52"/>
      <c r="I43" s="52"/>
      <c r="J43" s="52"/>
      <c r="U43" s="54"/>
    </row>
    <row r="44" spans="1:29" ht="13.5" customHeight="1">
      <c r="A44" s="52"/>
      <c r="B44" s="57"/>
      <c r="C44" s="52"/>
      <c r="D44" s="52"/>
      <c r="E44" s="52"/>
      <c r="F44" s="52"/>
      <c r="G44" s="52"/>
      <c r="H44" s="52"/>
      <c r="I44" s="52"/>
      <c r="J44" s="52"/>
      <c r="U44" s="54"/>
    </row>
    <row r="45" spans="1:29">
      <c r="A45" s="52"/>
      <c r="B45" s="57"/>
      <c r="C45" s="52"/>
      <c r="D45" s="52"/>
      <c r="E45" s="52"/>
      <c r="F45" s="52"/>
      <c r="G45" s="52"/>
      <c r="H45" s="52"/>
      <c r="I45" s="52"/>
      <c r="J45" s="52"/>
      <c r="U45" s="54"/>
    </row>
    <row r="46" spans="1:29">
      <c r="A46" s="52"/>
      <c r="B46" s="57"/>
      <c r="C46" s="52"/>
      <c r="D46" s="52"/>
      <c r="E46" s="52"/>
      <c r="F46" s="52"/>
      <c r="G46" s="52"/>
      <c r="H46" s="52"/>
      <c r="I46" s="52"/>
      <c r="J46" s="52"/>
      <c r="U46" s="56"/>
    </row>
    <row r="47" spans="1:29">
      <c r="A47" s="52"/>
      <c r="B47" s="55"/>
      <c r="C47" s="52"/>
      <c r="D47" s="52"/>
      <c r="E47" s="52"/>
      <c r="F47" s="52"/>
      <c r="G47" s="52"/>
      <c r="H47" s="52"/>
      <c r="I47" s="52"/>
      <c r="J47" s="52"/>
      <c r="U47" s="54"/>
    </row>
    <row r="48" spans="1:29">
      <c r="A48" s="52"/>
      <c r="B48" s="52"/>
      <c r="C48" s="52"/>
      <c r="D48" s="52"/>
      <c r="E48" s="52"/>
      <c r="F48" s="52"/>
      <c r="G48" s="52"/>
      <c r="H48" s="52"/>
      <c r="I48" s="52"/>
      <c r="J48" s="52"/>
      <c r="U48" s="53"/>
    </row>
    <row r="49" spans="1:16">
      <c r="A49" s="52"/>
      <c r="B49" s="52"/>
      <c r="C49" s="52"/>
      <c r="D49" s="52"/>
      <c r="E49" s="52"/>
      <c r="F49" s="52"/>
      <c r="G49" s="52"/>
      <c r="H49" s="52"/>
      <c r="I49" s="52"/>
      <c r="J49" s="52"/>
    </row>
    <row r="50" spans="1:16">
      <c r="A50" s="52"/>
      <c r="B50" s="52"/>
      <c r="C50" s="52"/>
      <c r="D50" s="52"/>
      <c r="E50" s="52"/>
      <c r="F50" s="52"/>
      <c r="G50" s="52"/>
      <c r="H50" s="52"/>
      <c r="I50" s="52"/>
      <c r="J50" s="52"/>
    </row>
    <row r="51" spans="1:16">
      <c r="A51" s="52"/>
      <c r="B51" s="52"/>
      <c r="C51" s="52"/>
      <c r="D51" s="52"/>
      <c r="E51" s="52"/>
      <c r="F51" s="52"/>
      <c r="G51" s="52"/>
      <c r="H51" s="52"/>
      <c r="I51" s="52"/>
      <c r="J51" s="52"/>
    </row>
    <row r="52" spans="1:16">
      <c r="A52" s="52"/>
      <c r="B52" s="52"/>
      <c r="C52" s="52"/>
      <c r="D52" s="52"/>
      <c r="E52" s="52"/>
      <c r="F52" s="52"/>
      <c r="G52" s="52"/>
      <c r="H52" s="52"/>
      <c r="I52" s="52"/>
      <c r="J52" s="52"/>
    </row>
    <row r="53" spans="1:16">
      <c r="A53" s="51"/>
      <c r="B53" s="51"/>
      <c r="C53" s="51"/>
      <c r="D53" s="51"/>
      <c r="E53" s="51"/>
      <c r="F53" s="51"/>
      <c r="G53" s="51"/>
      <c r="H53" s="51"/>
      <c r="I53" s="51"/>
      <c r="J53" s="51"/>
      <c r="P53" s="50"/>
    </row>
  </sheetData>
  <mergeCells count="17">
    <mergeCell ref="X23:Y23"/>
    <mergeCell ref="K15:K16"/>
    <mergeCell ref="L21:T22"/>
    <mergeCell ref="K23:K24"/>
    <mergeCell ref="L23:T24"/>
    <mergeCell ref="V23:W23"/>
    <mergeCell ref="K19:K20"/>
    <mergeCell ref="L19:T20"/>
    <mergeCell ref="K21:K22"/>
    <mergeCell ref="D15:E16"/>
    <mergeCell ref="B15:C16"/>
    <mergeCell ref="K29:K30"/>
    <mergeCell ref="L29:T30"/>
    <mergeCell ref="K25:K26"/>
    <mergeCell ref="L25:T26"/>
    <mergeCell ref="K27:K28"/>
    <mergeCell ref="L27:T28"/>
  </mergeCells>
  <printOptions horizontalCentered="1"/>
  <pageMargins left="0.7" right="0.7" top="0.75" bottom="0.75" header="0.3" footer="0.3"/>
  <pageSetup paperSize="9" orientation="portrait" r:id="rId1"/>
  <headerFooter>
    <oddHeader>&amp;R&amp;"Arial,Normal"&amp;8Wealth Management</oddHeader>
    <oddFooter>&amp;L&amp;G&amp;C&amp;"Arial,Normal"&amp;7Fact book - Q2 2013</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G63"/>
  <sheetViews>
    <sheetView view="pageLayout" zoomScaleNormal="100" zoomScaleSheetLayoutView="100" workbookViewId="0">
      <selection activeCell="F49" sqref="F49"/>
    </sheetView>
  </sheetViews>
  <sheetFormatPr defaultRowHeight="15"/>
  <cols>
    <col min="1" max="1" width="21.42578125" style="140" customWidth="1"/>
    <col min="2" max="8" width="8.7109375" style="140" customWidth="1"/>
    <col min="9" max="9" width="16.85546875" style="140" customWidth="1"/>
    <col min="10" max="10" width="11.85546875" style="140" customWidth="1"/>
    <col min="11" max="15" width="8.5703125" style="140" customWidth="1"/>
    <col min="16" max="17" width="8.5703125" style="506" customWidth="1"/>
    <col min="18" max="19" width="8.5703125" style="140" customWidth="1"/>
    <col min="20" max="21" width="8.7109375" style="329" customWidth="1"/>
    <col min="22" max="22" width="9.5703125" style="140" customWidth="1"/>
    <col min="23" max="23" width="15.140625" style="140" customWidth="1"/>
    <col min="24" max="24" width="2.42578125" style="140" customWidth="1"/>
    <col min="25" max="25" width="8.7109375" style="140" customWidth="1"/>
    <col min="26" max="26" width="4.5703125" style="140" customWidth="1"/>
    <col min="27" max="27" width="12.85546875" style="140" customWidth="1"/>
    <col min="28" max="32" width="9.140625" style="140"/>
    <col min="33" max="33" width="12.7109375" style="140" customWidth="1"/>
    <col min="34" max="16384" width="9.140625" style="140"/>
  </cols>
  <sheetData>
    <row r="1" spans="1:24" s="50" customFormat="1" ht="13.5" customHeight="1">
      <c r="A1" s="20" t="s">
        <v>949</v>
      </c>
      <c r="B1" s="140"/>
      <c r="C1" s="140"/>
      <c r="D1" s="140"/>
      <c r="E1" s="140"/>
      <c r="F1" s="140"/>
      <c r="G1" s="140"/>
      <c r="H1" s="140"/>
      <c r="I1" s="20" t="s">
        <v>948</v>
      </c>
      <c r="J1" s="101"/>
      <c r="K1" s="140"/>
      <c r="L1" s="140"/>
      <c r="M1" s="140"/>
      <c r="N1" s="140"/>
      <c r="O1" s="140"/>
      <c r="P1" s="506"/>
      <c r="Q1" s="506"/>
      <c r="R1" s="140"/>
      <c r="S1" s="329"/>
      <c r="T1" s="100"/>
      <c r="U1" s="100"/>
      <c r="V1" s="100"/>
      <c r="W1" s="20"/>
      <c r="X1" s="140"/>
    </row>
    <row r="2" spans="1:24" s="50" customFormat="1" ht="13.5" customHeight="1">
      <c r="A2" s="140"/>
      <c r="B2" s="100"/>
      <c r="C2" s="100"/>
      <c r="D2" s="100"/>
      <c r="E2" s="100"/>
      <c r="F2" s="100"/>
      <c r="G2" s="140"/>
      <c r="H2" s="140"/>
      <c r="I2" s="140"/>
      <c r="J2" s="101"/>
      <c r="K2" s="140"/>
      <c r="L2" s="140"/>
      <c r="M2" s="140"/>
      <c r="N2" s="140"/>
      <c r="O2" s="140"/>
      <c r="P2" s="506"/>
      <c r="Q2" s="506"/>
      <c r="R2" s="140"/>
      <c r="S2" s="329"/>
      <c r="T2" s="100"/>
      <c r="U2" s="100"/>
      <c r="V2" s="100"/>
      <c r="W2" s="20"/>
      <c r="X2" s="140"/>
    </row>
    <row r="3" spans="1:24" s="50" customFormat="1" ht="13.5" customHeight="1">
      <c r="A3" s="183"/>
      <c r="B3" s="206"/>
      <c r="C3" s="672" t="s">
        <v>947</v>
      </c>
      <c r="D3" s="672"/>
      <c r="E3" s="193"/>
      <c r="F3" s="100"/>
      <c r="G3" s="140"/>
      <c r="H3" s="140"/>
      <c r="I3" s="328"/>
      <c r="J3" s="672" t="s">
        <v>946</v>
      </c>
      <c r="K3" s="672"/>
      <c r="M3" s="193"/>
      <c r="N3" s="329"/>
      <c r="O3" s="329"/>
      <c r="P3" s="506"/>
      <c r="Q3" s="506"/>
      <c r="R3" s="329"/>
      <c r="S3" s="329"/>
      <c r="T3" s="193"/>
      <c r="U3" s="193"/>
      <c r="V3" s="100"/>
      <c r="W3" s="20"/>
      <c r="X3" s="140"/>
    </row>
    <row r="4" spans="1:24" s="50" customFormat="1" ht="13.5" customHeight="1" thickBot="1">
      <c r="A4" s="676" t="s">
        <v>69</v>
      </c>
      <c r="B4" s="676"/>
      <c r="C4" s="185" t="s">
        <v>782</v>
      </c>
      <c r="D4" s="185" t="s">
        <v>695</v>
      </c>
      <c r="E4" s="51"/>
      <c r="F4" s="51"/>
      <c r="G4" s="140"/>
      <c r="H4" s="140"/>
      <c r="I4" s="337" t="s">
        <v>69</v>
      </c>
      <c r="J4" s="341" t="s">
        <v>782</v>
      </c>
      <c r="K4" s="341" t="s">
        <v>695</v>
      </c>
      <c r="M4" s="329"/>
      <c r="N4" s="329"/>
      <c r="O4" s="329"/>
      <c r="P4" s="506"/>
      <c r="Q4" s="506"/>
      <c r="R4" s="329"/>
      <c r="S4" s="329"/>
      <c r="T4" s="100"/>
      <c r="U4" s="100"/>
      <c r="X4" s="140"/>
    </row>
    <row r="5" spans="1:24" s="50" customFormat="1" ht="13.5" customHeight="1">
      <c r="A5" s="677" t="s">
        <v>103</v>
      </c>
      <c r="B5" s="677"/>
      <c r="C5" s="217">
        <v>1380.1445145896059</v>
      </c>
      <c r="D5" s="217">
        <v>910.22774048106169</v>
      </c>
      <c r="E5" s="196"/>
      <c r="F5" s="196"/>
      <c r="G5" s="140"/>
      <c r="H5" s="140"/>
      <c r="I5" s="338" t="s">
        <v>103</v>
      </c>
      <c r="J5" s="217">
        <v>550.17368401288002</v>
      </c>
      <c r="K5" s="217">
        <v>119.01268697413957</v>
      </c>
      <c r="M5" s="329"/>
      <c r="N5" s="329"/>
      <c r="O5" s="329"/>
      <c r="P5" s="506"/>
      <c r="Q5" s="506"/>
      <c r="R5" s="329"/>
      <c r="S5" s="329"/>
      <c r="T5" s="100"/>
      <c r="U5" s="100"/>
      <c r="X5" s="140"/>
    </row>
    <row r="6" spans="1:24" s="50" customFormat="1" ht="13.5" customHeight="1">
      <c r="A6" s="674" t="s">
        <v>104</v>
      </c>
      <c r="B6" s="674"/>
      <c r="C6" s="217">
        <v>1400.1355293712479</v>
      </c>
      <c r="D6" s="217">
        <v>1218.6340704816341</v>
      </c>
      <c r="E6" s="196"/>
      <c r="F6" s="196"/>
      <c r="G6" s="140"/>
      <c r="H6" s="140"/>
      <c r="I6" s="331" t="s">
        <v>104</v>
      </c>
      <c r="J6" s="217">
        <v>903.48888715894827</v>
      </c>
      <c r="K6" s="217">
        <v>791.78788237643425</v>
      </c>
      <c r="M6" s="329"/>
      <c r="N6" s="329"/>
      <c r="O6" s="329"/>
      <c r="P6" s="506"/>
      <c r="Q6" s="506"/>
      <c r="R6" s="329"/>
      <c r="S6" s="329"/>
      <c r="T6" s="100"/>
      <c r="U6" s="100"/>
      <c r="X6" s="140"/>
    </row>
    <row r="7" spans="1:24" s="50" customFormat="1" ht="13.5" customHeight="1">
      <c r="A7" s="674" t="s">
        <v>105</v>
      </c>
      <c r="B7" s="674"/>
      <c r="C7" s="217">
        <v>809.41956406113729</v>
      </c>
      <c r="D7" s="217">
        <v>882.89059132907164</v>
      </c>
      <c r="E7" s="196"/>
      <c r="F7" s="196"/>
      <c r="G7" s="100"/>
      <c r="H7" s="140"/>
      <c r="I7" s="331" t="s">
        <v>105</v>
      </c>
      <c r="J7" s="217">
        <v>271.49148201375397</v>
      </c>
      <c r="K7" s="217">
        <v>316.55899615119813</v>
      </c>
      <c r="M7" s="329"/>
      <c r="N7" s="329"/>
      <c r="O7" s="329"/>
      <c r="P7" s="506"/>
      <c r="Q7" s="506"/>
      <c r="R7" s="329"/>
      <c r="S7" s="329"/>
      <c r="T7" s="100"/>
      <c r="U7" s="100"/>
      <c r="X7" s="140"/>
    </row>
    <row r="8" spans="1:24" s="50" customFormat="1" ht="13.5" customHeight="1">
      <c r="A8" s="674" t="s">
        <v>292</v>
      </c>
      <c r="B8" s="674"/>
      <c r="C8" s="217">
        <v>321.24056370234939</v>
      </c>
      <c r="D8" s="217">
        <v>285.43188954592023</v>
      </c>
      <c r="E8" s="196"/>
      <c r="F8" s="196"/>
      <c r="G8" s="100"/>
      <c r="H8" s="140"/>
      <c r="I8" s="331" t="s">
        <v>292</v>
      </c>
      <c r="J8" s="217">
        <v>282.92549759191428</v>
      </c>
      <c r="K8" s="217">
        <v>262.94320310807171</v>
      </c>
      <c r="M8" s="329"/>
      <c r="N8" s="329"/>
      <c r="O8" s="329"/>
      <c r="P8" s="506"/>
      <c r="Q8" s="506"/>
      <c r="R8" s="329"/>
      <c r="S8" s="329"/>
      <c r="T8" s="100"/>
      <c r="U8" s="100"/>
      <c r="V8" s="100"/>
      <c r="W8" s="20"/>
      <c r="X8" s="140"/>
    </row>
    <row r="9" spans="1:24" s="50" customFormat="1" ht="13.5" customHeight="1" thickBot="1">
      <c r="A9" s="674" t="s">
        <v>106</v>
      </c>
      <c r="B9" s="674"/>
      <c r="C9" s="217">
        <v>575.58250363295292</v>
      </c>
      <c r="D9" s="217">
        <v>464.46028502803836</v>
      </c>
      <c r="E9" s="196"/>
      <c r="F9" s="196"/>
      <c r="G9" s="100"/>
      <c r="H9" s="140"/>
      <c r="I9" s="339" t="s">
        <v>106</v>
      </c>
      <c r="J9" s="218">
        <v>365.81793863491703</v>
      </c>
      <c r="K9" s="218">
        <v>270.57711110635097</v>
      </c>
      <c r="M9" s="329"/>
      <c r="N9" s="329"/>
      <c r="O9" s="329"/>
      <c r="P9" s="506"/>
      <c r="Q9" s="506"/>
      <c r="R9" s="329"/>
      <c r="S9" s="329"/>
      <c r="T9" s="333"/>
      <c r="U9" s="333"/>
      <c r="V9" s="333"/>
      <c r="X9" s="140"/>
    </row>
    <row r="10" spans="1:24" s="50" customFormat="1" ht="13.5" customHeight="1">
      <c r="A10" s="675" t="s">
        <v>212</v>
      </c>
      <c r="B10" s="675"/>
      <c r="C10" s="384">
        <v>4486.5226753572933</v>
      </c>
      <c r="D10" s="384">
        <v>3761.6445768657263</v>
      </c>
      <c r="E10" s="196"/>
      <c r="F10" s="196"/>
      <c r="G10" s="100"/>
      <c r="H10" s="140"/>
      <c r="I10" s="340" t="s">
        <v>212</v>
      </c>
      <c r="J10" s="219">
        <v>2373.897489412414</v>
      </c>
      <c r="K10" s="219">
        <v>1760.8798797161946</v>
      </c>
      <c r="M10" s="329"/>
      <c r="N10" s="329"/>
      <c r="O10" s="329"/>
      <c r="P10" s="506"/>
      <c r="Q10" s="506"/>
      <c r="R10" s="329"/>
      <c r="S10" s="329"/>
      <c r="T10" s="333"/>
      <c r="U10" s="333"/>
      <c r="V10" s="333"/>
      <c r="X10" s="140"/>
    </row>
    <row r="11" spans="1:24" s="50" customFormat="1" ht="13.5" customHeight="1">
      <c r="A11" s="140"/>
      <c r="B11" s="140"/>
      <c r="C11" s="140"/>
      <c r="D11" s="140"/>
      <c r="E11" s="140"/>
      <c r="F11" s="100"/>
      <c r="G11" s="100"/>
      <c r="H11" s="140"/>
      <c r="I11" s="329"/>
      <c r="J11" s="329"/>
      <c r="K11" s="329"/>
      <c r="L11" s="329"/>
      <c r="M11" s="329"/>
      <c r="N11" s="329"/>
      <c r="O11" s="329"/>
      <c r="P11" s="506"/>
      <c r="Q11" s="506"/>
      <c r="R11" s="329"/>
      <c r="S11" s="329"/>
      <c r="T11" s="333"/>
      <c r="U11" s="333"/>
      <c r="V11" s="333"/>
      <c r="X11" s="140"/>
    </row>
    <row r="12" spans="1:24" s="50" customFormat="1" ht="13.5" customHeight="1">
      <c r="A12" s="638" t="s">
        <v>945</v>
      </c>
      <c r="B12" s="638"/>
      <c r="C12" s="638"/>
      <c r="D12" s="638"/>
      <c r="E12" s="638"/>
      <c r="F12" s="638"/>
      <c r="G12" s="638"/>
      <c r="H12" s="543"/>
      <c r="I12" s="669" t="s">
        <v>944</v>
      </c>
      <c r="J12" s="669"/>
      <c r="K12" s="669"/>
      <c r="L12" s="669"/>
      <c r="M12" s="669"/>
      <c r="N12" s="669"/>
      <c r="O12" s="669"/>
      <c r="P12" s="515"/>
      <c r="Q12" s="515"/>
      <c r="R12" s="515"/>
      <c r="S12" s="515"/>
      <c r="T12" s="333"/>
      <c r="U12" s="333"/>
      <c r="V12" s="333"/>
      <c r="X12" s="333"/>
    </row>
    <row r="13" spans="1:24" s="50" customFormat="1" ht="13.5" customHeight="1">
      <c r="A13" s="638"/>
      <c r="B13" s="638"/>
      <c r="C13" s="638"/>
      <c r="D13" s="638"/>
      <c r="E13" s="638"/>
      <c r="F13" s="638"/>
      <c r="G13" s="638"/>
      <c r="H13" s="543"/>
      <c r="I13" s="669"/>
      <c r="J13" s="669"/>
      <c r="K13" s="669"/>
      <c r="L13" s="669"/>
      <c r="M13" s="669"/>
      <c r="N13" s="669"/>
      <c r="O13" s="669"/>
      <c r="P13" s="515"/>
      <c r="Q13" s="515"/>
      <c r="R13" s="515"/>
      <c r="S13" s="515"/>
      <c r="T13" s="333"/>
      <c r="U13" s="333"/>
      <c r="V13" s="333"/>
      <c r="X13" s="333"/>
    </row>
    <row r="14" spans="1:24" s="50" customFormat="1" ht="13.5" customHeight="1">
      <c r="A14" s="669" t="s">
        <v>943</v>
      </c>
      <c r="B14" s="669"/>
      <c r="C14" s="669"/>
      <c r="D14" s="669"/>
      <c r="E14" s="669"/>
      <c r="F14" s="669"/>
      <c r="G14" s="669"/>
      <c r="H14" s="515"/>
      <c r="I14" s="509"/>
      <c r="J14" s="509"/>
      <c r="K14" s="509"/>
      <c r="L14" s="509"/>
      <c r="M14" s="509"/>
      <c r="N14" s="509"/>
      <c r="O14" s="509"/>
      <c r="P14" s="515"/>
      <c r="Q14" s="515"/>
      <c r="R14" s="515"/>
      <c r="S14" s="515"/>
      <c r="T14" s="333"/>
      <c r="U14" s="333"/>
      <c r="V14" s="333"/>
      <c r="X14" s="333"/>
    </row>
    <row r="15" spans="1:24" s="50" customFormat="1" ht="13.5" customHeight="1">
      <c r="A15" s="669"/>
      <c r="B15" s="669"/>
      <c r="C15" s="669"/>
      <c r="D15" s="669"/>
      <c r="E15" s="669"/>
      <c r="F15" s="669"/>
      <c r="G15" s="669"/>
      <c r="H15" s="515"/>
      <c r="S15" s="100"/>
      <c r="T15" s="100"/>
      <c r="U15" s="100"/>
      <c r="V15" s="100"/>
      <c r="W15" s="20"/>
    </row>
    <row r="16" spans="1:24" s="50" customFormat="1" ht="13.5" customHeight="1">
      <c r="A16" s="669" t="s">
        <v>941</v>
      </c>
      <c r="B16" s="669"/>
      <c r="C16" s="669"/>
      <c r="D16" s="669"/>
      <c r="E16" s="669"/>
      <c r="F16" s="669"/>
      <c r="G16" s="669"/>
      <c r="H16" s="515"/>
      <c r="I16" s="20" t="s">
        <v>942</v>
      </c>
      <c r="J16" s="506"/>
      <c r="K16" s="100"/>
      <c r="L16" s="100"/>
      <c r="M16" s="100"/>
      <c r="N16" s="100"/>
      <c r="O16" s="100"/>
      <c r="P16" s="100"/>
      <c r="Q16" s="100"/>
    </row>
    <row r="17" spans="1:23" s="50" customFormat="1" ht="13.5" customHeight="1">
      <c r="A17" s="669"/>
      <c r="B17" s="669"/>
      <c r="C17" s="669"/>
      <c r="D17" s="669"/>
      <c r="E17" s="669"/>
      <c r="F17" s="669"/>
      <c r="G17" s="669"/>
      <c r="H17" s="515"/>
      <c r="I17" s="506"/>
      <c r="J17" s="100"/>
      <c r="K17" s="195"/>
      <c r="L17" s="195"/>
      <c r="M17" s="194"/>
      <c r="N17" s="194"/>
      <c r="O17" s="100"/>
      <c r="P17" s="100"/>
      <c r="Q17" s="100"/>
    </row>
    <row r="18" spans="1:23" s="50" customFormat="1" ht="13.5" customHeight="1">
      <c r="I18" s="505"/>
      <c r="J18" s="672" t="s">
        <v>940</v>
      </c>
      <c r="K18" s="672"/>
      <c r="L18" s="672" t="s">
        <v>939</v>
      </c>
      <c r="M18" s="672"/>
      <c r="O18" s="193"/>
      <c r="P18" s="193"/>
      <c r="Q18" s="193"/>
    </row>
    <row r="19" spans="1:23" s="50" customFormat="1" ht="13.5" customHeight="1" thickBot="1">
      <c r="A19" s="192"/>
      <c r="B19" s="191"/>
      <c r="C19" s="190"/>
      <c r="D19" s="190"/>
      <c r="E19" s="190"/>
      <c r="F19" s="190"/>
      <c r="G19" s="190"/>
      <c r="H19" s="190"/>
      <c r="I19" s="337" t="s">
        <v>69</v>
      </c>
      <c r="J19" s="420" t="s">
        <v>782</v>
      </c>
      <c r="K19" s="420" t="s">
        <v>695</v>
      </c>
      <c r="L19" s="420" t="s">
        <v>782</v>
      </c>
      <c r="M19" s="420" t="s">
        <v>695</v>
      </c>
      <c r="S19" s="190"/>
    </row>
    <row r="20" spans="1:23" s="50" customFormat="1" ht="13.5" customHeight="1">
      <c r="A20" s="20" t="s">
        <v>938</v>
      </c>
      <c r="B20" s="140"/>
      <c r="C20" s="140"/>
      <c r="D20" s="140"/>
      <c r="E20" s="140"/>
      <c r="F20" s="140"/>
      <c r="G20" s="140"/>
      <c r="H20" s="140"/>
      <c r="I20" s="338" t="s">
        <v>937</v>
      </c>
      <c r="J20" s="616">
        <v>6.6699675908034806</v>
      </c>
      <c r="K20" s="616">
        <v>23.533908935764657</v>
      </c>
      <c r="L20" s="617">
        <v>0.20506346718485016</v>
      </c>
      <c r="M20" s="617">
        <v>0.15086690595565028</v>
      </c>
      <c r="S20" s="140"/>
    </row>
    <row r="21" spans="1:23" s="50" customFormat="1" ht="15.75" customHeight="1">
      <c r="A21" s="140"/>
      <c r="B21" s="140"/>
      <c r="C21" s="140"/>
      <c r="D21" s="140"/>
      <c r="E21" s="140"/>
      <c r="F21" s="140"/>
      <c r="G21" s="140"/>
      <c r="H21" s="140"/>
      <c r="I21" s="517" t="s">
        <v>936</v>
      </c>
      <c r="J21" s="616">
        <v>94.581132568936269</v>
      </c>
      <c r="K21" s="616">
        <v>146.09470325748708</v>
      </c>
      <c r="L21" s="617">
        <v>0.29852933815507204</v>
      </c>
      <c r="M21" s="617">
        <v>0.33276287630515006</v>
      </c>
      <c r="S21" s="334"/>
    </row>
    <row r="22" spans="1:23" s="50" customFormat="1" ht="13.5" customHeight="1">
      <c r="A22" s="154"/>
      <c r="B22" s="672" t="s">
        <v>935</v>
      </c>
      <c r="C22" s="672" t="s">
        <v>934</v>
      </c>
      <c r="D22" s="672" t="s">
        <v>933</v>
      </c>
      <c r="E22" s="672" t="s">
        <v>932</v>
      </c>
      <c r="F22" s="672" t="s">
        <v>143</v>
      </c>
      <c r="G22" s="672" t="s">
        <v>931</v>
      </c>
      <c r="H22" s="672" t="s">
        <v>930</v>
      </c>
      <c r="I22" s="517" t="s">
        <v>929</v>
      </c>
      <c r="J22" s="616">
        <v>1.6466967919141702</v>
      </c>
      <c r="K22" s="616">
        <v>3.3808021791277616</v>
      </c>
      <c r="L22" s="617">
        <v>0.12871731083149246</v>
      </c>
      <c r="M22" s="617">
        <v>0.14451541031750068</v>
      </c>
      <c r="S22" s="221"/>
    </row>
    <row r="23" spans="1:23" s="50" customFormat="1" ht="13.5" customHeight="1" thickBot="1">
      <c r="A23" s="512" t="s">
        <v>69</v>
      </c>
      <c r="B23" s="673"/>
      <c r="C23" s="673"/>
      <c r="D23" s="673"/>
      <c r="E23" s="673"/>
      <c r="F23" s="673"/>
      <c r="G23" s="673"/>
      <c r="H23" s="673"/>
      <c r="I23" s="506"/>
      <c r="J23" s="100"/>
      <c r="K23" s="100"/>
      <c r="L23" s="100"/>
      <c r="M23" s="100"/>
      <c r="N23" s="100"/>
      <c r="O23" s="100"/>
      <c r="P23" s="100"/>
      <c r="Q23" s="100"/>
      <c r="S23" s="221"/>
    </row>
    <row r="24" spans="1:23" s="50" customFormat="1" ht="13.5" customHeight="1">
      <c r="A24" s="513" t="s">
        <v>103</v>
      </c>
      <c r="B24" s="217">
        <v>1380.1445145896062</v>
      </c>
      <c r="C24" s="217">
        <v>18.788266687403798</v>
      </c>
      <c r="D24" s="217">
        <v>297.57159483249308</v>
      </c>
      <c r="E24" s="217">
        <v>9.6634946692525752</v>
      </c>
      <c r="F24" s="217">
        <v>143.63658843051613</v>
      </c>
      <c r="G24" s="217">
        <v>0.2730758578501119</v>
      </c>
      <c r="H24" s="217">
        <v>910.2277404810618</v>
      </c>
      <c r="I24" s="669" t="s">
        <v>928</v>
      </c>
      <c r="J24" s="669"/>
      <c r="K24" s="669"/>
      <c r="L24" s="669"/>
      <c r="M24" s="669"/>
      <c r="N24" s="669"/>
      <c r="O24" s="669"/>
      <c r="P24" s="509"/>
      <c r="Q24" s="509"/>
      <c r="S24" s="221"/>
    </row>
    <row r="25" spans="1:23" s="50" customFormat="1" ht="13.5" customHeight="1">
      <c r="A25" s="511" t="s">
        <v>104</v>
      </c>
      <c r="B25" s="217">
        <v>1400.1355293712481</v>
      </c>
      <c r="C25" s="217">
        <v>69.632393426036387</v>
      </c>
      <c r="D25" s="217">
        <v>30.227897113538674</v>
      </c>
      <c r="E25" s="217">
        <v>20.778975075000002</v>
      </c>
      <c r="F25" s="217">
        <v>60.862193275038763</v>
      </c>
      <c r="G25" s="217">
        <v>0</v>
      </c>
      <c r="H25" s="217">
        <v>1218.6340704816344</v>
      </c>
      <c r="I25" s="669" t="s">
        <v>927</v>
      </c>
      <c r="J25" s="669"/>
      <c r="K25" s="669"/>
      <c r="L25" s="669"/>
      <c r="M25" s="669"/>
      <c r="N25" s="669"/>
      <c r="O25" s="669"/>
      <c r="P25" s="509"/>
      <c r="Q25" s="509"/>
      <c r="S25" s="221"/>
    </row>
    <row r="26" spans="1:23" s="50" customFormat="1" ht="13.5" customHeight="1">
      <c r="A26" s="511" t="s">
        <v>105</v>
      </c>
      <c r="B26" s="217">
        <v>809.41956406113718</v>
      </c>
      <c r="C26" s="217">
        <v>5.3211148290628802</v>
      </c>
      <c r="D26" s="217">
        <v>21.542132112294162</v>
      </c>
      <c r="E26" s="217">
        <v>16.64870209298234</v>
      </c>
      <c r="F26" s="217">
        <v>-53.603585101768218</v>
      </c>
      <c r="G26" s="217">
        <v>-63.379391200505594</v>
      </c>
      <c r="H26" s="217">
        <v>882.89059132907164</v>
      </c>
      <c r="I26" s="669"/>
      <c r="J26" s="669"/>
      <c r="K26" s="669"/>
      <c r="L26" s="669"/>
      <c r="M26" s="669"/>
      <c r="N26" s="669"/>
      <c r="O26" s="669"/>
      <c r="P26" s="509"/>
      <c r="Q26" s="509"/>
      <c r="S26" s="223"/>
    </row>
    <row r="27" spans="1:23" s="50" customFormat="1" ht="13.5" customHeight="1">
      <c r="A27" s="511" t="s">
        <v>292</v>
      </c>
      <c r="B27" s="217">
        <v>321.24056370234939</v>
      </c>
      <c r="C27" s="217">
        <v>0.65588955476255251</v>
      </c>
      <c r="D27" s="217">
        <v>23.241036668857475</v>
      </c>
      <c r="E27" s="217">
        <v>4.8430376663029069</v>
      </c>
      <c r="F27" s="217">
        <v>28.228615463225275</v>
      </c>
      <c r="G27" s="217">
        <v>-21.159905196718967</v>
      </c>
      <c r="H27" s="217">
        <v>285.43188954592023</v>
      </c>
      <c r="I27" s="669" t="s">
        <v>926</v>
      </c>
      <c r="J27" s="669"/>
      <c r="K27" s="669"/>
      <c r="L27" s="669"/>
      <c r="M27" s="669"/>
      <c r="N27" s="669"/>
      <c r="O27" s="669"/>
      <c r="P27" s="509"/>
      <c r="Q27" s="509"/>
      <c r="S27" s="221"/>
    </row>
    <row r="28" spans="1:23" s="50" customFormat="1" ht="13.5" customHeight="1">
      <c r="A28" s="511" t="s">
        <v>106</v>
      </c>
      <c r="B28" s="217">
        <v>575.58250363295281</v>
      </c>
      <c r="C28" s="217">
        <v>8.5001324543881793</v>
      </c>
      <c r="D28" s="217">
        <v>41.308239865432803</v>
      </c>
      <c r="E28" s="217">
        <v>8.8139380322394274</v>
      </c>
      <c r="F28" s="217">
        <v>58.721589441225888</v>
      </c>
      <c r="G28" s="217">
        <v>-6.2216811883717362</v>
      </c>
      <c r="H28" s="217">
        <v>464.4602850280383</v>
      </c>
      <c r="I28" s="669"/>
      <c r="J28" s="669"/>
      <c r="K28" s="669"/>
      <c r="L28" s="669"/>
      <c r="M28" s="669"/>
      <c r="N28" s="669"/>
      <c r="O28" s="669"/>
      <c r="P28" s="509"/>
      <c r="Q28" s="509"/>
      <c r="S28" s="221"/>
      <c r="U28" s="108"/>
    </row>
    <row r="29" spans="1:23" s="50" customFormat="1" ht="13.5" customHeight="1">
      <c r="A29" s="542" t="s">
        <v>212</v>
      </c>
      <c r="B29" s="384">
        <v>4486.5226753572933</v>
      </c>
      <c r="C29" s="384">
        <v>102.8977969516538</v>
      </c>
      <c r="D29" s="384">
        <v>413.89090059261622</v>
      </c>
      <c r="E29" s="384">
        <v>60.74814753577725</v>
      </c>
      <c r="F29" s="384">
        <v>237.84540150823784</v>
      </c>
      <c r="G29" s="384">
        <v>-90.487901727746177</v>
      </c>
      <c r="H29" s="384">
        <v>3761.6445768657263</v>
      </c>
      <c r="I29" s="669" t="s">
        <v>925</v>
      </c>
      <c r="J29" s="669"/>
      <c r="K29" s="669"/>
      <c r="L29" s="669"/>
      <c r="M29" s="669"/>
      <c r="N29" s="669"/>
      <c r="O29" s="669"/>
      <c r="P29" s="509"/>
      <c r="Q29" s="509"/>
      <c r="S29" s="223"/>
      <c r="T29" s="333"/>
      <c r="U29" s="426"/>
      <c r="V29" s="333"/>
      <c r="W29" s="333"/>
    </row>
    <row r="30" spans="1:23" s="50" customFormat="1" ht="13.5" customHeight="1">
      <c r="I30" s="669"/>
      <c r="J30" s="669"/>
      <c r="K30" s="669"/>
      <c r="L30" s="669"/>
      <c r="M30" s="669"/>
      <c r="N30" s="669"/>
      <c r="O30" s="669"/>
      <c r="P30" s="509"/>
      <c r="Q30" s="509"/>
      <c r="S30" s="221"/>
      <c r="T30" s="335"/>
      <c r="U30" s="427"/>
      <c r="V30" s="190"/>
      <c r="W30" s="20"/>
    </row>
    <row r="31" spans="1:23" s="50" customFormat="1" ht="13.5" customHeight="1">
      <c r="A31" s="140"/>
      <c r="B31" s="101"/>
      <c r="C31" s="140"/>
      <c r="D31" s="140"/>
      <c r="E31" s="140"/>
      <c r="F31" s="140"/>
      <c r="G31" s="140"/>
      <c r="H31" s="140"/>
      <c r="S31" s="221"/>
      <c r="T31" s="335"/>
      <c r="U31" s="427"/>
      <c r="V31" s="190"/>
      <c r="W31" s="20"/>
    </row>
    <row r="32" spans="1:23" s="50" customFormat="1" ht="13.5" customHeight="1">
      <c r="A32" s="669" t="s">
        <v>923</v>
      </c>
      <c r="B32" s="638"/>
      <c r="C32" s="638"/>
      <c r="D32" s="638"/>
      <c r="E32" s="638"/>
      <c r="F32" s="638"/>
      <c r="G32" s="638"/>
      <c r="H32" s="638"/>
      <c r="S32" s="223"/>
      <c r="T32" s="329"/>
      <c r="U32" s="51"/>
      <c r="V32" s="140"/>
      <c r="W32" s="20"/>
    </row>
    <row r="33" spans="1:33" s="50" customFormat="1" ht="13.5" customHeight="1">
      <c r="A33" s="425" t="s">
        <v>954</v>
      </c>
      <c r="B33" s="425"/>
      <c r="C33" s="425"/>
      <c r="D33" s="425"/>
      <c r="E33" s="425"/>
      <c r="F33" s="425"/>
      <c r="G33" s="425"/>
      <c r="H33" s="425"/>
      <c r="I33" s="20" t="s">
        <v>924</v>
      </c>
      <c r="J33" s="191"/>
      <c r="K33" s="335"/>
      <c r="L33" s="335"/>
      <c r="M33" s="335"/>
      <c r="N33" s="335"/>
      <c r="O33" s="335"/>
      <c r="P33" s="335"/>
      <c r="Q33" s="335"/>
      <c r="S33" s="221"/>
      <c r="W33" s="20"/>
    </row>
    <row r="34" spans="1:33" s="50" customFormat="1" ht="13.5" customHeight="1">
      <c r="A34" s="425"/>
      <c r="B34" s="425"/>
      <c r="C34" s="425"/>
      <c r="D34" s="425"/>
      <c r="E34" s="425"/>
      <c r="F34" s="425"/>
      <c r="G34" s="425"/>
      <c r="H34" s="425"/>
      <c r="I34" s="506"/>
      <c r="J34" s="506"/>
      <c r="K34" s="506"/>
      <c r="L34" s="506"/>
      <c r="M34" s="506"/>
      <c r="N34" s="506"/>
      <c r="O34" s="506"/>
      <c r="P34" s="506"/>
      <c r="Q34" s="506"/>
      <c r="S34" s="221"/>
      <c r="W34" s="20"/>
    </row>
    <row r="35" spans="1:33" s="50" customFormat="1" ht="13.5" customHeight="1" thickBot="1">
      <c r="A35" s="670" t="s">
        <v>955</v>
      </c>
      <c r="B35" s="670"/>
      <c r="C35" s="670"/>
      <c r="D35" s="670"/>
      <c r="E35" s="670"/>
      <c r="F35" s="670"/>
      <c r="G35" s="670"/>
      <c r="H35" s="670"/>
      <c r="I35" s="337" t="s">
        <v>1051</v>
      </c>
      <c r="J35" s="428" t="s">
        <v>922</v>
      </c>
      <c r="K35" s="420" t="s">
        <v>103</v>
      </c>
      <c r="L35" s="420" t="s">
        <v>104</v>
      </c>
      <c r="M35" s="420" t="s">
        <v>105</v>
      </c>
      <c r="N35" s="420" t="s">
        <v>292</v>
      </c>
      <c r="O35" s="428" t="s">
        <v>106</v>
      </c>
      <c r="P35" s="510"/>
      <c r="Q35" s="510"/>
      <c r="S35" s="223"/>
      <c r="W35" s="20"/>
    </row>
    <row r="36" spans="1:33" s="50" customFormat="1" ht="13.5" customHeight="1">
      <c r="I36" s="421" t="s">
        <v>921</v>
      </c>
      <c r="J36" s="417" t="s">
        <v>920</v>
      </c>
      <c r="K36" s="221">
        <v>-0.27626695272301111</v>
      </c>
      <c r="L36" s="221">
        <v>2.0835292886499245E-3</v>
      </c>
      <c r="M36" s="221">
        <v>-0.321890663998259</v>
      </c>
      <c r="N36" s="221">
        <v>-6.008501221727869E-3</v>
      </c>
      <c r="O36" s="221">
        <v>6.3970263282724898E-2</v>
      </c>
      <c r="P36" s="221"/>
      <c r="Q36" s="221"/>
      <c r="S36" s="221"/>
      <c r="W36" s="20"/>
    </row>
    <row r="37" spans="1:33" s="50" customFormat="1" ht="13.5" customHeight="1">
      <c r="A37" s="670" t="s">
        <v>956</v>
      </c>
      <c r="B37" s="670"/>
      <c r="C37" s="670"/>
      <c r="D37" s="670"/>
      <c r="E37" s="670"/>
      <c r="F37" s="670"/>
      <c r="G37" s="670"/>
      <c r="H37" s="670"/>
      <c r="I37" s="423"/>
      <c r="J37" s="418" t="s">
        <v>919</v>
      </c>
      <c r="K37" s="221">
        <v>-0.10608442416957718</v>
      </c>
      <c r="L37" s="221">
        <v>-6.7518695338409274E-4</v>
      </c>
      <c r="M37" s="221">
        <v>-0.13190497783617361</v>
      </c>
      <c r="N37" s="221">
        <v>-3.0667332487903441E-3</v>
      </c>
      <c r="O37" s="221">
        <v>2.9600568693085458E-2</v>
      </c>
      <c r="P37" s="221"/>
      <c r="Q37" s="221"/>
      <c r="S37" s="221"/>
      <c r="W37" s="20"/>
    </row>
    <row r="38" spans="1:33" s="50" customFormat="1" ht="13.5" customHeight="1">
      <c r="A38" s="670"/>
      <c r="B38" s="670"/>
      <c r="C38" s="670"/>
      <c r="D38" s="670"/>
      <c r="E38" s="670"/>
      <c r="F38" s="670"/>
      <c r="G38" s="670"/>
      <c r="H38" s="670"/>
      <c r="I38" s="423"/>
      <c r="J38" s="418" t="s">
        <v>918</v>
      </c>
      <c r="K38" s="221">
        <v>6.5342462643787083E-2</v>
      </c>
      <c r="L38" s="221">
        <v>2.8285296655856528E-3</v>
      </c>
      <c r="M38" s="221">
        <v>8.6850217986967668E-2</v>
      </c>
      <c r="N38" s="221">
        <v>-7.7178524692884084E-3</v>
      </c>
      <c r="O38" s="221">
        <v>-2.792314577789021E-2</v>
      </c>
      <c r="P38" s="221"/>
      <c r="Q38" s="221"/>
      <c r="S38" s="329"/>
      <c r="W38" s="20"/>
    </row>
    <row r="39" spans="1:33" s="50" customFormat="1" ht="13.5" customHeight="1">
      <c r="I39" s="423"/>
      <c r="J39" s="418" t="s">
        <v>917</v>
      </c>
      <c r="K39" s="221">
        <v>9.9554208001784647E-2</v>
      </c>
      <c r="L39" s="221">
        <v>6.0144600542244341E-3</v>
      </c>
      <c r="M39" s="221">
        <v>0.14510595482117711</v>
      </c>
      <c r="N39" s="221">
        <v>-1.4072711335531342E-2</v>
      </c>
      <c r="O39" s="221">
        <v>-5.4955150123923165E-2</v>
      </c>
      <c r="P39" s="221"/>
      <c r="Q39" s="221"/>
      <c r="S39" s="333"/>
      <c r="W39" s="20"/>
    </row>
    <row r="40" spans="1:33" ht="13.5" customHeight="1">
      <c r="A40" s="671" t="s">
        <v>957</v>
      </c>
      <c r="B40" s="671"/>
      <c r="C40" s="671"/>
      <c r="D40" s="671"/>
      <c r="E40" s="671"/>
      <c r="F40" s="671"/>
      <c r="G40" s="671"/>
      <c r="H40" s="671"/>
      <c r="I40" s="423"/>
      <c r="J40" s="419"/>
      <c r="K40" s="222"/>
      <c r="L40" s="222"/>
      <c r="M40" s="223"/>
      <c r="N40" s="223"/>
      <c r="O40" s="224"/>
      <c r="P40" s="224"/>
      <c r="Q40" s="224"/>
      <c r="S40" s="332"/>
      <c r="T40" s="140"/>
      <c r="U40" s="140"/>
      <c r="W40" s="20"/>
      <c r="X40" s="50"/>
      <c r="Y40" s="50"/>
      <c r="Z40" s="50"/>
      <c r="AA40" s="50"/>
      <c r="AB40" s="50"/>
      <c r="AC40" s="50"/>
      <c r="AD40" s="50"/>
      <c r="AE40" s="50"/>
      <c r="AF40" s="50"/>
      <c r="AG40" s="50"/>
    </row>
    <row r="41" spans="1:33" ht="13.5" customHeight="1">
      <c r="A41" s="671"/>
      <c r="B41" s="671"/>
      <c r="C41" s="671"/>
      <c r="D41" s="671"/>
      <c r="E41" s="671"/>
      <c r="F41" s="671"/>
      <c r="G41" s="671"/>
      <c r="H41" s="671"/>
      <c r="I41" s="422" t="s">
        <v>916</v>
      </c>
      <c r="J41" s="418" t="s">
        <v>915</v>
      </c>
      <c r="K41" s="221">
        <v>2.6321063727234979E-2</v>
      </c>
      <c r="L41" s="221">
        <v>7.1152517518421596E-2</v>
      </c>
      <c r="M41" s="221">
        <v>4.8984254600895456E-2</v>
      </c>
      <c r="N41" s="221">
        <v>3.0109752054361765E-2</v>
      </c>
      <c r="O41" s="221">
        <v>3.9017809030015185E-2</v>
      </c>
      <c r="P41" s="221"/>
      <c r="Q41" s="221"/>
      <c r="S41" s="332"/>
      <c r="T41" s="140"/>
      <c r="U41" s="140"/>
      <c r="W41" s="20"/>
      <c r="X41" s="50"/>
      <c r="Y41" s="50"/>
      <c r="Z41" s="50"/>
      <c r="AA41" s="50"/>
      <c r="AB41" s="50"/>
      <c r="AC41" s="50"/>
      <c r="AD41" s="50"/>
      <c r="AE41" s="50"/>
      <c r="AF41" s="50"/>
      <c r="AG41" s="50"/>
    </row>
    <row r="42" spans="1:33" ht="13.5" customHeight="1">
      <c r="A42" s="671" t="s">
        <v>958</v>
      </c>
      <c r="B42" s="671"/>
      <c r="C42" s="671"/>
      <c r="D42" s="671"/>
      <c r="E42" s="671"/>
      <c r="F42" s="671"/>
      <c r="G42" s="671"/>
      <c r="H42" s="671"/>
      <c r="I42" s="423"/>
      <c r="J42" s="418" t="s">
        <v>914</v>
      </c>
      <c r="K42" s="221">
        <v>-3.7322290730674182E-2</v>
      </c>
      <c r="L42" s="221">
        <v>-7.0590678021362346E-2</v>
      </c>
      <c r="M42" s="221">
        <v>-5.3824178255491066E-2</v>
      </c>
      <c r="N42" s="221">
        <v>-3.0113001005024835E-2</v>
      </c>
      <c r="O42" s="221">
        <v>-3.9448378476359014E-2</v>
      </c>
      <c r="P42" s="221"/>
      <c r="Q42" s="221"/>
      <c r="R42" s="506"/>
      <c r="T42" s="140"/>
      <c r="U42" s="140"/>
      <c r="W42" s="20"/>
      <c r="X42" s="50"/>
      <c r="Y42" s="50"/>
      <c r="Z42" s="50"/>
      <c r="AA42" s="50"/>
      <c r="AB42" s="50"/>
      <c r="AC42" s="50"/>
      <c r="AD42" s="50"/>
      <c r="AE42" s="50"/>
      <c r="AF42" s="50"/>
      <c r="AG42" s="50"/>
    </row>
    <row r="43" spans="1:33" ht="13.5" customHeight="1">
      <c r="A43" s="671"/>
      <c r="B43" s="671"/>
      <c r="C43" s="671"/>
      <c r="D43" s="671"/>
      <c r="E43" s="671"/>
      <c r="F43" s="671"/>
      <c r="G43" s="671"/>
      <c r="H43" s="671"/>
      <c r="I43" s="423"/>
      <c r="J43" s="419"/>
      <c r="K43" s="222"/>
      <c r="L43" s="222"/>
      <c r="M43" s="223"/>
      <c r="N43" s="223"/>
      <c r="O43" s="224"/>
      <c r="P43" s="224"/>
      <c r="Q43" s="224"/>
      <c r="R43" s="506"/>
      <c r="T43" s="140"/>
      <c r="U43" s="140"/>
      <c r="W43" s="20"/>
      <c r="X43" s="50"/>
      <c r="Y43" s="50"/>
      <c r="Z43" s="50"/>
      <c r="AA43" s="50"/>
      <c r="AB43" s="50"/>
      <c r="AC43" s="50"/>
      <c r="AD43" s="50"/>
      <c r="AE43" s="50"/>
      <c r="AF43" s="50"/>
      <c r="AG43" s="50"/>
    </row>
    <row r="44" spans="1:33" ht="13.5" customHeight="1">
      <c r="A44" s="669" t="s">
        <v>959</v>
      </c>
      <c r="B44" s="669"/>
      <c r="C44" s="669"/>
      <c r="D44" s="669"/>
      <c r="E44" s="669"/>
      <c r="F44" s="669"/>
      <c r="G44" s="669"/>
      <c r="H44" s="669"/>
      <c r="I44" s="422" t="s">
        <v>913</v>
      </c>
      <c r="J44" s="418" t="s">
        <v>912</v>
      </c>
      <c r="K44" s="221">
        <v>-3.100097717717934E-2</v>
      </c>
      <c r="L44" s="221">
        <v>-8.3530631423895194E-3</v>
      </c>
      <c r="M44" s="221">
        <v>-3.5918654894790375E-2</v>
      </c>
      <c r="N44" s="221">
        <v>-1.0416666661778083E-2</v>
      </c>
      <c r="O44" s="221">
        <v>-4.459104482809724E-2</v>
      </c>
      <c r="P44" s="221"/>
      <c r="Q44" s="221"/>
      <c r="R44" s="506"/>
      <c r="T44" s="140"/>
      <c r="U44" s="140"/>
      <c r="W44" s="20"/>
      <c r="X44" s="50"/>
      <c r="Y44" s="50"/>
      <c r="Z44" s="50"/>
      <c r="AA44" s="50"/>
      <c r="AB44" s="50"/>
      <c r="AC44" s="50"/>
      <c r="AD44" s="50"/>
      <c r="AE44" s="50"/>
      <c r="AF44" s="50"/>
      <c r="AG44" s="50"/>
    </row>
    <row r="45" spans="1:33" ht="13.5" customHeight="1">
      <c r="A45" s="669"/>
      <c r="B45" s="669"/>
      <c r="C45" s="669"/>
      <c r="D45" s="669"/>
      <c r="E45" s="669"/>
      <c r="F45" s="669"/>
      <c r="G45" s="669"/>
      <c r="H45" s="669"/>
      <c r="I45" s="423"/>
      <c r="J45" s="418" t="s">
        <v>911</v>
      </c>
      <c r="K45" s="221">
        <v>2.8932512775623725E-2</v>
      </c>
      <c r="L45" s="221">
        <v>8.3530631423895229E-3</v>
      </c>
      <c r="M45" s="221">
        <v>3.5931551950257282E-2</v>
      </c>
      <c r="N45" s="221">
        <v>1.0416631951502503E-2</v>
      </c>
      <c r="O45" s="221">
        <v>4.5639727235884837E-2</v>
      </c>
      <c r="P45" s="221"/>
      <c r="Q45" s="221"/>
      <c r="R45" s="506"/>
      <c r="T45" s="140"/>
      <c r="U45" s="140"/>
      <c r="W45" s="20"/>
      <c r="X45" s="50"/>
      <c r="Y45" s="50"/>
      <c r="Z45" s="50"/>
      <c r="AA45" s="50"/>
      <c r="AB45" s="50"/>
      <c r="AC45" s="50"/>
      <c r="AD45" s="50"/>
      <c r="AE45" s="50"/>
      <c r="AF45" s="50"/>
      <c r="AG45" s="50"/>
    </row>
    <row r="46" spans="1:33" ht="13.5" customHeight="1">
      <c r="A46" s="332"/>
      <c r="B46" s="332"/>
      <c r="C46" s="332"/>
      <c r="D46" s="332"/>
      <c r="E46" s="332"/>
      <c r="F46" s="332"/>
      <c r="G46" s="332"/>
      <c r="H46" s="332"/>
      <c r="I46" s="423"/>
      <c r="J46" s="419"/>
      <c r="K46" s="222"/>
      <c r="L46" s="222"/>
      <c r="M46" s="223"/>
      <c r="N46" s="223"/>
      <c r="O46" s="224"/>
      <c r="P46" s="224"/>
      <c r="Q46" s="224"/>
      <c r="R46" s="506"/>
      <c r="T46" s="140"/>
      <c r="U46" s="140"/>
      <c r="W46" s="20"/>
      <c r="X46" s="50"/>
      <c r="Y46" s="50"/>
      <c r="Z46" s="50"/>
      <c r="AA46" s="50"/>
      <c r="AB46" s="50"/>
      <c r="AC46" s="50"/>
      <c r="AD46" s="50"/>
      <c r="AE46" s="50"/>
      <c r="AF46" s="50"/>
      <c r="AG46" s="50"/>
    </row>
    <row r="47" spans="1:33" ht="13.5" customHeight="1">
      <c r="A47" s="670" t="s">
        <v>960</v>
      </c>
      <c r="B47" s="670"/>
      <c r="C47" s="670"/>
      <c r="D47" s="670"/>
      <c r="E47" s="670"/>
      <c r="F47" s="670"/>
      <c r="G47" s="670"/>
      <c r="H47" s="670"/>
      <c r="I47" s="422" t="s">
        <v>910</v>
      </c>
      <c r="J47" s="418" t="s">
        <v>909</v>
      </c>
      <c r="K47" s="221">
        <v>2.8536736956434202E-3</v>
      </c>
      <c r="L47" s="221">
        <v>-1.31047550843452E-2</v>
      </c>
      <c r="M47" s="221">
        <v>-8.8742968657022064E-3</v>
      </c>
      <c r="N47" s="221">
        <v>-1.4474314559193397E-3</v>
      </c>
      <c r="O47" s="221">
        <v>-1.5209277191500295E-2</v>
      </c>
      <c r="P47" s="221"/>
      <c r="Q47" s="221"/>
      <c r="R47" s="506"/>
      <c r="T47" s="140"/>
      <c r="U47" s="140"/>
      <c r="W47" s="20"/>
      <c r="X47" s="50"/>
      <c r="Y47" s="50"/>
      <c r="Z47" s="50"/>
      <c r="AA47" s="50"/>
      <c r="AB47" s="50"/>
      <c r="AC47" s="50"/>
      <c r="AD47" s="50"/>
      <c r="AE47" s="50"/>
      <c r="AF47" s="50"/>
      <c r="AG47" s="50"/>
    </row>
    <row r="48" spans="1:33" ht="13.5" customHeight="1">
      <c r="A48" s="670"/>
      <c r="B48" s="670"/>
      <c r="C48" s="670"/>
      <c r="D48" s="670"/>
      <c r="E48" s="670"/>
      <c r="F48" s="670"/>
      <c r="G48" s="670"/>
      <c r="H48" s="670"/>
      <c r="I48" s="423"/>
      <c r="J48" s="418" t="s">
        <v>908</v>
      </c>
      <c r="K48" s="221">
        <v>-3.7453355095282185E-3</v>
      </c>
      <c r="L48" s="221">
        <v>1.3726403920315339E-2</v>
      </c>
      <c r="M48" s="221">
        <v>9.5112324461327936E-3</v>
      </c>
      <c r="N48" s="221">
        <v>1.4501386661699479E-3</v>
      </c>
      <c r="O48" s="221">
        <v>1.5940949522826001E-2</v>
      </c>
      <c r="P48" s="221"/>
      <c r="Q48" s="221"/>
      <c r="R48" s="506"/>
      <c r="T48" s="140"/>
      <c r="U48" s="140"/>
      <c r="W48" s="20"/>
      <c r="X48" s="50"/>
      <c r="Y48" s="50"/>
      <c r="Z48" s="50"/>
      <c r="AA48" s="50"/>
      <c r="AB48" s="50"/>
      <c r="AC48" s="50"/>
      <c r="AD48" s="50"/>
      <c r="AE48" s="50"/>
      <c r="AF48" s="50"/>
      <c r="AG48" s="50"/>
    </row>
    <row r="49" spans="1:33" ht="13.5" customHeight="1">
      <c r="I49" s="424"/>
      <c r="J49" s="419"/>
      <c r="K49" s="222"/>
      <c r="L49" s="222"/>
      <c r="M49" s="223"/>
      <c r="N49" s="223"/>
      <c r="O49" s="224"/>
      <c r="P49" s="224"/>
      <c r="Q49" s="224"/>
      <c r="R49" s="506"/>
      <c r="T49" s="140"/>
      <c r="U49" s="140"/>
      <c r="W49" s="20"/>
      <c r="X49" s="50"/>
      <c r="Y49" s="50"/>
      <c r="Z49" s="50"/>
      <c r="AA49" s="50"/>
      <c r="AB49" s="50"/>
      <c r="AC49" s="50"/>
      <c r="AD49" s="50"/>
      <c r="AE49" s="50"/>
      <c r="AF49" s="50"/>
      <c r="AG49" s="50"/>
    </row>
    <row r="50" spans="1:33" ht="13.5" customHeight="1">
      <c r="I50" s="506"/>
      <c r="J50" s="418" t="s">
        <v>907</v>
      </c>
      <c r="K50" s="221">
        <v>-6.7916972265853505E-3</v>
      </c>
      <c r="L50" s="221">
        <v>-1.4339150956295271E-3</v>
      </c>
      <c r="M50" s="221">
        <v>-4.9708391116798263E-3</v>
      </c>
      <c r="N50" s="221">
        <v>-3.8877894312042599E-4</v>
      </c>
      <c r="O50" s="221">
        <v>-1.5559589373225276E-2</v>
      </c>
      <c r="P50" s="221"/>
      <c r="Q50" s="221"/>
      <c r="R50" s="506"/>
      <c r="U50" s="51"/>
      <c r="V50" s="329"/>
      <c r="W50" s="20"/>
      <c r="X50" s="50"/>
      <c r="Y50" s="50"/>
      <c r="Z50" s="50"/>
      <c r="AA50" s="50"/>
      <c r="AB50" s="50"/>
      <c r="AC50" s="50"/>
      <c r="AD50" s="50"/>
      <c r="AE50" s="50"/>
      <c r="AF50" s="50"/>
      <c r="AG50" s="50"/>
    </row>
    <row r="51" spans="1:33" ht="13.5" customHeight="1">
      <c r="I51" s="506"/>
      <c r="J51" s="418" t="s">
        <v>906</v>
      </c>
      <c r="K51" s="221">
        <v>7.2360805042309389E-3</v>
      </c>
      <c r="L51" s="221">
        <v>1.4673541203213205E-3</v>
      </c>
      <c r="M51" s="221">
        <v>5.2505830262589868E-3</v>
      </c>
      <c r="N51" s="221">
        <v>3.8928842548907513E-4</v>
      </c>
      <c r="O51" s="221">
        <v>1.7564137031927628E-2</v>
      </c>
      <c r="P51" s="221"/>
      <c r="Q51" s="221"/>
      <c r="R51" s="506"/>
      <c r="T51" s="333"/>
      <c r="U51" s="426"/>
      <c r="V51" s="333"/>
      <c r="W51" s="333"/>
      <c r="X51" s="50"/>
      <c r="Y51" s="50"/>
      <c r="Z51" s="50"/>
      <c r="AA51" s="50"/>
      <c r="AB51" s="50"/>
      <c r="AC51" s="50"/>
      <c r="AD51" s="50"/>
      <c r="AE51" s="50"/>
      <c r="AF51" s="50"/>
      <c r="AG51" s="50"/>
    </row>
    <row r="52" spans="1:33" ht="13.5" customHeight="1">
      <c r="R52" s="506"/>
      <c r="T52" s="332"/>
      <c r="U52" s="426"/>
      <c r="V52" s="333"/>
      <c r="W52" s="333"/>
      <c r="X52" s="50"/>
      <c r="Y52" s="50"/>
      <c r="Z52" s="50"/>
      <c r="AA52" s="50"/>
      <c r="AB52" s="50"/>
      <c r="AC52" s="50"/>
      <c r="AD52" s="50"/>
      <c r="AE52" s="50"/>
      <c r="AF52" s="50"/>
      <c r="AG52" s="50"/>
    </row>
    <row r="53" spans="1:33" ht="13.5" customHeight="1">
      <c r="I53" s="669" t="s">
        <v>905</v>
      </c>
      <c r="J53" s="669"/>
      <c r="K53" s="669"/>
      <c r="L53" s="669"/>
      <c r="M53" s="669"/>
      <c r="N53" s="669"/>
      <c r="O53" s="669"/>
      <c r="R53" s="506"/>
      <c r="T53" s="332"/>
      <c r="U53" s="189"/>
      <c r="V53" s="189"/>
      <c r="W53" s="189"/>
      <c r="X53" s="50"/>
      <c r="Y53" s="50"/>
      <c r="Z53" s="50"/>
      <c r="AA53" s="50"/>
      <c r="AB53" s="50"/>
      <c r="AC53" s="50"/>
      <c r="AD53" s="50"/>
      <c r="AE53" s="50"/>
      <c r="AF53" s="50"/>
      <c r="AG53" s="50"/>
    </row>
    <row r="54" spans="1:33" ht="13.5" customHeight="1">
      <c r="I54" s="669" t="s">
        <v>904</v>
      </c>
      <c r="J54" s="669"/>
      <c r="K54" s="669"/>
      <c r="L54" s="669"/>
      <c r="M54" s="669"/>
      <c r="N54" s="669"/>
      <c r="O54" s="669"/>
      <c r="R54" s="20"/>
      <c r="S54" s="20"/>
      <c r="T54" s="20"/>
      <c r="U54" s="20"/>
      <c r="V54" s="20"/>
      <c r="W54" s="20"/>
      <c r="X54" s="50"/>
      <c r="Y54" s="50"/>
      <c r="Z54" s="50"/>
      <c r="AA54" s="50"/>
      <c r="AB54" s="50"/>
      <c r="AC54" s="50"/>
      <c r="AD54" s="50"/>
      <c r="AE54" s="50"/>
      <c r="AF54" s="50"/>
      <c r="AG54" s="50"/>
    </row>
    <row r="55" spans="1:33" ht="13.5" customHeight="1">
      <c r="R55" s="20"/>
      <c r="S55" s="20"/>
      <c r="T55" s="20"/>
      <c r="U55" s="20"/>
      <c r="V55" s="20"/>
      <c r="W55" s="20"/>
      <c r="X55" s="50"/>
      <c r="Y55" s="50"/>
      <c r="Z55" s="50"/>
      <c r="AA55" s="50"/>
      <c r="AB55" s="50"/>
      <c r="AC55" s="50"/>
      <c r="AD55" s="50"/>
      <c r="AE55" s="50"/>
      <c r="AF55" s="50"/>
      <c r="AG55" s="50"/>
    </row>
    <row r="56" spans="1:33" ht="13.5" customHeight="1">
      <c r="I56" s="506"/>
      <c r="J56" s="506"/>
      <c r="K56" s="506"/>
      <c r="L56" s="506"/>
      <c r="M56" s="506"/>
      <c r="N56" s="506"/>
      <c r="O56" s="506"/>
      <c r="R56" s="20"/>
      <c r="S56" s="20"/>
      <c r="T56" s="20"/>
      <c r="U56" s="20"/>
      <c r="V56" s="20"/>
      <c r="W56" s="20"/>
      <c r="X56" s="50"/>
      <c r="Y56" s="50"/>
      <c r="Z56" s="50"/>
      <c r="AA56" s="50"/>
      <c r="AB56" s="50"/>
      <c r="AC56" s="50"/>
      <c r="AD56" s="50"/>
      <c r="AE56" s="50"/>
      <c r="AF56" s="50"/>
      <c r="AG56" s="50"/>
    </row>
    <row r="57" spans="1:33" ht="15" customHeight="1">
      <c r="I57" s="506"/>
      <c r="J57" s="506"/>
      <c r="K57" s="333"/>
      <c r="L57" s="333"/>
      <c r="M57" s="333"/>
      <c r="N57" s="333"/>
      <c r="O57" s="333"/>
      <c r="P57" s="333"/>
      <c r="Q57" s="333"/>
      <c r="R57" s="20"/>
      <c r="S57" s="20"/>
      <c r="T57" s="20"/>
      <c r="U57" s="20"/>
      <c r="V57" s="20"/>
      <c r="W57" s="20"/>
      <c r="X57" s="50"/>
      <c r="Y57" s="50"/>
      <c r="Z57" s="50"/>
      <c r="AA57" s="50"/>
      <c r="AB57" s="50"/>
      <c r="AC57" s="50"/>
      <c r="AD57" s="50"/>
      <c r="AE57" s="50"/>
      <c r="AF57" s="50"/>
      <c r="AG57" s="50"/>
    </row>
    <row r="58" spans="1:33" ht="15" customHeight="1">
      <c r="J58" s="509"/>
      <c r="K58" s="509"/>
      <c r="L58" s="509"/>
      <c r="M58" s="509"/>
      <c r="N58" s="509"/>
      <c r="O58" s="509"/>
      <c r="P58" s="509"/>
      <c r="Q58" s="509"/>
      <c r="R58" s="20"/>
      <c r="S58" s="20"/>
      <c r="T58" s="20"/>
      <c r="U58" s="20"/>
      <c r="V58" s="20"/>
      <c r="W58" s="20"/>
      <c r="X58" s="50"/>
      <c r="Y58" s="50"/>
      <c r="Z58" s="50"/>
      <c r="AA58" s="50"/>
      <c r="AB58" s="50"/>
      <c r="AC58" s="50"/>
      <c r="AD58" s="50"/>
      <c r="AE58" s="50"/>
      <c r="AF58" s="50"/>
      <c r="AG58" s="50"/>
    </row>
    <row r="59" spans="1:33" ht="15" customHeight="1">
      <c r="J59" s="509"/>
      <c r="K59" s="509"/>
      <c r="L59" s="509"/>
      <c r="M59" s="509"/>
      <c r="N59" s="509"/>
      <c r="O59" s="509"/>
      <c r="P59" s="509"/>
      <c r="Q59" s="509"/>
      <c r="R59" s="20"/>
      <c r="S59" s="20"/>
      <c r="T59" s="20"/>
      <c r="U59" s="20"/>
      <c r="V59" s="20"/>
      <c r="W59" s="20"/>
      <c r="X59" s="50"/>
      <c r="Y59" s="50"/>
      <c r="Z59" s="50"/>
      <c r="AA59" s="50"/>
      <c r="AB59" s="50"/>
      <c r="AC59" s="50"/>
      <c r="AD59" s="50"/>
      <c r="AE59" s="50"/>
      <c r="AF59" s="50"/>
      <c r="AG59" s="50"/>
    </row>
    <row r="60" spans="1:33" ht="15" customHeight="1">
      <c r="I60" s="329"/>
      <c r="J60" s="333"/>
      <c r="K60" s="329"/>
      <c r="L60" s="329"/>
      <c r="M60" s="329"/>
      <c r="N60" s="329"/>
      <c r="O60" s="329"/>
      <c r="R60" s="329"/>
      <c r="S60" s="329"/>
      <c r="V60" s="329"/>
      <c r="W60" s="329"/>
      <c r="X60" s="50"/>
      <c r="Y60" s="50"/>
      <c r="Z60" s="50"/>
      <c r="AA60" s="50"/>
      <c r="AB60" s="50"/>
      <c r="AC60" s="50"/>
      <c r="AD60" s="50"/>
      <c r="AE60" s="50"/>
      <c r="AF60" s="50"/>
      <c r="AG60" s="50"/>
    </row>
    <row r="61" spans="1:33" ht="15" customHeight="1">
      <c r="I61" s="333"/>
      <c r="X61" s="50"/>
      <c r="Y61" s="50"/>
      <c r="Z61" s="50"/>
      <c r="AA61" s="50"/>
      <c r="AB61" s="50"/>
      <c r="AC61" s="50"/>
      <c r="AD61" s="50"/>
      <c r="AE61" s="50"/>
      <c r="AF61" s="50"/>
      <c r="AG61" s="50"/>
    </row>
    <row r="62" spans="1:33" ht="15" customHeight="1">
      <c r="I62" s="333"/>
      <c r="X62" s="50"/>
      <c r="Y62" s="50"/>
      <c r="Z62" s="50"/>
      <c r="AA62" s="50"/>
      <c r="AB62" s="50"/>
      <c r="AC62" s="50"/>
      <c r="AD62" s="50"/>
      <c r="AE62" s="50"/>
      <c r="AF62" s="50"/>
      <c r="AG62" s="50"/>
    </row>
    <row r="63" spans="1:33" ht="15" customHeight="1">
      <c r="A63" s="333"/>
      <c r="B63" s="333"/>
      <c r="C63" s="333"/>
      <c r="D63" s="333"/>
      <c r="E63" s="333"/>
      <c r="F63" s="333"/>
      <c r="G63" s="333"/>
      <c r="H63" s="333"/>
      <c r="I63" s="333"/>
    </row>
  </sheetData>
  <mergeCells count="35">
    <mergeCell ref="C22:C23"/>
    <mergeCell ref="A32:H32"/>
    <mergeCell ref="F22:F23"/>
    <mergeCell ref="G22:G23"/>
    <mergeCell ref="H22:H23"/>
    <mergeCell ref="B22:B23"/>
    <mergeCell ref="C3:D3"/>
    <mergeCell ref="A8:B8"/>
    <mergeCell ref="A9:B9"/>
    <mergeCell ref="A10:B10"/>
    <mergeCell ref="A4:B4"/>
    <mergeCell ref="A5:B5"/>
    <mergeCell ref="A6:B6"/>
    <mergeCell ref="A7:B7"/>
    <mergeCell ref="J3:K3"/>
    <mergeCell ref="J18:K18"/>
    <mergeCell ref="L18:M18"/>
    <mergeCell ref="I24:O24"/>
    <mergeCell ref="I25:O26"/>
    <mergeCell ref="I53:O53"/>
    <mergeCell ref="I54:O54"/>
    <mergeCell ref="A14:G15"/>
    <mergeCell ref="A12:G13"/>
    <mergeCell ref="A16:G17"/>
    <mergeCell ref="I27:O28"/>
    <mergeCell ref="I29:O30"/>
    <mergeCell ref="I12:O13"/>
    <mergeCell ref="A47:H48"/>
    <mergeCell ref="A35:H35"/>
    <mergeCell ref="A37:H38"/>
    <mergeCell ref="A40:H41"/>
    <mergeCell ref="A42:H43"/>
    <mergeCell ref="A44:H45"/>
    <mergeCell ref="D22:D23"/>
    <mergeCell ref="E22:E23"/>
  </mergeCells>
  <pageMargins left="0.7" right="0.7" top="0.75" bottom="0.75" header="0.3" footer="0.3"/>
  <pageSetup paperSize="9" scale="98" pageOrder="overThenDown" orientation="portrait" r:id="rId1"/>
  <headerFooter>
    <oddHeader>&amp;R&amp;"Arial,Normal"&amp;8Wealth Management</oddHeader>
    <oddFooter>&amp;L&amp;G&amp;C&amp;"Arial,Normal"&amp;7Fact book - Q2 2013</oddFooter>
  </headerFooter>
  <colBreaks count="3" manualBreakCount="3">
    <brk id="8" max="55" man="1"/>
    <brk id="17" max="54" man="1"/>
    <brk id="22" max="1048575" man="1"/>
  </col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52"/>
  <sheetViews>
    <sheetView view="pageLayout" zoomScale="80" zoomScaleNormal="100" zoomScaleSheetLayoutView="100" zoomScalePageLayoutView="80" workbookViewId="0">
      <selection activeCell="F49" sqref="F49"/>
    </sheetView>
  </sheetViews>
  <sheetFormatPr defaultRowHeight="11.25"/>
  <cols>
    <col min="1" max="1" width="27.85546875" style="12" customWidth="1"/>
    <col min="2" max="7" width="7.140625" style="12" customWidth="1"/>
    <col min="8" max="9" width="6.85546875" style="12" customWidth="1"/>
    <col min="10" max="13" width="6" style="12" customWidth="1"/>
    <col min="14" max="16384" width="9.140625" style="12"/>
  </cols>
  <sheetData>
    <row r="1" spans="1:7" ht="13.5" customHeight="1">
      <c r="A1" s="2" t="s">
        <v>462</v>
      </c>
    </row>
    <row r="2" spans="1:7" ht="13.5" customHeight="1"/>
    <row r="3" spans="1:7" ht="13.5" customHeight="1" thickBot="1">
      <c r="A3" s="18" t="s">
        <v>69</v>
      </c>
      <c r="B3" s="19" t="s">
        <v>782</v>
      </c>
      <c r="C3" s="19" t="s">
        <v>727</v>
      </c>
      <c r="D3" s="19" t="s">
        <v>695</v>
      </c>
      <c r="E3" s="19" t="s">
        <v>605</v>
      </c>
      <c r="F3" s="19" t="s">
        <v>526</v>
      </c>
      <c r="G3" s="19" t="s">
        <v>256</v>
      </c>
    </row>
    <row r="4" spans="1:7" ht="13.5" customHeight="1">
      <c r="A4" s="16" t="s">
        <v>75</v>
      </c>
      <c r="B4" s="17">
        <v>37</v>
      </c>
      <c r="C4" s="17">
        <v>33</v>
      </c>
      <c r="D4" s="17">
        <v>28</v>
      </c>
      <c r="E4" s="17">
        <v>27</v>
      </c>
      <c r="F4" s="17">
        <v>35</v>
      </c>
      <c r="G4" s="17">
        <v>43</v>
      </c>
    </row>
    <row r="5" spans="1:7" ht="13.5" customHeight="1">
      <c r="A5" s="16" t="s">
        <v>97</v>
      </c>
      <c r="B5" s="17">
        <v>73</v>
      </c>
      <c r="C5" s="17">
        <v>65</v>
      </c>
      <c r="D5" s="17">
        <v>60</v>
      </c>
      <c r="E5" s="17">
        <v>51</v>
      </c>
      <c r="F5" s="17">
        <v>61</v>
      </c>
      <c r="G5" s="17">
        <v>59</v>
      </c>
    </row>
    <row r="6" spans="1:7" ht="13.5" customHeight="1">
      <c r="A6" s="16" t="s">
        <v>77</v>
      </c>
      <c r="B6" s="17">
        <v>35</v>
      </c>
      <c r="C6" s="17">
        <v>41</v>
      </c>
      <c r="D6" s="17">
        <v>34</v>
      </c>
      <c r="E6" s="17">
        <v>34</v>
      </c>
      <c r="F6" s="17">
        <v>33</v>
      </c>
      <c r="G6" s="17">
        <v>31</v>
      </c>
    </row>
    <row r="7" spans="1:7" ht="13.5" customHeight="1">
      <c r="A7" s="16" t="s">
        <v>259</v>
      </c>
      <c r="B7" s="17">
        <v>1</v>
      </c>
      <c r="C7" s="17">
        <v>1</v>
      </c>
      <c r="D7" s="17">
        <v>3</v>
      </c>
      <c r="E7" s="17">
        <v>4</v>
      </c>
      <c r="F7" s="17">
        <v>2</v>
      </c>
      <c r="G7" s="17">
        <v>2</v>
      </c>
    </row>
    <row r="8" spans="1:7" ht="13.5" customHeight="1">
      <c r="A8" s="24" t="s">
        <v>752</v>
      </c>
      <c r="B8" s="32">
        <v>146</v>
      </c>
      <c r="C8" s="32">
        <v>140</v>
      </c>
      <c r="D8" s="32">
        <v>125</v>
      </c>
      <c r="E8" s="32">
        <v>116</v>
      </c>
      <c r="F8" s="32">
        <v>131</v>
      </c>
      <c r="G8" s="32">
        <v>135</v>
      </c>
    </row>
    <row r="9" spans="1:7" ht="13.5" customHeight="1">
      <c r="A9" s="16" t="s">
        <v>260</v>
      </c>
      <c r="B9" s="17">
        <v>-42</v>
      </c>
      <c r="C9" s="17">
        <v>-42</v>
      </c>
      <c r="D9" s="17">
        <v>-46</v>
      </c>
      <c r="E9" s="17">
        <v>-38</v>
      </c>
      <c r="F9" s="17">
        <v>-40</v>
      </c>
      <c r="G9" s="17">
        <v>-39</v>
      </c>
    </row>
    <row r="10" spans="1:7" ht="13.5" customHeight="1">
      <c r="A10" s="16" t="s">
        <v>749</v>
      </c>
      <c r="B10" s="17">
        <v>-44</v>
      </c>
      <c r="C10" s="17">
        <v>-43</v>
      </c>
      <c r="D10" s="17">
        <v>-44</v>
      </c>
      <c r="E10" s="17">
        <v>-46</v>
      </c>
      <c r="F10" s="17">
        <v>-41</v>
      </c>
      <c r="G10" s="17">
        <v>-42</v>
      </c>
    </row>
    <row r="11" spans="1:7" ht="13.5" customHeight="1">
      <c r="A11" s="24" t="s">
        <v>753</v>
      </c>
      <c r="B11" s="32">
        <v>-87</v>
      </c>
      <c r="C11" s="32">
        <v>-87</v>
      </c>
      <c r="D11" s="32">
        <v>-92</v>
      </c>
      <c r="E11" s="32">
        <v>-85</v>
      </c>
      <c r="F11" s="32">
        <v>-83</v>
      </c>
      <c r="G11" s="32">
        <v>-82</v>
      </c>
    </row>
    <row r="12" spans="1:7" ht="13.5" customHeight="1">
      <c r="A12" s="24" t="s">
        <v>85</v>
      </c>
      <c r="B12" s="32">
        <v>59</v>
      </c>
      <c r="C12" s="32">
        <v>53</v>
      </c>
      <c r="D12" s="32">
        <v>33</v>
      </c>
      <c r="E12" s="32">
        <v>31</v>
      </c>
      <c r="F12" s="32">
        <v>48</v>
      </c>
      <c r="G12" s="32">
        <v>53</v>
      </c>
    </row>
    <row r="13" spans="1:7" ht="13.5" customHeight="1">
      <c r="A13" s="16" t="s">
        <v>86</v>
      </c>
      <c r="B13" s="17">
        <v>-4</v>
      </c>
      <c r="C13" s="17">
        <v>1</v>
      </c>
      <c r="D13" s="17">
        <v>-1</v>
      </c>
      <c r="E13" s="17">
        <v>0</v>
      </c>
      <c r="F13" s="17">
        <v>0</v>
      </c>
      <c r="G13" s="17">
        <v>0</v>
      </c>
    </row>
    <row r="14" spans="1:7" ht="13.5" customHeight="1">
      <c r="A14" s="24" t="s">
        <v>87</v>
      </c>
      <c r="B14" s="32">
        <v>55</v>
      </c>
      <c r="C14" s="32">
        <v>54</v>
      </c>
      <c r="D14" s="32">
        <v>32</v>
      </c>
      <c r="E14" s="32">
        <v>31</v>
      </c>
      <c r="F14" s="32">
        <v>48</v>
      </c>
      <c r="G14" s="32">
        <v>53</v>
      </c>
    </row>
    <row r="15" spans="1:7" ht="13.5" customHeight="1">
      <c r="A15" s="16"/>
      <c r="B15" s="17"/>
      <c r="C15" s="17"/>
      <c r="D15" s="17"/>
      <c r="E15" s="17"/>
      <c r="F15" s="17"/>
      <c r="G15" s="17"/>
    </row>
    <row r="16" spans="1:7" ht="13.5" customHeight="1">
      <c r="A16" s="16" t="s">
        <v>41</v>
      </c>
      <c r="B16" s="10">
        <v>60</v>
      </c>
      <c r="C16" s="10">
        <v>62</v>
      </c>
      <c r="D16" s="10">
        <v>71</v>
      </c>
      <c r="E16" s="10">
        <v>70</v>
      </c>
      <c r="F16" s="10">
        <v>62</v>
      </c>
      <c r="G16" s="10">
        <v>60</v>
      </c>
    </row>
    <row r="17" spans="1:7" ht="13.5" customHeight="1">
      <c r="A17" s="16" t="s">
        <v>261</v>
      </c>
      <c r="B17" s="10">
        <v>47.472419403722256</v>
      </c>
      <c r="C17" s="10">
        <v>40</v>
      </c>
      <c r="D17" s="10">
        <v>28</v>
      </c>
      <c r="E17" s="10">
        <v>21</v>
      </c>
      <c r="F17" s="10">
        <v>31</v>
      </c>
      <c r="G17" s="10">
        <v>31</v>
      </c>
    </row>
    <row r="18" spans="1:7" ht="13.5" customHeight="1">
      <c r="A18" s="16" t="s">
        <v>262</v>
      </c>
      <c r="B18" s="10">
        <v>366.68186457030981</v>
      </c>
      <c r="C18" s="10">
        <v>387</v>
      </c>
      <c r="D18" s="10">
        <v>336</v>
      </c>
      <c r="E18" s="10">
        <v>422</v>
      </c>
      <c r="F18" s="10">
        <v>443</v>
      </c>
      <c r="G18" s="10">
        <v>478</v>
      </c>
    </row>
    <row r="19" spans="1:7" ht="13.5" customHeight="1">
      <c r="A19" s="16" t="s">
        <v>263</v>
      </c>
      <c r="B19" s="330">
        <v>2812.2357774859947</v>
      </c>
      <c r="C19" s="330">
        <v>3161</v>
      </c>
      <c r="D19" s="330">
        <v>2902</v>
      </c>
      <c r="E19" s="330">
        <v>3512</v>
      </c>
      <c r="F19" s="330">
        <v>3486</v>
      </c>
      <c r="G19" s="330">
        <v>3602</v>
      </c>
    </row>
    <row r="20" spans="1:7" ht="13.5" customHeight="1">
      <c r="A20" s="16" t="s">
        <v>264</v>
      </c>
      <c r="B20" s="330">
        <v>1207</v>
      </c>
      <c r="C20" s="330">
        <v>1220</v>
      </c>
      <c r="D20" s="330">
        <v>1208</v>
      </c>
      <c r="E20" s="330">
        <v>1195</v>
      </c>
      <c r="F20" s="330">
        <v>1207</v>
      </c>
      <c r="G20" s="330">
        <v>1218</v>
      </c>
    </row>
    <row r="21" spans="1:7" ht="13.5" customHeight="1">
      <c r="A21" s="9"/>
      <c r="B21" s="9"/>
      <c r="C21" s="9"/>
      <c r="D21" s="9"/>
      <c r="E21" s="9"/>
      <c r="F21" s="9"/>
      <c r="G21" s="9"/>
    </row>
    <row r="22" spans="1:7" ht="13.5" customHeight="1">
      <c r="A22" s="9"/>
      <c r="B22" s="9"/>
      <c r="C22" s="9"/>
      <c r="D22" s="9"/>
      <c r="E22" s="9"/>
      <c r="F22" s="9"/>
      <c r="G22" s="9"/>
    </row>
    <row r="23" spans="1:7" ht="13.5" customHeight="1">
      <c r="A23" s="20" t="s">
        <v>659</v>
      </c>
      <c r="B23" s="9"/>
      <c r="C23" s="9"/>
      <c r="D23" s="9"/>
      <c r="E23" s="9"/>
      <c r="F23" s="9"/>
      <c r="G23" s="9"/>
    </row>
    <row r="24" spans="1:7" ht="13.5" customHeight="1">
      <c r="A24" s="9"/>
      <c r="B24" s="9"/>
      <c r="C24" s="9"/>
      <c r="D24" s="9"/>
      <c r="E24" s="9"/>
      <c r="F24" s="9"/>
      <c r="G24" s="9"/>
    </row>
    <row r="25" spans="1:7" ht="13.5" customHeight="1" thickBot="1">
      <c r="A25" s="18" t="s">
        <v>69</v>
      </c>
      <c r="B25" s="19" t="s">
        <v>782</v>
      </c>
      <c r="C25" s="19" t="s">
        <v>727</v>
      </c>
      <c r="D25" s="19" t="s">
        <v>695</v>
      </c>
      <c r="E25" s="19" t="s">
        <v>605</v>
      </c>
      <c r="F25" s="19" t="s">
        <v>526</v>
      </c>
      <c r="G25" s="19" t="s">
        <v>256</v>
      </c>
    </row>
    <row r="26" spans="1:7" ht="13.5" customHeight="1">
      <c r="A26" s="16" t="s">
        <v>75</v>
      </c>
      <c r="B26" s="17">
        <v>0</v>
      </c>
      <c r="C26" s="17">
        <v>0</v>
      </c>
      <c r="D26" s="17">
        <v>1</v>
      </c>
      <c r="E26" s="17">
        <v>2</v>
      </c>
      <c r="F26" s="17">
        <v>1</v>
      </c>
      <c r="G26" s="17">
        <v>1</v>
      </c>
    </row>
    <row r="27" spans="1:7" ht="13.5" customHeight="1">
      <c r="A27" s="16" t="s">
        <v>97</v>
      </c>
      <c r="B27" s="17">
        <v>-1</v>
      </c>
      <c r="C27" s="17">
        <v>0</v>
      </c>
      <c r="D27" s="17">
        <v>5</v>
      </c>
      <c r="E27" s="17">
        <v>-3</v>
      </c>
      <c r="F27" s="17">
        <v>-3</v>
      </c>
      <c r="G27" s="17">
        <v>-6</v>
      </c>
    </row>
    <row r="28" spans="1:7" ht="13.5" customHeight="1">
      <c r="A28" s="16" t="s">
        <v>77</v>
      </c>
      <c r="B28" s="17">
        <v>0</v>
      </c>
      <c r="C28" s="17">
        <v>0</v>
      </c>
      <c r="D28" s="17">
        <v>0</v>
      </c>
      <c r="E28" s="17">
        <v>0</v>
      </c>
      <c r="F28" s="17">
        <v>0</v>
      </c>
      <c r="G28" s="17">
        <v>-1</v>
      </c>
    </row>
    <row r="29" spans="1:7" ht="13.5" customHeight="1">
      <c r="A29" s="16" t="s">
        <v>259</v>
      </c>
      <c r="B29" s="17">
        <v>1</v>
      </c>
      <c r="C29" s="17">
        <v>0</v>
      </c>
      <c r="D29" s="17">
        <v>0</v>
      </c>
      <c r="E29" s="17">
        <v>-1</v>
      </c>
      <c r="F29" s="17">
        <v>0</v>
      </c>
      <c r="G29" s="17">
        <v>0</v>
      </c>
    </row>
    <row r="30" spans="1:7" ht="13.5" customHeight="1">
      <c r="A30" s="24" t="s">
        <v>752</v>
      </c>
      <c r="B30" s="32">
        <v>0</v>
      </c>
      <c r="C30" s="32">
        <v>0</v>
      </c>
      <c r="D30" s="32">
        <v>6</v>
      </c>
      <c r="E30" s="32">
        <v>-2</v>
      </c>
      <c r="F30" s="32">
        <v>-2</v>
      </c>
      <c r="G30" s="32">
        <v>-6</v>
      </c>
    </row>
    <row r="31" spans="1:7" ht="13.5" customHeight="1">
      <c r="A31" s="16" t="s">
        <v>260</v>
      </c>
      <c r="B31" s="17">
        <v>-20</v>
      </c>
      <c r="C31" s="17">
        <v>-17</v>
      </c>
      <c r="D31" s="17">
        <v>-17</v>
      </c>
      <c r="E31" s="17">
        <v>-15</v>
      </c>
      <c r="F31" s="17">
        <v>-19</v>
      </c>
      <c r="G31" s="17">
        <v>-17</v>
      </c>
    </row>
    <row r="32" spans="1:7" ht="13.5" customHeight="1">
      <c r="A32" s="16" t="s">
        <v>749</v>
      </c>
      <c r="B32" s="17">
        <v>18</v>
      </c>
      <c r="C32" s="17">
        <v>18</v>
      </c>
      <c r="D32" s="17">
        <v>10</v>
      </c>
      <c r="E32" s="17">
        <v>20</v>
      </c>
      <c r="F32" s="17">
        <v>13</v>
      </c>
      <c r="G32" s="17">
        <v>17</v>
      </c>
    </row>
    <row r="33" spans="1:7" ht="13.5" customHeight="1">
      <c r="A33" s="24" t="s">
        <v>753</v>
      </c>
      <c r="B33" s="32">
        <v>-2</v>
      </c>
      <c r="C33" s="32">
        <v>1</v>
      </c>
      <c r="D33" s="32">
        <v>-7</v>
      </c>
      <c r="E33" s="32">
        <v>5</v>
      </c>
      <c r="F33" s="32">
        <v>-6</v>
      </c>
      <c r="G33" s="32">
        <v>-1</v>
      </c>
    </row>
    <row r="34" spans="1:7" ht="13.5" customHeight="1">
      <c r="A34" s="24" t="s">
        <v>85</v>
      </c>
      <c r="B34" s="32">
        <v>-2</v>
      </c>
      <c r="C34" s="32">
        <v>1</v>
      </c>
      <c r="D34" s="32">
        <v>-1</v>
      </c>
      <c r="E34" s="32">
        <v>3</v>
      </c>
      <c r="F34" s="32">
        <v>-8</v>
      </c>
      <c r="G34" s="32">
        <v>-7</v>
      </c>
    </row>
    <row r="35" spans="1:7" ht="13.5" customHeight="1">
      <c r="A35" s="16" t="s">
        <v>86</v>
      </c>
      <c r="B35" s="17">
        <v>0</v>
      </c>
      <c r="C35" s="17">
        <v>0</v>
      </c>
      <c r="D35" s="17">
        <v>0</v>
      </c>
      <c r="E35" s="17">
        <v>0</v>
      </c>
      <c r="F35" s="17">
        <v>0</v>
      </c>
      <c r="G35" s="17">
        <v>0</v>
      </c>
    </row>
    <row r="36" spans="1:7" ht="13.5" customHeight="1">
      <c r="A36" s="24" t="s">
        <v>87</v>
      </c>
      <c r="B36" s="32">
        <v>-2</v>
      </c>
      <c r="C36" s="32">
        <v>1</v>
      </c>
      <c r="D36" s="32">
        <v>-1</v>
      </c>
      <c r="E36" s="32">
        <v>3</v>
      </c>
      <c r="F36" s="32">
        <v>-8</v>
      </c>
      <c r="G36" s="32">
        <v>-7</v>
      </c>
    </row>
    <row r="37" spans="1:7" ht="13.5" customHeight="1">
      <c r="A37" s="16"/>
      <c r="B37" s="17"/>
      <c r="C37" s="17"/>
      <c r="D37" s="17"/>
      <c r="E37" s="17"/>
      <c r="F37" s="17"/>
      <c r="G37" s="17"/>
    </row>
    <row r="38" spans="1:7" ht="13.5" customHeight="1">
      <c r="A38" s="16" t="s">
        <v>262</v>
      </c>
      <c r="B38" s="17">
        <v>1</v>
      </c>
      <c r="C38" s="17">
        <v>1</v>
      </c>
      <c r="D38" s="17">
        <v>2</v>
      </c>
      <c r="E38" s="17">
        <v>1</v>
      </c>
      <c r="F38" s="17">
        <v>1</v>
      </c>
      <c r="G38" s="17">
        <v>4</v>
      </c>
    </row>
    <row r="39" spans="1:7" ht="13.5" customHeight="1">
      <c r="A39" s="16" t="s">
        <v>264</v>
      </c>
      <c r="B39" s="17">
        <v>525</v>
      </c>
      <c r="C39" s="17">
        <v>519</v>
      </c>
      <c r="D39" s="17">
        <v>517</v>
      </c>
      <c r="E39" s="17">
        <v>514</v>
      </c>
      <c r="F39" s="17">
        <v>493</v>
      </c>
      <c r="G39" s="17">
        <v>499</v>
      </c>
    </row>
    <row r="40" spans="1:7" ht="13.5" customHeight="1"/>
    <row r="41" spans="1:7" ht="13.5" customHeight="1"/>
    <row r="42" spans="1:7" ht="13.5" customHeight="1">
      <c r="B42" s="5"/>
      <c r="C42" s="5"/>
      <c r="D42" s="5"/>
      <c r="E42" s="5"/>
      <c r="F42" s="5"/>
      <c r="G42" s="5"/>
    </row>
    <row r="43" spans="1:7" ht="13.5" customHeight="1"/>
    <row r="44" spans="1:7" ht="13.5" customHeight="1"/>
    <row r="45" spans="1:7" ht="13.5" customHeight="1"/>
    <row r="46" spans="1:7" ht="13.5" customHeight="1"/>
    <row r="47" spans="1:7" ht="13.5" customHeight="1"/>
    <row r="48" spans="1:7" ht="13.5" customHeight="1"/>
    <row r="49" ht="13.5" customHeight="1"/>
    <row r="50" ht="13.5" customHeight="1"/>
    <row r="51" ht="13.5" customHeight="1"/>
    <row r="52" ht="13.5" customHeight="1"/>
  </sheetData>
  <printOptions horizontalCentered="1"/>
  <pageMargins left="0.7" right="0.7" top="0.75" bottom="0.75" header="0.3" footer="0.3"/>
  <pageSetup paperSize="9" orientation="portrait" r:id="rId1"/>
  <headerFooter>
    <oddHeader>&amp;R&amp;"Arial,Normal"&amp;8Wealth Management</oddHeader>
    <oddFooter>&amp;L&amp;G&amp;C&amp;"Arial,Normal"&amp;7Fact book - Q2 2013</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PageLayoutView="80" workbookViewId="0">
      <selection activeCell="F49" sqref="F49"/>
    </sheetView>
  </sheetViews>
  <sheetFormatPr defaultRowHeight="15"/>
  <cols>
    <col min="5" max="5" width="3.5703125" customWidth="1"/>
  </cols>
  <sheetData>
    <row r="3" spans="6:6">
      <c r="F3" t="s">
        <v>219</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PageLayoutView="80" workbookViewId="0">
      <selection activeCell="F49" sqref="F49"/>
    </sheetView>
  </sheetViews>
  <sheetFormatPr defaultRowHeight="15"/>
  <cols>
    <col min="5" max="5" width="3.5703125" customWidth="1"/>
  </cols>
  <sheetData>
    <row r="3" spans="6:6">
      <c r="F3" t="s">
        <v>244</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Q61"/>
  <sheetViews>
    <sheetView view="pageLayout" topLeftCell="A13" zoomScaleNormal="120" workbookViewId="0">
      <selection activeCell="F49" sqref="F49"/>
    </sheetView>
  </sheetViews>
  <sheetFormatPr defaultRowHeight="15"/>
  <cols>
    <col min="1" max="1" width="32.7109375" style="465" customWidth="1"/>
    <col min="2" max="10" width="8.7109375" style="465" customWidth="1"/>
    <col min="11" max="18" width="6" style="465" customWidth="1"/>
    <col min="19" max="16384" width="9.140625" style="465"/>
  </cols>
  <sheetData>
    <row r="1" spans="1:12" s="50" customFormat="1" ht="13.5" customHeight="1">
      <c r="A1" s="20" t="s">
        <v>644</v>
      </c>
      <c r="B1" s="20"/>
      <c r="C1" s="20"/>
    </row>
    <row r="2" spans="1:12" s="50" customFormat="1" ht="13.5" customHeight="1">
      <c r="A2" s="20"/>
      <c r="B2" s="20"/>
      <c r="C2" s="20"/>
    </row>
    <row r="3" spans="1:12" s="50" customFormat="1" ht="13.5" customHeight="1">
      <c r="A3" s="429" t="s">
        <v>641</v>
      </c>
      <c r="B3" s="115"/>
      <c r="C3" s="154"/>
      <c r="D3" s="154"/>
      <c r="E3" s="154"/>
      <c r="F3" s="154"/>
      <c r="G3" s="154"/>
      <c r="H3" s="77"/>
      <c r="I3" s="77"/>
      <c r="J3" s="77"/>
    </row>
    <row r="4" spans="1:12" s="50" customFormat="1" ht="13.5" customHeight="1" thickBot="1">
      <c r="A4" s="154"/>
      <c r="B4" s="154"/>
      <c r="C4" s="154"/>
      <c r="D4" s="154"/>
      <c r="E4" s="154"/>
      <c r="F4" s="154"/>
      <c r="G4" s="154"/>
      <c r="H4" s="77"/>
      <c r="I4" s="77"/>
      <c r="J4" s="77"/>
    </row>
    <row r="5" spans="1:12" s="50" customFormat="1" ht="13.5" customHeight="1" thickBot="1">
      <c r="A5" s="607"/>
      <c r="B5" s="607" t="s">
        <v>782</v>
      </c>
      <c r="C5" s="527" t="s">
        <v>727</v>
      </c>
      <c r="D5" s="527" t="s">
        <v>695</v>
      </c>
      <c r="E5" s="527" t="s">
        <v>605</v>
      </c>
      <c r="F5" s="527" t="s">
        <v>526</v>
      </c>
      <c r="G5" s="528" t="s">
        <v>256</v>
      </c>
      <c r="H5" s="514"/>
      <c r="I5" s="514"/>
      <c r="J5" s="514"/>
    </row>
    <row r="6" spans="1:12" s="50" customFormat="1" ht="20.25" customHeight="1">
      <c r="A6" s="517" t="s">
        <v>1057</v>
      </c>
      <c r="B6" s="217">
        <f t="shared" ref="B6:G6" si="0">+SUM(B15,B25,B43)</f>
        <v>3171</v>
      </c>
      <c r="C6" s="217">
        <f t="shared" si="0"/>
        <v>3157</v>
      </c>
      <c r="D6" s="217">
        <f t="shared" si="0"/>
        <v>3145</v>
      </c>
      <c r="E6" s="217">
        <f t="shared" si="0"/>
        <v>3133</v>
      </c>
      <c r="F6" s="217">
        <f t="shared" si="0"/>
        <v>3120</v>
      </c>
      <c r="G6" s="217">
        <f t="shared" si="0"/>
        <v>3102</v>
      </c>
      <c r="H6" s="122"/>
      <c r="I6" s="122"/>
      <c r="J6" s="124"/>
      <c r="K6" s="468"/>
      <c r="L6" s="468"/>
    </row>
    <row r="7" spans="1:12" s="50" customFormat="1" ht="13.5" customHeight="1">
      <c r="A7" s="517" t="s">
        <v>326</v>
      </c>
      <c r="B7" s="217">
        <f t="shared" ref="B7:G7" si="1">+SUM(B16,B26,B44,B53)+B34</f>
        <v>1013</v>
      </c>
      <c r="C7" s="217">
        <f t="shared" si="1"/>
        <v>987</v>
      </c>
      <c r="D7" s="217">
        <f t="shared" si="1"/>
        <v>974.27357783030016</v>
      </c>
      <c r="E7" s="217">
        <f t="shared" si="1"/>
        <v>956.43056401970068</v>
      </c>
      <c r="F7" s="217">
        <f t="shared" si="1"/>
        <v>954.31739042118193</v>
      </c>
      <c r="G7" s="220">
        <f t="shared" si="1"/>
        <v>962.87533498110531</v>
      </c>
      <c r="H7" s="118"/>
      <c r="I7" s="118"/>
      <c r="J7" s="116"/>
      <c r="K7" s="116"/>
      <c r="L7" s="116"/>
    </row>
    <row r="8" spans="1:12" s="50" customFormat="1" ht="13.5" customHeight="1">
      <c r="A8" s="517" t="s">
        <v>327</v>
      </c>
      <c r="B8" s="225"/>
      <c r="C8" s="225"/>
      <c r="D8" s="225"/>
      <c r="E8" s="225"/>
      <c r="F8" s="225"/>
      <c r="G8" s="226"/>
      <c r="H8" s="112"/>
      <c r="I8" s="112"/>
      <c r="J8" s="116"/>
      <c r="K8" s="116"/>
      <c r="L8" s="116"/>
    </row>
    <row r="9" spans="1:12" s="50" customFormat="1" ht="13.5" customHeight="1">
      <c r="A9" s="517" t="s">
        <v>328</v>
      </c>
      <c r="B9" s="225">
        <f t="shared" ref="B9:G10" si="2">+SUM(B18,B28,B46,B55)+B36</f>
        <v>154.80000000000004</v>
      </c>
      <c r="C9" s="226">
        <f t="shared" si="2"/>
        <v>156.90000000000003</v>
      </c>
      <c r="D9" s="226">
        <f t="shared" si="2"/>
        <v>156.20000000000002</v>
      </c>
      <c r="E9" s="226">
        <f t="shared" si="2"/>
        <v>155.90000000000003</v>
      </c>
      <c r="F9" s="226">
        <f t="shared" si="2"/>
        <v>152.80000000000001</v>
      </c>
      <c r="G9" s="225">
        <f t="shared" si="2"/>
        <v>150.60000000000002</v>
      </c>
      <c r="H9" s="118"/>
      <c r="I9" s="118"/>
      <c r="J9" s="116"/>
      <c r="K9" s="116"/>
      <c r="L9" s="116"/>
    </row>
    <row r="10" spans="1:12" s="50" customFormat="1" ht="13.5" customHeight="1">
      <c r="A10" s="517" t="s">
        <v>329</v>
      </c>
      <c r="B10" s="227">
        <f t="shared" si="2"/>
        <v>87.000000000000014</v>
      </c>
      <c r="C10" s="227">
        <f t="shared" si="2"/>
        <v>87.5</v>
      </c>
      <c r="D10" s="227">
        <f t="shared" si="2"/>
        <v>86.100000000000009</v>
      </c>
      <c r="E10" s="227">
        <f t="shared" si="2"/>
        <v>86.5</v>
      </c>
      <c r="F10" s="227">
        <f t="shared" si="2"/>
        <v>85.9</v>
      </c>
      <c r="G10" s="227">
        <f t="shared" si="2"/>
        <v>83.000000000000014</v>
      </c>
      <c r="H10" s="118"/>
      <c r="I10" s="118"/>
      <c r="J10" s="116"/>
      <c r="K10" s="116"/>
      <c r="L10" s="118"/>
    </row>
    <row r="11" spans="1:12" s="50" customFormat="1" ht="13.5" customHeight="1">
      <c r="A11" s="115"/>
      <c r="B11" s="115"/>
      <c r="C11" s="115"/>
      <c r="D11" s="154"/>
      <c r="E11" s="154"/>
      <c r="F11" s="154"/>
      <c r="G11" s="154"/>
      <c r="H11" s="77"/>
      <c r="I11" s="77"/>
      <c r="J11" s="116"/>
      <c r="K11" s="116"/>
      <c r="L11" s="118"/>
    </row>
    <row r="12" spans="1:12" s="50" customFormat="1" ht="13.5" customHeight="1">
      <c r="A12" s="429" t="s">
        <v>462</v>
      </c>
      <c r="B12" s="115"/>
      <c r="C12" s="14"/>
      <c r="D12" s="154"/>
      <c r="E12" s="154"/>
      <c r="F12" s="154"/>
      <c r="G12" s="154"/>
      <c r="H12" s="77"/>
      <c r="I12" s="77"/>
      <c r="J12" s="116"/>
      <c r="K12" s="116"/>
      <c r="L12" s="118"/>
    </row>
    <row r="13" spans="1:12" s="50" customFormat="1" ht="13.5" customHeight="1" thickBot="1">
      <c r="A13" s="154"/>
      <c r="B13" s="154"/>
      <c r="C13" s="154"/>
      <c r="D13" s="154"/>
      <c r="E13" s="154"/>
      <c r="F13" s="154"/>
      <c r="G13" s="154"/>
      <c r="H13" s="77"/>
      <c r="I13" s="77"/>
      <c r="J13" s="77"/>
      <c r="K13" s="77"/>
      <c r="L13" s="77"/>
    </row>
    <row r="14" spans="1:12" s="50" customFormat="1" ht="13.5" customHeight="1" thickBot="1">
      <c r="A14" s="530"/>
      <c r="B14" s="607" t="s">
        <v>782</v>
      </c>
      <c r="C14" s="530" t="s">
        <v>727</v>
      </c>
      <c r="D14" s="530" t="s">
        <v>695</v>
      </c>
      <c r="E14" s="527" t="s">
        <v>605</v>
      </c>
      <c r="F14" s="527" t="s">
        <v>526</v>
      </c>
      <c r="G14" s="528" t="s">
        <v>256</v>
      </c>
      <c r="H14" s="514"/>
      <c r="I14" s="514"/>
      <c r="J14" s="514"/>
      <c r="K14" s="77"/>
      <c r="L14" s="77"/>
    </row>
    <row r="15" spans="1:12" s="50" customFormat="1" ht="13.5" customHeight="1">
      <c r="A15" s="517" t="s">
        <v>325</v>
      </c>
      <c r="B15" s="225">
        <v>109</v>
      </c>
      <c r="C15" s="225">
        <v>107</v>
      </c>
      <c r="D15" s="225">
        <v>106</v>
      </c>
      <c r="E15" s="225">
        <v>105</v>
      </c>
      <c r="F15" s="225">
        <v>105</v>
      </c>
      <c r="G15" s="225">
        <v>104</v>
      </c>
      <c r="H15" s="118"/>
      <c r="I15" s="118"/>
      <c r="J15" s="116"/>
      <c r="K15" s="77"/>
      <c r="L15" s="77"/>
    </row>
    <row r="16" spans="1:12" s="50" customFormat="1" ht="13.5" customHeight="1">
      <c r="A16" s="517" t="s">
        <v>326</v>
      </c>
      <c r="B16" s="225">
        <v>146</v>
      </c>
      <c r="C16" s="225">
        <v>140</v>
      </c>
      <c r="D16" s="225">
        <v>125</v>
      </c>
      <c r="E16" s="225">
        <v>116</v>
      </c>
      <c r="F16" s="225">
        <v>131</v>
      </c>
      <c r="G16" s="225">
        <v>135</v>
      </c>
      <c r="H16" s="118"/>
      <c r="I16" s="118"/>
      <c r="J16" s="116"/>
      <c r="K16" s="468"/>
      <c r="L16" s="468"/>
    </row>
    <row r="17" spans="1:12" s="50" customFormat="1" ht="13.5" customHeight="1">
      <c r="A17" s="517" t="s">
        <v>327</v>
      </c>
      <c r="B17" s="225"/>
      <c r="C17" s="225"/>
      <c r="D17" s="225"/>
      <c r="E17" s="226"/>
      <c r="F17" s="226"/>
      <c r="G17" s="548"/>
      <c r="H17" s="112"/>
      <c r="I17" s="112"/>
      <c r="J17" s="116"/>
      <c r="K17" s="124"/>
      <c r="L17" s="124"/>
    </row>
    <row r="18" spans="1:12" s="50" customFormat="1" ht="13.5" customHeight="1">
      <c r="A18" s="517" t="s">
        <v>328</v>
      </c>
      <c r="B18" s="225">
        <v>8.9</v>
      </c>
      <c r="C18" s="227">
        <v>8.9</v>
      </c>
      <c r="D18" s="225">
        <v>9</v>
      </c>
      <c r="E18" s="225">
        <v>8.5</v>
      </c>
      <c r="F18" s="225">
        <v>8.4</v>
      </c>
      <c r="G18" s="225">
        <v>8.3000000000000007</v>
      </c>
      <c r="H18" s="118"/>
      <c r="I18" s="118"/>
      <c r="J18" s="116"/>
      <c r="K18" s="116"/>
      <c r="L18" s="116"/>
    </row>
    <row r="19" spans="1:12" s="50" customFormat="1" ht="13.5" customHeight="1">
      <c r="A19" s="517" t="s">
        <v>329</v>
      </c>
      <c r="B19" s="225">
        <v>11.1</v>
      </c>
      <c r="C19" s="225">
        <v>11.2</v>
      </c>
      <c r="D19" s="225">
        <v>10.5</v>
      </c>
      <c r="E19" s="225">
        <v>11.1</v>
      </c>
      <c r="F19" s="225">
        <v>10.9</v>
      </c>
      <c r="G19" s="225">
        <v>10.8</v>
      </c>
      <c r="H19" s="118"/>
      <c r="I19" s="118"/>
      <c r="J19" s="116"/>
      <c r="K19" s="116"/>
      <c r="L19" s="116"/>
    </row>
    <row r="20" spans="1:12" s="50" customFormat="1" ht="13.5" customHeight="1">
      <c r="A20" s="517" t="s">
        <v>332</v>
      </c>
      <c r="B20" s="225">
        <v>71.900000000000006</v>
      </c>
      <c r="C20" s="225">
        <v>72.900000000000006</v>
      </c>
      <c r="D20" s="225">
        <v>69.400000000000006</v>
      </c>
      <c r="E20" s="225">
        <v>67.900000000000006</v>
      </c>
      <c r="F20" s="225">
        <v>64.3</v>
      </c>
      <c r="G20" s="227">
        <v>64.599999999999994</v>
      </c>
      <c r="H20" s="120"/>
      <c r="I20" s="118"/>
      <c r="J20" s="116"/>
      <c r="K20" s="123"/>
      <c r="L20" s="116"/>
    </row>
    <row r="21" spans="1:12" s="50" customFormat="1" ht="13.5" customHeight="1">
      <c r="A21" s="517"/>
      <c r="B21" s="517"/>
      <c r="C21" s="517"/>
      <c r="D21" s="544"/>
      <c r="E21" s="154"/>
      <c r="F21" s="154"/>
      <c r="G21" s="154"/>
      <c r="H21" s="77"/>
      <c r="I21" s="77"/>
      <c r="J21" s="116"/>
      <c r="K21" s="116"/>
      <c r="L21" s="116"/>
    </row>
    <row r="22" spans="1:12" s="50" customFormat="1" ht="13.5" customHeight="1">
      <c r="A22" s="429" t="s">
        <v>331</v>
      </c>
      <c r="B22" s="115"/>
      <c r="C22" s="14"/>
      <c r="D22" s="154"/>
      <c r="E22" s="154"/>
      <c r="F22" s="154"/>
      <c r="G22" s="154"/>
      <c r="H22" s="77"/>
      <c r="I22" s="77"/>
      <c r="J22" s="77"/>
      <c r="K22" s="77"/>
      <c r="L22" s="77"/>
    </row>
    <row r="23" spans="1:12" s="50" customFormat="1" ht="13.5" customHeight="1" thickBot="1">
      <c r="A23" s="154"/>
      <c r="B23" s="154"/>
      <c r="C23" s="154"/>
      <c r="D23" s="154"/>
      <c r="E23" s="154"/>
      <c r="F23" s="154"/>
      <c r="G23" s="154"/>
      <c r="H23" s="77"/>
      <c r="I23" s="77"/>
      <c r="J23" s="77"/>
      <c r="K23" s="77"/>
      <c r="L23" s="77"/>
    </row>
    <row r="24" spans="1:12" s="50" customFormat="1" ht="13.5" customHeight="1" thickBot="1">
      <c r="A24" s="530"/>
      <c r="B24" s="607" t="s">
        <v>782</v>
      </c>
      <c r="C24" s="530" t="s">
        <v>727</v>
      </c>
      <c r="D24" s="530" t="s">
        <v>695</v>
      </c>
      <c r="E24" s="527" t="s">
        <v>605</v>
      </c>
      <c r="F24" s="527" t="s">
        <v>526</v>
      </c>
      <c r="G24" s="528" t="s">
        <v>256</v>
      </c>
      <c r="H24" s="514"/>
      <c r="I24" s="514"/>
      <c r="J24" s="514"/>
      <c r="K24" s="77"/>
      <c r="L24" s="77"/>
    </row>
    <row r="25" spans="1:12" s="50" customFormat="1" ht="13.5" customHeight="1">
      <c r="A25" s="517" t="s">
        <v>325</v>
      </c>
      <c r="B25" s="217">
        <v>3002</v>
      </c>
      <c r="C25" s="217">
        <v>2990</v>
      </c>
      <c r="D25" s="217">
        <v>2974</v>
      </c>
      <c r="E25" s="217">
        <v>2963</v>
      </c>
      <c r="F25" s="217">
        <v>2949</v>
      </c>
      <c r="G25" s="217">
        <v>2932</v>
      </c>
      <c r="H25" s="122"/>
      <c r="I25" s="122"/>
      <c r="J25" s="124"/>
      <c r="K25" s="77"/>
      <c r="L25" s="77"/>
    </row>
    <row r="26" spans="1:12" s="50" customFormat="1" ht="13.5" customHeight="1">
      <c r="A26" s="517" t="s">
        <v>326</v>
      </c>
      <c r="B26" s="225">
        <v>663</v>
      </c>
      <c r="C26" s="225">
        <v>640</v>
      </c>
      <c r="D26" s="225">
        <v>639</v>
      </c>
      <c r="E26" s="225">
        <v>626</v>
      </c>
      <c r="F26" s="225">
        <v>615</v>
      </c>
      <c r="G26" s="225">
        <v>612</v>
      </c>
      <c r="H26" s="118"/>
      <c r="I26" s="118"/>
      <c r="J26" s="116"/>
      <c r="K26" s="468"/>
      <c r="L26" s="468"/>
    </row>
    <row r="27" spans="1:12" s="50" customFormat="1" ht="13.5" customHeight="1">
      <c r="A27" s="517" t="s">
        <v>327</v>
      </c>
      <c r="B27" s="225"/>
      <c r="C27" s="225"/>
      <c r="D27" s="225"/>
      <c r="E27" s="547"/>
      <c r="F27" s="547"/>
      <c r="G27" s="226"/>
      <c r="H27" s="112"/>
      <c r="I27" s="112"/>
      <c r="J27" s="116"/>
      <c r="K27" s="116"/>
      <c r="L27" s="116"/>
    </row>
    <row r="28" spans="1:12" s="50" customFormat="1" ht="13.5" customHeight="1">
      <c r="A28" s="517" t="s">
        <v>328</v>
      </c>
      <c r="B28" s="225">
        <v>133.70000000000002</v>
      </c>
      <c r="C28" s="225">
        <v>135.80000000000001</v>
      </c>
      <c r="D28" s="225">
        <v>134.9</v>
      </c>
      <c r="E28" s="226">
        <v>135.20000000000002</v>
      </c>
      <c r="F28" s="226">
        <v>132.1</v>
      </c>
      <c r="G28" s="227">
        <v>130</v>
      </c>
      <c r="H28" s="118"/>
      <c r="I28" s="118"/>
      <c r="J28" s="116"/>
      <c r="K28" s="116"/>
      <c r="L28" s="116"/>
    </row>
    <row r="29" spans="1:12" s="50" customFormat="1" ht="13.5" customHeight="1">
      <c r="A29" s="517" t="s">
        <v>329</v>
      </c>
      <c r="B29" s="225">
        <v>58.300000000000004</v>
      </c>
      <c r="C29" s="225">
        <v>58.5</v>
      </c>
      <c r="D29" s="225">
        <v>57.800000000000004</v>
      </c>
      <c r="E29" s="225">
        <v>57.7</v>
      </c>
      <c r="F29" s="225">
        <v>57.300000000000004</v>
      </c>
      <c r="G29" s="227">
        <v>54.800000000000004</v>
      </c>
      <c r="H29" s="120"/>
      <c r="I29" s="118"/>
      <c r="J29" s="116"/>
      <c r="K29" s="116"/>
      <c r="L29" s="116"/>
    </row>
    <row r="30" spans="1:12" s="50" customFormat="1" ht="13.5" customHeight="1">
      <c r="A30" s="154"/>
      <c r="B30" s="154"/>
      <c r="C30" s="154"/>
      <c r="D30" s="154"/>
      <c r="E30" s="154"/>
      <c r="F30" s="154"/>
      <c r="G30" s="154"/>
      <c r="H30" s="77"/>
      <c r="I30" s="77"/>
      <c r="J30" s="116"/>
      <c r="K30" s="116"/>
      <c r="L30" s="116"/>
    </row>
    <row r="31" spans="1:12" s="50" customFormat="1" ht="13.5" customHeight="1">
      <c r="A31" s="429" t="s">
        <v>333</v>
      </c>
      <c r="B31" s="115"/>
      <c r="C31" s="14"/>
      <c r="D31" s="154"/>
      <c r="E31" s="154"/>
      <c r="F31" s="154"/>
      <c r="G31" s="154"/>
      <c r="H31" s="77"/>
      <c r="I31" s="77"/>
      <c r="J31" s="77"/>
      <c r="K31" s="77"/>
      <c r="L31" s="77"/>
    </row>
    <row r="32" spans="1:12" s="50" customFormat="1" ht="10.5" customHeight="1" thickBot="1">
      <c r="A32" s="154"/>
      <c r="B32" s="154"/>
      <c r="C32" s="154"/>
      <c r="D32" s="154"/>
      <c r="E32" s="154"/>
      <c r="F32" s="154"/>
      <c r="G32" s="154"/>
      <c r="H32" s="77"/>
      <c r="I32" s="77"/>
      <c r="J32" s="77"/>
      <c r="K32" s="77"/>
      <c r="L32" s="77"/>
    </row>
    <row r="33" spans="1:17" s="50" customFormat="1" ht="13.5" customHeight="1" thickBot="1">
      <c r="A33" s="530"/>
      <c r="B33" s="608" t="s">
        <v>782</v>
      </c>
      <c r="C33" s="530" t="s">
        <v>727</v>
      </c>
      <c r="D33" s="530" t="s">
        <v>695</v>
      </c>
      <c r="E33" s="527" t="s">
        <v>605</v>
      </c>
      <c r="F33" s="527" t="s">
        <v>526</v>
      </c>
      <c r="G33" s="528" t="s">
        <v>256</v>
      </c>
      <c r="H33" s="514"/>
      <c r="I33" s="514"/>
      <c r="J33" s="514"/>
      <c r="K33" s="77"/>
      <c r="L33" s="77"/>
    </row>
    <row r="34" spans="1:17" s="50" customFormat="1" ht="13.5" customHeight="1">
      <c r="A34" s="517" t="s">
        <v>326</v>
      </c>
      <c r="B34" s="225">
        <v>188</v>
      </c>
      <c r="C34" s="225">
        <v>191</v>
      </c>
      <c r="D34" s="225">
        <v>195</v>
      </c>
      <c r="E34" s="225">
        <v>199</v>
      </c>
      <c r="F34" s="225">
        <v>194</v>
      </c>
      <c r="G34" s="225">
        <v>202</v>
      </c>
      <c r="H34" s="118"/>
      <c r="I34" s="118"/>
      <c r="J34" s="116"/>
      <c r="K34" s="77"/>
      <c r="L34" s="77"/>
    </row>
    <row r="35" spans="1:17" s="50" customFormat="1" ht="13.5" customHeight="1">
      <c r="A35" s="517" t="s">
        <v>327</v>
      </c>
      <c r="B35" s="225"/>
      <c r="C35" s="225"/>
      <c r="D35" s="225"/>
      <c r="E35" s="226"/>
      <c r="F35" s="226"/>
      <c r="G35" s="226"/>
      <c r="H35" s="112"/>
      <c r="I35" s="112"/>
      <c r="J35" s="116"/>
      <c r="K35" s="77"/>
      <c r="L35" s="77"/>
    </row>
    <row r="36" spans="1:17" s="50" customFormat="1" ht="13.5" customHeight="1">
      <c r="A36" s="517" t="s">
        <v>328</v>
      </c>
      <c r="B36" s="225">
        <v>8.9</v>
      </c>
      <c r="C36" s="227">
        <v>8.9</v>
      </c>
      <c r="D36" s="227">
        <v>9</v>
      </c>
      <c r="E36" s="225">
        <v>8.8000000000000007</v>
      </c>
      <c r="F36" s="225">
        <v>8.9</v>
      </c>
      <c r="G36" s="225">
        <v>8.9</v>
      </c>
      <c r="H36" s="118"/>
      <c r="I36" s="118"/>
      <c r="J36" s="116"/>
      <c r="K36" s="468"/>
      <c r="L36" s="468"/>
      <c r="Q36" s="119"/>
    </row>
    <row r="37" spans="1:17" s="50" customFormat="1" ht="13.5" customHeight="1">
      <c r="A37" s="517" t="s">
        <v>329</v>
      </c>
      <c r="B37" s="225">
        <v>16.5</v>
      </c>
      <c r="C37" s="225">
        <v>16.8</v>
      </c>
      <c r="D37" s="225">
        <v>16.8</v>
      </c>
      <c r="E37" s="225">
        <v>16.7</v>
      </c>
      <c r="F37" s="225">
        <v>16.7</v>
      </c>
      <c r="G37" s="225">
        <v>16.400000000000002</v>
      </c>
      <c r="H37" s="118"/>
      <c r="I37" s="118"/>
      <c r="J37" s="116"/>
      <c r="K37" s="116"/>
      <c r="L37" s="116"/>
    </row>
    <row r="38" spans="1:17" s="50" customFormat="1" ht="13.5" customHeight="1">
      <c r="A38" s="154"/>
      <c r="B38" s="154"/>
      <c r="C38" s="154"/>
      <c r="D38" s="154"/>
      <c r="E38" s="154"/>
      <c r="F38" s="154"/>
      <c r="G38" s="154"/>
      <c r="H38" s="77"/>
      <c r="I38" s="77"/>
      <c r="J38" s="116"/>
      <c r="K38" s="116"/>
      <c r="L38" s="116"/>
    </row>
    <row r="39" spans="1:17" s="50" customFormat="1" ht="13.5" customHeight="1">
      <c r="A39" s="429" t="s">
        <v>893</v>
      </c>
      <c r="B39" s="115"/>
      <c r="C39" s="154"/>
      <c r="D39" s="154"/>
      <c r="E39" s="154"/>
      <c r="F39" s="154"/>
      <c r="G39" s="154"/>
      <c r="H39" s="108"/>
      <c r="I39" s="108"/>
      <c r="J39" s="116"/>
      <c r="K39" s="116"/>
      <c r="L39" s="116"/>
    </row>
    <row r="40" spans="1:17" s="50" customFormat="1" ht="10.5" customHeight="1" thickBot="1">
      <c r="A40" s="154"/>
      <c r="B40" s="154"/>
      <c r="C40" s="154"/>
      <c r="D40" s="154"/>
      <c r="E40" s="154"/>
      <c r="F40" s="154"/>
      <c r="G40" s="154"/>
      <c r="H40" s="117"/>
      <c r="I40" s="108"/>
      <c r="J40" s="116"/>
      <c r="K40" s="116"/>
      <c r="L40" s="116"/>
    </row>
    <row r="41" spans="1:17" s="50" customFormat="1" ht="13.5" customHeight="1" thickBot="1">
      <c r="A41" s="530"/>
      <c r="B41" s="607" t="s">
        <v>782</v>
      </c>
      <c r="C41" s="527" t="s">
        <v>727</v>
      </c>
      <c r="D41" s="527" t="s">
        <v>695</v>
      </c>
      <c r="E41" s="527" t="s">
        <v>605</v>
      </c>
      <c r="F41" s="527" t="s">
        <v>526</v>
      </c>
      <c r="G41" s="528" t="s">
        <v>256</v>
      </c>
      <c r="H41" s="514"/>
      <c r="I41" s="514"/>
      <c r="J41" s="514"/>
      <c r="K41" s="77"/>
      <c r="L41" s="77"/>
    </row>
    <row r="42" spans="1:17" s="50" customFormat="1" ht="13.5" customHeight="1">
      <c r="A42" s="517" t="s">
        <v>325</v>
      </c>
      <c r="B42" s="225">
        <v>375</v>
      </c>
      <c r="C42" s="545">
        <v>374</v>
      </c>
      <c r="D42" s="545">
        <v>372</v>
      </c>
      <c r="E42" s="545">
        <v>370</v>
      </c>
      <c r="F42" s="545">
        <v>369</v>
      </c>
      <c r="G42" s="545">
        <v>366</v>
      </c>
      <c r="H42" s="113"/>
      <c r="I42" s="113"/>
      <c r="J42" s="113"/>
      <c r="K42" s="77"/>
      <c r="L42" s="77"/>
    </row>
    <row r="43" spans="1:17" s="50" customFormat="1" ht="13.5" customHeight="1">
      <c r="A43" s="517" t="s">
        <v>643</v>
      </c>
      <c r="B43" s="225">
        <v>60</v>
      </c>
      <c r="C43" s="545">
        <v>60</v>
      </c>
      <c r="D43" s="545">
        <v>65</v>
      </c>
      <c r="E43" s="545">
        <v>65</v>
      </c>
      <c r="F43" s="545">
        <v>66</v>
      </c>
      <c r="G43" s="545">
        <v>66</v>
      </c>
      <c r="H43" s="113"/>
      <c r="I43" s="113"/>
      <c r="J43" s="113"/>
      <c r="K43" s="77"/>
      <c r="L43" s="77"/>
    </row>
    <row r="44" spans="1:17" s="50" customFormat="1" ht="13.5" customHeight="1">
      <c r="A44" s="517" t="s">
        <v>326</v>
      </c>
      <c r="B44" s="225">
        <v>11</v>
      </c>
      <c r="C44" s="545">
        <v>11</v>
      </c>
      <c r="D44" s="545">
        <v>10.273577830300098</v>
      </c>
      <c r="E44" s="545">
        <v>10.430564019700702</v>
      </c>
      <c r="F44" s="545">
        <v>10.317390421181912</v>
      </c>
      <c r="G44" s="545">
        <v>9.8753349811052971</v>
      </c>
      <c r="H44" s="113"/>
      <c r="I44" s="113"/>
      <c r="J44" s="113"/>
      <c r="K44" s="468"/>
      <c r="L44" s="468"/>
    </row>
    <row r="45" spans="1:17" s="50" customFormat="1" ht="13.5" customHeight="1">
      <c r="A45" s="517" t="s">
        <v>327</v>
      </c>
      <c r="B45" s="225"/>
      <c r="C45" s="226"/>
      <c r="D45" s="226"/>
      <c r="E45" s="226"/>
      <c r="F45" s="226"/>
      <c r="G45" s="226"/>
      <c r="H45" s="112"/>
      <c r="I45" s="112"/>
      <c r="J45" s="112"/>
      <c r="K45" s="116"/>
      <c r="L45" s="116"/>
    </row>
    <row r="46" spans="1:17" s="50" customFormat="1" ht="13.5" customHeight="1">
      <c r="A46" s="517" t="s">
        <v>328</v>
      </c>
      <c r="B46" s="225">
        <v>2.9</v>
      </c>
      <c r="C46" s="546">
        <v>2.9</v>
      </c>
      <c r="D46" s="546">
        <v>2.9</v>
      </c>
      <c r="E46" s="546">
        <v>3</v>
      </c>
      <c r="F46" s="546">
        <v>3</v>
      </c>
      <c r="G46" s="546">
        <v>3</v>
      </c>
      <c r="H46" s="111"/>
      <c r="I46" s="111"/>
      <c r="J46" s="111"/>
      <c r="K46" s="116"/>
      <c r="L46" s="116"/>
    </row>
    <row r="47" spans="1:17" s="50" customFormat="1" ht="13.5" customHeight="1">
      <c r="A47" s="517" t="s">
        <v>329</v>
      </c>
      <c r="B47" s="225">
        <v>0.9</v>
      </c>
      <c r="C47" s="546">
        <v>0.8</v>
      </c>
      <c r="D47" s="546">
        <v>0.8</v>
      </c>
      <c r="E47" s="546">
        <v>0.8</v>
      </c>
      <c r="F47" s="546">
        <v>0.8</v>
      </c>
      <c r="G47" s="546">
        <v>0.8</v>
      </c>
      <c r="H47" s="111"/>
      <c r="I47" s="111"/>
      <c r="J47" s="111"/>
      <c r="K47" s="116"/>
      <c r="L47" s="116"/>
    </row>
    <row r="48" spans="1:17" s="50" customFormat="1" ht="13.5" customHeight="1">
      <c r="A48" s="517"/>
      <c r="B48" s="517"/>
      <c r="C48" s="226"/>
      <c r="D48" s="226"/>
      <c r="E48" s="226"/>
      <c r="F48" s="226"/>
      <c r="G48" s="226"/>
      <c r="H48" s="508"/>
      <c r="I48" s="109"/>
      <c r="J48" s="116"/>
      <c r="K48" s="116"/>
      <c r="L48" s="116"/>
    </row>
    <row r="49" spans="1:12" s="50" customFormat="1" ht="13.5" customHeight="1">
      <c r="A49" s="429" t="s">
        <v>642</v>
      </c>
      <c r="B49" s="115"/>
      <c r="C49" s="154"/>
      <c r="D49" s="154"/>
      <c r="E49" s="154"/>
      <c r="F49" s="154"/>
      <c r="G49" s="154"/>
      <c r="H49" s="508"/>
      <c r="I49" s="114"/>
      <c r="J49" s="108"/>
      <c r="K49" s="108"/>
      <c r="L49" s="108"/>
    </row>
    <row r="50" spans="1:12" ht="10.5" customHeight="1" thickBot="1">
      <c r="A50" s="154"/>
      <c r="B50" s="154"/>
      <c r="C50" s="154"/>
      <c r="D50" s="154"/>
      <c r="E50" s="154"/>
      <c r="F50" s="154"/>
      <c r="G50" s="154"/>
      <c r="H50" s="108"/>
      <c r="I50" s="108"/>
      <c r="J50" s="108"/>
      <c r="K50" s="108"/>
      <c r="L50" s="108"/>
    </row>
    <row r="51" spans="1:12" ht="13.5" customHeight="1" thickBot="1">
      <c r="A51" s="530"/>
      <c r="B51" s="607" t="s">
        <v>782</v>
      </c>
      <c r="C51" s="527" t="s">
        <v>727</v>
      </c>
      <c r="D51" s="527" t="s">
        <v>695</v>
      </c>
      <c r="E51" s="527" t="s">
        <v>605</v>
      </c>
      <c r="F51" s="527" t="s">
        <v>526</v>
      </c>
      <c r="G51" s="528" t="s">
        <v>256</v>
      </c>
      <c r="H51" s="514"/>
      <c r="I51" s="514"/>
      <c r="J51" s="514"/>
      <c r="K51" s="108"/>
      <c r="L51" s="108"/>
    </row>
    <row r="52" spans="1:12" ht="13.5" customHeight="1">
      <c r="A52" s="517" t="s">
        <v>325</v>
      </c>
      <c r="B52" s="225">
        <v>63</v>
      </c>
      <c r="C52" s="545">
        <v>65</v>
      </c>
      <c r="D52" s="545">
        <v>66</v>
      </c>
      <c r="E52" s="545">
        <v>63</v>
      </c>
      <c r="F52" s="545">
        <v>62</v>
      </c>
      <c r="G52" s="545">
        <v>61</v>
      </c>
      <c r="H52" s="113"/>
      <c r="I52" s="113"/>
      <c r="J52" s="113"/>
      <c r="K52" s="108"/>
      <c r="L52" s="108"/>
    </row>
    <row r="53" spans="1:12" ht="13.5" customHeight="1">
      <c r="A53" s="517" t="s">
        <v>326</v>
      </c>
      <c r="B53" s="225">
        <v>5</v>
      </c>
      <c r="C53" s="545">
        <v>5</v>
      </c>
      <c r="D53" s="545">
        <v>5</v>
      </c>
      <c r="E53" s="545">
        <v>5</v>
      </c>
      <c r="F53" s="545">
        <v>4</v>
      </c>
      <c r="G53" s="545">
        <v>4</v>
      </c>
      <c r="H53" s="113"/>
      <c r="I53" s="113"/>
      <c r="J53" s="113"/>
      <c r="K53" s="108"/>
      <c r="L53" s="108"/>
    </row>
    <row r="54" spans="1:12" ht="13.5" customHeight="1">
      <c r="A54" s="517" t="s">
        <v>327</v>
      </c>
      <c r="B54" s="225"/>
      <c r="C54" s="226"/>
      <c r="D54" s="226"/>
      <c r="E54" s="226"/>
      <c r="F54" s="226"/>
      <c r="G54" s="226"/>
      <c r="H54" s="112"/>
      <c r="I54" s="112"/>
      <c r="J54" s="89"/>
    </row>
    <row r="55" spans="1:12" ht="13.5" customHeight="1">
      <c r="A55" s="517" t="s">
        <v>328</v>
      </c>
      <c r="B55" s="225">
        <v>0.4</v>
      </c>
      <c r="C55" s="546">
        <v>0.4</v>
      </c>
      <c r="D55" s="546">
        <v>0.4</v>
      </c>
      <c r="E55" s="546">
        <v>0.4</v>
      </c>
      <c r="F55" s="546">
        <v>0.4</v>
      </c>
      <c r="G55" s="546">
        <v>0.4</v>
      </c>
      <c r="H55" s="111"/>
      <c r="I55" s="111"/>
      <c r="J55" s="111"/>
    </row>
    <row r="56" spans="1:12">
      <c r="A56" s="517" t="s">
        <v>329</v>
      </c>
      <c r="B56" s="225">
        <v>0.2</v>
      </c>
      <c r="C56" s="546">
        <v>0.2</v>
      </c>
      <c r="D56" s="546">
        <v>0.2</v>
      </c>
      <c r="E56" s="546">
        <v>0.2</v>
      </c>
      <c r="F56" s="546">
        <v>0.2</v>
      </c>
      <c r="G56" s="546">
        <v>0.2</v>
      </c>
      <c r="H56" s="111"/>
      <c r="I56" s="111"/>
      <c r="J56" s="111"/>
    </row>
    <row r="57" spans="1:12">
      <c r="A57" s="467"/>
      <c r="B57" s="467"/>
      <c r="C57" s="467"/>
      <c r="D57" s="109"/>
      <c r="E57" s="109"/>
      <c r="F57" s="109"/>
      <c r="G57" s="109"/>
      <c r="H57" s="109"/>
      <c r="I57" s="108"/>
    </row>
    <row r="58" spans="1:12">
      <c r="A58" s="467"/>
      <c r="B58" s="467"/>
      <c r="C58" s="467"/>
      <c r="D58" s="109"/>
      <c r="E58" s="109"/>
      <c r="F58" s="109"/>
      <c r="G58" s="109"/>
      <c r="H58" s="109"/>
      <c r="I58" s="108"/>
    </row>
    <row r="59" spans="1:12">
      <c r="A59" s="467"/>
      <c r="B59" s="467"/>
      <c r="C59" s="467"/>
      <c r="D59" s="110"/>
      <c r="E59" s="110"/>
      <c r="F59" s="110"/>
      <c r="G59" s="110"/>
      <c r="H59" s="110"/>
      <c r="I59" s="108"/>
    </row>
    <row r="60" spans="1:12">
      <c r="A60" s="467"/>
      <c r="B60" s="467"/>
      <c r="C60" s="467"/>
      <c r="D60" s="109"/>
      <c r="E60" s="109"/>
      <c r="F60" s="109"/>
      <c r="G60" s="109"/>
      <c r="H60" s="109"/>
      <c r="I60" s="108"/>
    </row>
    <row r="61" spans="1:12">
      <c r="A61" s="467"/>
      <c r="B61" s="467"/>
      <c r="C61" s="467"/>
      <c r="D61" s="109"/>
      <c r="E61" s="109"/>
      <c r="F61" s="109"/>
      <c r="G61" s="109"/>
      <c r="H61" s="109"/>
      <c r="I61" s="108"/>
    </row>
  </sheetData>
  <printOptions horizontalCentered="1"/>
  <pageMargins left="0.23622047244094491" right="0.23622047244094491" top="0.74803149606299213" bottom="0.74803149606299213" header="0.31496062992125984" footer="0.31496062992125984"/>
  <pageSetup paperSize="9" orientation="portrait" r:id="rId1"/>
  <headerFooter>
    <oddHeader>&amp;R&amp;"Arial,Normal"&amp;8Customer segments</oddHeader>
    <oddFooter>&amp;L&amp;G&amp;C&amp;"Arial,Normal"&amp;7Fact book - Q3 2012</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R53"/>
  <sheetViews>
    <sheetView view="pageLayout" topLeftCell="A10" zoomScaleNormal="100" workbookViewId="0">
      <selection activeCell="F49" sqref="F49"/>
    </sheetView>
  </sheetViews>
  <sheetFormatPr defaultColWidth="9.140625" defaultRowHeight="15"/>
  <cols>
    <col min="1" max="1" width="27.85546875" style="465" customWidth="1"/>
    <col min="2" max="7" width="8.7109375" style="465" customWidth="1"/>
    <col min="8" max="8" width="6" style="465" customWidth="1"/>
    <col min="9" max="9" width="27.85546875" style="465" customWidth="1"/>
    <col min="10" max="15" width="8.7109375" style="465" customWidth="1"/>
    <col min="16" max="19" width="6" style="465" customWidth="1"/>
    <col min="20" max="16384" width="9.140625" style="465"/>
  </cols>
  <sheetData>
    <row r="1" spans="1:18" s="50" customFormat="1" ht="13.5" customHeight="1">
      <c r="A1" s="20" t="s">
        <v>649</v>
      </c>
      <c r="B1" s="20"/>
      <c r="C1" s="20"/>
      <c r="H1" s="466"/>
      <c r="I1" s="20" t="s">
        <v>649</v>
      </c>
      <c r="J1" s="20"/>
      <c r="K1" s="20"/>
    </row>
    <row r="2" spans="1:18" s="50" customFormat="1" ht="13.5" customHeight="1">
      <c r="A2" s="125"/>
      <c r="B2" s="125"/>
      <c r="C2" s="125"/>
      <c r="H2" s="466"/>
    </row>
    <row r="3" spans="1:18" s="50" customFormat="1" ht="13.5" customHeight="1">
      <c r="A3" s="429" t="s">
        <v>647</v>
      </c>
      <c r="B3" s="115"/>
      <c r="C3" s="115"/>
      <c r="D3" s="132"/>
      <c r="E3" s="132"/>
      <c r="F3" s="132"/>
      <c r="G3" s="132"/>
      <c r="I3" s="429" t="s">
        <v>645</v>
      </c>
      <c r="J3" s="115"/>
      <c r="K3" s="115"/>
      <c r="P3" s="77"/>
      <c r="Q3" s="77"/>
      <c r="R3" s="77"/>
    </row>
    <row r="4" spans="1:18" s="50" customFormat="1" ht="13.5" customHeight="1" thickBot="1">
      <c r="D4" s="132"/>
      <c r="E4" s="132"/>
      <c r="F4" s="132"/>
      <c r="G4" s="132"/>
      <c r="P4" s="108"/>
      <c r="Q4" s="108"/>
      <c r="R4" s="108"/>
    </row>
    <row r="5" spans="1:18" s="50" customFormat="1" ht="13.5" customHeight="1" thickBot="1">
      <c r="A5" s="530"/>
      <c r="B5" s="609" t="s">
        <v>782</v>
      </c>
      <c r="C5" s="527" t="s">
        <v>727</v>
      </c>
      <c r="D5" s="527" t="s">
        <v>695</v>
      </c>
      <c r="E5" s="527" t="s">
        <v>605</v>
      </c>
      <c r="F5" s="527" t="s">
        <v>526</v>
      </c>
      <c r="G5" s="528" t="s">
        <v>256</v>
      </c>
      <c r="H5" s="514"/>
      <c r="I5" s="530"/>
      <c r="J5" s="609" t="s">
        <v>782</v>
      </c>
      <c r="K5" s="527" t="s">
        <v>727</v>
      </c>
      <c r="L5" s="527" t="s">
        <v>695</v>
      </c>
      <c r="M5" s="527" t="s">
        <v>605</v>
      </c>
      <c r="N5" s="527" t="s">
        <v>526</v>
      </c>
      <c r="O5" s="528" t="s">
        <v>256</v>
      </c>
      <c r="P5" s="514"/>
      <c r="Q5" s="514"/>
      <c r="R5" s="514"/>
    </row>
    <row r="6" spans="1:18" s="50" customFormat="1" ht="13.5" customHeight="1">
      <c r="A6" s="517" t="s">
        <v>326</v>
      </c>
      <c r="B6" s="217">
        <f t="shared" ref="B6:G6" si="0">+SUM(B15,B24,B32,B41,B50,J7)</f>
        <v>1208</v>
      </c>
      <c r="C6" s="217">
        <f t="shared" si="0"/>
        <v>1155</v>
      </c>
      <c r="D6" s="217">
        <f t="shared" si="0"/>
        <v>1180.2782031242314</v>
      </c>
      <c r="E6" s="217">
        <f t="shared" si="0"/>
        <v>1160.8570585004702</v>
      </c>
      <c r="F6" s="217">
        <f t="shared" si="0"/>
        <v>1167.2386447071788</v>
      </c>
      <c r="G6" s="217">
        <f t="shared" si="0"/>
        <v>1146.4764790031716</v>
      </c>
      <c r="H6" s="508"/>
      <c r="I6" s="517" t="s">
        <v>325</v>
      </c>
      <c r="J6" s="225">
        <v>35</v>
      </c>
      <c r="K6" s="225">
        <v>34</v>
      </c>
      <c r="L6" s="555">
        <v>34</v>
      </c>
      <c r="M6" s="555">
        <v>33</v>
      </c>
      <c r="N6" s="555">
        <v>33</v>
      </c>
      <c r="O6" s="555">
        <v>32</v>
      </c>
      <c r="P6" s="133"/>
      <c r="Q6" s="133"/>
      <c r="R6" s="554"/>
    </row>
    <row r="7" spans="1:18" s="50" customFormat="1" ht="13.5" customHeight="1">
      <c r="A7" s="517" t="s">
        <v>327</v>
      </c>
      <c r="B7" s="225"/>
      <c r="C7" s="225"/>
      <c r="D7" s="226"/>
      <c r="E7" s="226"/>
      <c r="F7" s="226"/>
      <c r="G7" s="226"/>
      <c r="H7" s="112"/>
      <c r="I7" s="517" t="s">
        <v>326</v>
      </c>
      <c r="J7" s="225">
        <v>28</v>
      </c>
      <c r="K7" s="225">
        <v>27</v>
      </c>
      <c r="L7" s="556">
        <v>28.278203124231421</v>
      </c>
      <c r="M7" s="556">
        <v>27.857058500470309</v>
      </c>
      <c r="N7" s="556">
        <v>27.238644707178867</v>
      </c>
      <c r="O7" s="556">
        <v>26.47647900317159</v>
      </c>
      <c r="P7" s="133"/>
      <c r="Q7" s="133"/>
      <c r="R7" s="554"/>
    </row>
    <row r="8" spans="1:18" s="50" customFormat="1" ht="13.5" customHeight="1">
      <c r="A8" s="517" t="s">
        <v>328</v>
      </c>
      <c r="B8" s="225">
        <f t="shared" ref="B8:G9" si="1">+SUM(B17,B26,B34,B43,B52,J9)</f>
        <v>144.5</v>
      </c>
      <c r="C8" s="225">
        <f t="shared" si="1"/>
        <v>150.29999999999998</v>
      </c>
      <c r="D8" s="225">
        <f t="shared" si="1"/>
        <v>150.29999999999998</v>
      </c>
      <c r="E8" s="225">
        <f t="shared" si="1"/>
        <v>156.49999999999997</v>
      </c>
      <c r="F8" s="225">
        <f t="shared" si="1"/>
        <v>158.09999999999997</v>
      </c>
      <c r="G8" s="225">
        <f t="shared" si="1"/>
        <v>154.79999999999998</v>
      </c>
      <c r="H8" s="508"/>
      <c r="I8" s="517" t="s">
        <v>327</v>
      </c>
      <c r="J8" s="225"/>
      <c r="K8" s="225"/>
      <c r="L8" s="555"/>
      <c r="M8" s="555"/>
      <c r="N8" s="555"/>
      <c r="O8" s="555"/>
      <c r="P8" s="133"/>
      <c r="Q8" s="133"/>
      <c r="R8" s="554"/>
    </row>
    <row r="9" spans="1:18" s="50" customFormat="1" ht="13.5" customHeight="1">
      <c r="A9" s="517" t="s">
        <v>329</v>
      </c>
      <c r="B9" s="225">
        <f t="shared" si="1"/>
        <v>83.9</v>
      </c>
      <c r="C9" s="225">
        <f t="shared" si="1"/>
        <v>86.199999999999989</v>
      </c>
      <c r="D9" s="225">
        <f t="shared" si="1"/>
        <v>91.2</v>
      </c>
      <c r="E9" s="225">
        <f t="shared" si="1"/>
        <v>92</v>
      </c>
      <c r="F9" s="225">
        <f t="shared" si="1"/>
        <v>86.8</v>
      </c>
      <c r="G9" s="225">
        <f t="shared" si="1"/>
        <v>89.8</v>
      </c>
      <c r="H9" s="508"/>
      <c r="I9" s="517" t="s">
        <v>328</v>
      </c>
      <c r="J9" s="225">
        <v>5.6</v>
      </c>
      <c r="K9" s="225">
        <v>5.7</v>
      </c>
      <c r="L9" s="555">
        <v>5.6999999999999993</v>
      </c>
      <c r="M9" s="555">
        <v>5.6999999999999993</v>
      </c>
      <c r="N9" s="555">
        <v>5.6</v>
      </c>
      <c r="O9" s="555">
        <v>5.4</v>
      </c>
      <c r="P9" s="133"/>
      <c r="Q9" s="133"/>
      <c r="R9" s="554"/>
    </row>
    <row r="10" spans="1:18" s="50" customFormat="1" ht="13.5" customHeight="1">
      <c r="H10" s="77"/>
      <c r="I10" s="517" t="s">
        <v>329</v>
      </c>
      <c r="J10" s="225">
        <v>2.2000000000000002</v>
      </c>
      <c r="K10" s="225">
        <v>2.1</v>
      </c>
      <c r="L10" s="555">
        <v>2.2000000000000002</v>
      </c>
      <c r="M10" s="555">
        <v>1.8</v>
      </c>
      <c r="N10" s="555">
        <v>1.8</v>
      </c>
      <c r="O10" s="555">
        <v>1.5999999999999999</v>
      </c>
      <c r="P10" s="133"/>
      <c r="Q10" s="133"/>
      <c r="R10" s="554"/>
    </row>
    <row r="11" spans="1:18" s="50" customFormat="1" ht="13.5" customHeight="1">
      <c r="A11" s="429" t="s">
        <v>485</v>
      </c>
      <c r="B11" s="115"/>
      <c r="C11" s="115"/>
      <c r="D11" s="14"/>
      <c r="H11" s="77"/>
      <c r="O11" s="109"/>
      <c r="P11" s="109"/>
      <c r="Q11" s="109"/>
      <c r="R11" s="108"/>
    </row>
    <row r="12" spans="1:18" s="50" customFormat="1" ht="13.5" customHeight="1" thickBot="1">
      <c r="H12" s="77"/>
    </row>
    <row r="13" spans="1:18" s="50" customFormat="1" ht="13.5" customHeight="1" thickBot="1">
      <c r="A13" s="530"/>
      <c r="B13" s="609" t="s">
        <v>782</v>
      </c>
      <c r="C13" s="527" t="s">
        <v>727</v>
      </c>
      <c r="D13" s="527" t="s">
        <v>695</v>
      </c>
      <c r="E13" s="527" t="s">
        <v>605</v>
      </c>
      <c r="F13" s="527" t="s">
        <v>526</v>
      </c>
      <c r="G13" s="528" t="s">
        <v>256</v>
      </c>
      <c r="H13" s="514"/>
    </row>
    <row r="14" spans="1:18" s="50" customFormat="1" ht="13.5" customHeight="1">
      <c r="A14" s="517" t="s">
        <v>325</v>
      </c>
      <c r="B14" s="225">
        <v>12</v>
      </c>
      <c r="C14" s="225">
        <v>12</v>
      </c>
      <c r="D14" s="225">
        <v>12</v>
      </c>
      <c r="E14" s="225">
        <v>12</v>
      </c>
      <c r="F14" s="225">
        <v>12</v>
      </c>
      <c r="G14" s="225">
        <v>12</v>
      </c>
      <c r="H14" s="118"/>
    </row>
    <row r="15" spans="1:18" s="50" customFormat="1" ht="13.5" customHeight="1">
      <c r="A15" s="517" t="s">
        <v>326</v>
      </c>
      <c r="B15" s="225">
        <v>435</v>
      </c>
      <c r="C15" s="225">
        <v>389</v>
      </c>
      <c r="D15" s="225">
        <v>409</v>
      </c>
      <c r="E15" s="225">
        <v>398</v>
      </c>
      <c r="F15" s="225">
        <v>435</v>
      </c>
      <c r="G15" s="225">
        <v>408</v>
      </c>
      <c r="H15" s="118"/>
    </row>
    <row r="16" spans="1:18" s="50" customFormat="1" ht="13.5" customHeight="1">
      <c r="A16" s="517" t="s">
        <v>327</v>
      </c>
      <c r="B16" s="225"/>
      <c r="C16" s="225"/>
      <c r="D16" s="225"/>
      <c r="E16" s="225"/>
      <c r="F16" s="226"/>
      <c r="G16" s="226"/>
      <c r="H16" s="112"/>
    </row>
    <row r="17" spans="1:17" s="50" customFormat="1" ht="13.5" customHeight="1">
      <c r="A17" s="517" t="s">
        <v>328</v>
      </c>
      <c r="B17" s="225">
        <v>41.2</v>
      </c>
      <c r="C17" s="225">
        <v>43.6</v>
      </c>
      <c r="D17" s="225">
        <v>42.9</v>
      </c>
      <c r="E17" s="225">
        <v>45.3</v>
      </c>
      <c r="F17" s="225">
        <v>47.3</v>
      </c>
      <c r="G17" s="225">
        <v>46.2</v>
      </c>
      <c r="H17" s="118"/>
    </row>
    <row r="18" spans="1:17" s="50" customFormat="1" ht="13.5" customHeight="1">
      <c r="A18" s="517" t="s">
        <v>329</v>
      </c>
      <c r="B18" s="225">
        <v>35.200000000000003</v>
      </c>
      <c r="C18" s="225">
        <v>37.1</v>
      </c>
      <c r="D18" s="225">
        <v>38.700000000000003</v>
      </c>
      <c r="E18" s="225">
        <v>41.5</v>
      </c>
      <c r="F18" s="227">
        <v>36.9</v>
      </c>
      <c r="G18" s="225">
        <v>39.700000000000003</v>
      </c>
      <c r="H18" s="118"/>
    </row>
    <row r="19" spans="1:17" s="50" customFormat="1" ht="13.5" customHeight="1">
      <c r="A19" s="154"/>
      <c r="B19" s="154"/>
      <c r="C19" s="154"/>
      <c r="D19" s="154"/>
      <c r="E19" s="154"/>
      <c r="F19" s="154"/>
      <c r="G19" s="154"/>
      <c r="H19" s="77"/>
    </row>
    <row r="20" spans="1:17" s="50" customFormat="1" ht="13.5" customHeight="1">
      <c r="A20" s="429" t="s">
        <v>330</v>
      </c>
      <c r="B20" s="115"/>
      <c r="C20" s="115"/>
      <c r="D20" s="14"/>
      <c r="E20" s="551"/>
      <c r="F20" s="551"/>
      <c r="G20" s="551"/>
      <c r="H20" s="549"/>
    </row>
    <row r="21" spans="1:17" s="50" customFormat="1" ht="13.5" customHeight="1" thickBot="1">
      <c r="A21" s="154"/>
      <c r="B21" s="154"/>
      <c r="C21" s="154"/>
      <c r="D21" s="154"/>
      <c r="E21" s="551"/>
      <c r="F21" s="551"/>
      <c r="G21" s="551"/>
      <c r="H21" s="549"/>
    </row>
    <row r="22" spans="1:17" s="50" customFormat="1" ht="13.5" customHeight="1" thickBot="1">
      <c r="A22" s="530"/>
      <c r="B22" s="609" t="s">
        <v>782</v>
      </c>
      <c r="C22" s="527" t="s">
        <v>727</v>
      </c>
      <c r="D22" s="527" t="s">
        <v>695</v>
      </c>
      <c r="E22" s="527" t="s">
        <v>605</v>
      </c>
      <c r="F22" s="527" t="s">
        <v>526</v>
      </c>
      <c r="G22" s="528" t="s">
        <v>256</v>
      </c>
      <c r="H22" s="514"/>
    </row>
    <row r="23" spans="1:17" s="50" customFormat="1" ht="13.5" customHeight="1">
      <c r="A23" s="517" t="s">
        <v>325</v>
      </c>
      <c r="B23" s="225">
        <v>29</v>
      </c>
      <c r="C23" s="225">
        <v>29</v>
      </c>
      <c r="D23" s="225">
        <v>29</v>
      </c>
      <c r="E23" s="225">
        <v>29</v>
      </c>
      <c r="F23" s="225">
        <v>29</v>
      </c>
      <c r="G23" s="225">
        <v>29</v>
      </c>
      <c r="H23" s="118"/>
    </row>
    <row r="24" spans="1:17" s="50" customFormat="1" ht="13.5" customHeight="1">
      <c r="A24" s="517" t="s">
        <v>326</v>
      </c>
      <c r="B24" s="225">
        <v>366</v>
      </c>
      <c r="C24" s="225">
        <v>356</v>
      </c>
      <c r="D24" s="225">
        <v>361</v>
      </c>
      <c r="E24" s="225">
        <v>340</v>
      </c>
      <c r="F24" s="225">
        <v>329</v>
      </c>
      <c r="G24" s="225">
        <v>336</v>
      </c>
      <c r="H24" s="118"/>
    </row>
    <row r="25" spans="1:17" s="50" customFormat="1" ht="13.5" customHeight="1">
      <c r="A25" s="517" t="s">
        <v>327</v>
      </c>
      <c r="B25" s="225"/>
      <c r="C25" s="225"/>
      <c r="D25" s="225"/>
      <c r="E25" s="225"/>
      <c r="F25" s="226"/>
      <c r="G25" s="226"/>
      <c r="H25" s="112"/>
    </row>
    <row r="26" spans="1:17" s="50" customFormat="1" ht="13.5" customHeight="1">
      <c r="A26" s="517" t="s">
        <v>328</v>
      </c>
      <c r="B26" s="225">
        <v>54.2</v>
      </c>
      <c r="C26" s="225">
        <v>56.1</v>
      </c>
      <c r="D26" s="225">
        <v>56.6</v>
      </c>
      <c r="E26" s="225">
        <v>58.400000000000006</v>
      </c>
      <c r="F26" s="225">
        <v>57.900000000000006</v>
      </c>
      <c r="G26" s="225">
        <v>57.300000000000004</v>
      </c>
      <c r="H26" s="118"/>
    </row>
    <row r="27" spans="1:17" s="50" customFormat="1" ht="13.5" customHeight="1">
      <c r="A27" s="517" t="s">
        <v>329</v>
      </c>
      <c r="B27" s="225">
        <v>20</v>
      </c>
      <c r="C27" s="225">
        <v>20.900000000000002</v>
      </c>
      <c r="D27" s="225">
        <v>20.6</v>
      </c>
      <c r="E27" s="225">
        <v>19.900000000000002</v>
      </c>
      <c r="F27" s="227">
        <v>19.700000000000003</v>
      </c>
      <c r="G27" s="225">
        <v>20.8</v>
      </c>
      <c r="H27" s="118"/>
    </row>
    <row r="28" spans="1:17" s="50" customFormat="1" ht="13.5" customHeight="1">
      <c r="A28" s="517"/>
      <c r="B28" s="517"/>
      <c r="C28" s="517"/>
      <c r="D28" s="225"/>
      <c r="E28" s="225"/>
      <c r="F28" s="227"/>
      <c r="G28" s="225"/>
      <c r="H28" s="77"/>
    </row>
    <row r="29" spans="1:17" s="50" customFormat="1" ht="13.5" customHeight="1">
      <c r="A29" s="429" t="s">
        <v>677</v>
      </c>
      <c r="B29" s="115"/>
      <c r="C29" s="115"/>
      <c r="D29" s="154"/>
      <c r="E29" s="154"/>
      <c r="F29" s="154"/>
      <c r="G29" s="154"/>
      <c r="H29" s="141"/>
    </row>
    <row r="30" spans="1:17" s="50" customFormat="1" ht="13.5" customHeight="1" thickBot="1">
      <c r="A30" s="154"/>
      <c r="B30" s="154"/>
      <c r="C30" s="154"/>
      <c r="D30" s="154"/>
      <c r="E30" s="154"/>
      <c r="F30" s="154"/>
      <c r="G30" s="154"/>
      <c r="H30" s="77"/>
      <c r="I30" s="108"/>
      <c r="J30" s="108"/>
      <c r="K30" s="108"/>
      <c r="L30" s="108"/>
      <c r="M30" s="108"/>
      <c r="N30" s="108"/>
      <c r="O30" s="108"/>
      <c r="P30" s="108"/>
      <c r="Q30" s="108"/>
    </row>
    <row r="31" spans="1:17" s="50" customFormat="1" ht="13.5" customHeight="1" thickBot="1">
      <c r="A31" s="530"/>
      <c r="B31" s="609" t="s">
        <v>782</v>
      </c>
      <c r="C31" s="527" t="s">
        <v>727</v>
      </c>
      <c r="D31" s="527" t="s">
        <v>695</v>
      </c>
      <c r="E31" s="527" t="s">
        <v>605</v>
      </c>
      <c r="F31" s="527" t="s">
        <v>526</v>
      </c>
      <c r="G31" s="528" t="s">
        <v>256</v>
      </c>
      <c r="H31" s="514"/>
      <c r="I31" s="108"/>
      <c r="J31" s="108"/>
      <c r="K31" s="108"/>
      <c r="L31" s="108"/>
      <c r="M31" s="108"/>
      <c r="N31" s="108"/>
      <c r="O31" s="108"/>
      <c r="P31" s="108"/>
      <c r="Q31" s="108"/>
    </row>
    <row r="32" spans="1:17" s="50" customFormat="1" ht="13.5" customHeight="1">
      <c r="A32" s="511" t="s">
        <v>326</v>
      </c>
      <c r="B32" s="225">
        <v>234</v>
      </c>
      <c r="C32" s="225">
        <v>229</v>
      </c>
      <c r="D32" s="552">
        <v>230</v>
      </c>
      <c r="E32" s="552">
        <v>231</v>
      </c>
      <c r="F32" s="552">
        <v>231</v>
      </c>
      <c r="G32" s="552">
        <v>239</v>
      </c>
      <c r="H32" s="550"/>
      <c r="I32" s="108"/>
      <c r="J32" s="108"/>
      <c r="K32" s="108"/>
      <c r="L32" s="108"/>
      <c r="M32" s="108"/>
      <c r="N32" s="108"/>
      <c r="O32" s="108"/>
      <c r="P32" s="108"/>
      <c r="Q32" s="108"/>
    </row>
    <row r="33" spans="1:17" s="50" customFormat="1" ht="13.5" customHeight="1">
      <c r="A33" s="511" t="s">
        <v>327</v>
      </c>
      <c r="B33" s="225"/>
      <c r="C33" s="225"/>
      <c r="D33" s="552"/>
      <c r="E33" s="552"/>
      <c r="F33" s="552"/>
      <c r="G33" s="552"/>
      <c r="H33" s="550"/>
      <c r="I33" s="130"/>
      <c r="J33" s="130"/>
      <c r="K33" s="130"/>
      <c r="L33" s="130"/>
      <c r="M33" s="130"/>
      <c r="N33" s="130"/>
      <c r="O33" s="130"/>
      <c r="P33" s="130"/>
      <c r="Q33" s="108"/>
    </row>
    <row r="34" spans="1:17" s="50" customFormat="1" ht="13.5" customHeight="1">
      <c r="A34" s="511" t="s">
        <v>328</v>
      </c>
      <c r="B34" s="225">
        <v>25.200000000000003</v>
      </c>
      <c r="C34" s="225">
        <v>25.8</v>
      </c>
      <c r="D34" s="552">
        <v>25.900000000000002</v>
      </c>
      <c r="E34" s="552">
        <v>27</v>
      </c>
      <c r="F34" s="552">
        <v>26.5</v>
      </c>
      <c r="G34" s="552">
        <v>26.1</v>
      </c>
      <c r="H34" s="550"/>
      <c r="I34" s="129"/>
      <c r="J34" s="129"/>
      <c r="K34" s="129"/>
      <c r="L34" s="129"/>
      <c r="M34" s="129"/>
      <c r="N34" s="129"/>
      <c r="O34" s="129"/>
      <c r="P34" s="129"/>
      <c r="Q34" s="108"/>
    </row>
    <row r="35" spans="1:17" s="50" customFormat="1" ht="13.5" customHeight="1">
      <c r="A35" s="511" t="s">
        <v>329</v>
      </c>
      <c r="B35" s="225">
        <v>21.200000000000003</v>
      </c>
      <c r="C35" s="225">
        <v>21.1</v>
      </c>
      <c r="D35" s="552">
        <v>22.700000000000003</v>
      </c>
      <c r="E35" s="552">
        <v>21.900000000000002</v>
      </c>
      <c r="F35" s="552">
        <v>21.400000000000002</v>
      </c>
      <c r="G35" s="552">
        <v>20.5</v>
      </c>
      <c r="H35" s="550"/>
      <c r="I35" s="129"/>
      <c r="J35" s="129"/>
      <c r="K35" s="129"/>
      <c r="L35" s="129"/>
      <c r="M35" s="129"/>
      <c r="N35" s="129"/>
      <c r="O35" s="129"/>
      <c r="P35" s="129"/>
      <c r="Q35" s="108"/>
    </row>
    <row r="36" spans="1:17" ht="13.5" customHeight="1">
      <c r="A36" s="154"/>
      <c r="B36" s="154"/>
      <c r="C36" s="154"/>
      <c r="D36" s="154"/>
      <c r="E36" s="154"/>
      <c r="F36" s="154"/>
      <c r="G36" s="154"/>
      <c r="H36" s="77"/>
      <c r="I36" s="128"/>
      <c r="J36" s="128"/>
      <c r="K36" s="128"/>
      <c r="L36" s="128"/>
      <c r="M36" s="128"/>
      <c r="N36" s="128"/>
      <c r="O36" s="128"/>
      <c r="P36" s="128"/>
      <c r="Q36" s="51"/>
    </row>
    <row r="37" spans="1:17" ht="13.5" customHeight="1">
      <c r="A37" s="429" t="s">
        <v>648</v>
      </c>
      <c r="B37" s="115"/>
      <c r="C37" s="115"/>
      <c r="D37" s="154"/>
      <c r="E37" s="154"/>
      <c r="F37" s="154"/>
      <c r="G37" s="154"/>
      <c r="H37" s="117"/>
      <c r="I37" s="51"/>
      <c r="J37" s="51"/>
      <c r="K37" s="51"/>
      <c r="L37" s="51"/>
      <c r="M37" s="127"/>
      <c r="N37" s="51"/>
      <c r="O37" s="51"/>
      <c r="P37" s="51"/>
      <c r="Q37" s="51"/>
    </row>
    <row r="38" spans="1:17" ht="13.5" customHeight="1" thickBot="1">
      <c r="A38" s="154"/>
      <c r="B38" s="154"/>
      <c r="C38" s="154"/>
      <c r="D38" s="154"/>
      <c r="E38" s="154"/>
      <c r="F38" s="154"/>
      <c r="G38" s="154"/>
      <c r="H38" s="108"/>
      <c r="I38" s="51"/>
      <c r="J38" s="51"/>
      <c r="K38" s="51"/>
      <c r="L38" s="51"/>
      <c r="M38" s="51"/>
      <c r="N38" s="51"/>
      <c r="O38" s="51"/>
      <c r="P38" s="51"/>
      <c r="Q38" s="51"/>
    </row>
    <row r="39" spans="1:17" ht="15.75" thickBot="1">
      <c r="A39" s="530"/>
      <c r="B39" s="609" t="s">
        <v>782</v>
      </c>
      <c r="C39" s="527" t="s">
        <v>727</v>
      </c>
      <c r="D39" s="527" t="s">
        <v>695</v>
      </c>
      <c r="E39" s="527" t="s">
        <v>605</v>
      </c>
      <c r="F39" s="527" t="s">
        <v>526</v>
      </c>
      <c r="G39" s="528" t="s">
        <v>256</v>
      </c>
      <c r="H39" s="514"/>
      <c r="I39" s="51"/>
      <c r="J39" s="51"/>
      <c r="K39" s="51"/>
      <c r="L39" s="51"/>
      <c r="M39" s="51"/>
      <c r="N39" s="51"/>
      <c r="O39" s="51"/>
      <c r="P39" s="51"/>
      <c r="Q39" s="51"/>
    </row>
    <row r="40" spans="1:17">
      <c r="A40" s="517" t="s">
        <v>325</v>
      </c>
      <c r="B40" s="225">
        <v>2</v>
      </c>
      <c r="C40" s="225">
        <v>2</v>
      </c>
      <c r="D40" s="545">
        <v>2</v>
      </c>
      <c r="E40" s="545">
        <v>2</v>
      </c>
      <c r="F40" s="545">
        <v>2</v>
      </c>
      <c r="G40" s="545">
        <v>2</v>
      </c>
      <c r="H40" s="113"/>
    </row>
    <row r="41" spans="1:17">
      <c r="A41" s="517" t="s">
        <v>326</v>
      </c>
      <c r="B41" s="225">
        <v>89</v>
      </c>
      <c r="C41" s="225">
        <v>91</v>
      </c>
      <c r="D41" s="545">
        <v>98</v>
      </c>
      <c r="E41" s="545">
        <v>110</v>
      </c>
      <c r="F41" s="545">
        <v>86</v>
      </c>
      <c r="G41" s="545">
        <v>88</v>
      </c>
      <c r="H41" s="113"/>
    </row>
    <row r="42" spans="1:17">
      <c r="A42" s="517" t="s">
        <v>327</v>
      </c>
      <c r="B42" s="225"/>
      <c r="C42" s="225"/>
      <c r="D42" s="547"/>
      <c r="E42" s="547"/>
      <c r="F42" s="547"/>
      <c r="G42" s="547"/>
      <c r="H42" s="141"/>
    </row>
    <row r="43" spans="1:17">
      <c r="A43" s="517" t="s">
        <v>328</v>
      </c>
      <c r="B43" s="225">
        <v>12.2</v>
      </c>
      <c r="C43" s="225">
        <v>13.1</v>
      </c>
      <c r="D43" s="553">
        <v>13</v>
      </c>
      <c r="E43" s="553">
        <v>13.4</v>
      </c>
      <c r="F43" s="553">
        <v>14.1</v>
      </c>
      <c r="G43" s="553">
        <v>13.6</v>
      </c>
      <c r="H43" s="126"/>
    </row>
    <row r="44" spans="1:17">
      <c r="A44" s="517" t="s">
        <v>329</v>
      </c>
      <c r="B44" s="225">
        <v>3.5</v>
      </c>
      <c r="C44" s="225">
        <v>3.7</v>
      </c>
      <c r="D44" s="553">
        <v>4.8</v>
      </c>
      <c r="E44" s="553">
        <v>4.8</v>
      </c>
      <c r="F44" s="553">
        <v>4.5999999999999996</v>
      </c>
      <c r="G44" s="553">
        <v>4.5</v>
      </c>
      <c r="H44" s="126"/>
    </row>
    <row r="45" spans="1:17">
      <c r="A45" s="154"/>
      <c r="B45" s="154"/>
      <c r="C45" s="154"/>
      <c r="D45" s="154"/>
      <c r="E45" s="154"/>
      <c r="F45" s="154"/>
      <c r="G45" s="154"/>
      <c r="H45" s="141"/>
    </row>
    <row r="46" spans="1:17">
      <c r="A46" s="429" t="s">
        <v>646</v>
      </c>
      <c r="B46" s="115"/>
      <c r="C46" s="115"/>
      <c r="D46" s="154"/>
      <c r="E46" s="154"/>
      <c r="F46" s="154"/>
      <c r="G46" s="154"/>
      <c r="H46" s="77"/>
    </row>
    <row r="47" spans="1:17" ht="15.75" thickBot="1">
      <c r="A47" s="154"/>
      <c r="B47" s="154"/>
      <c r="C47" s="154"/>
      <c r="D47" s="154"/>
      <c r="E47" s="154"/>
      <c r="F47" s="154"/>
      <c r="G47" s="154"/>
      <c r="H47" s="77"/>
    </row>
    <row r="48" spans="1:17" ht="15.75" thickBot="1">
      <c r="A48" s="530"/>
      <c r="B48" s="609" t="s">
        <v>782</v>
      </c>
      <c r="C48" s="527" t="s">
        <v>727</v>
      </c>
      <c r="D48" s="527" t="s">
        <v>695</v>
      </c>
      <c r="E48" s="527" t="s">
        <v>605</v>
      </c>
      <c r="F48" s="527" t="s">
        <v>526</v>
      </c>
      <c r="G48" s="528" t="s">
        <v>256</v>
      </c>
      <c r="H48" s="514"/>
    </row>
    <row r="49" spans="1:8">
      <c r="A49" s="517" t="s">
        <v>325</v>
      </c>
      <c r="B49" s="225">
        <v>5</v>
      </c>
      <c r="C49" s="225">
        <v>5</v>
      </c>
      <c r="D49" s="225">
        <v>6</v>
      </c>
      <c r="E49" s="225">
        <v>6</v>
      </c>
      <c r="F49" s="225">
        <v>6</v>
      </c>
      <c r="G49" s="225">
        <v>6</v>
      </c>
      <c r="H49" s="118"/>
    </row>
    <row r="50" spans="1:8">
      <c r="A50" s="517" t="s">
        <v>326</v>
      </c>
      <c r="B50" s="225">
        <v>56</v>
      </c>
      <c r="C50" s="225">
        <v>63</v>
      </c>
      <c r="D50" s="225">
        <v>54</v>
      </c>
      <c r="E50" s="225">
        <v>54</v>
      </c>
      <c r="F50" s="225">
        <v>59</v>
      </c>
      <c r="G50" s="225">
        <v>49</v>
      </c>
      <c r="H50" s="118"/>
    </row>
    <row r="51" spans="1:8">
      <c r="A51" s="517" t="s">
        <v>327</v>
      </c>
      <c r="B51" s="225"/>
      <c r="C51" s="225"/>
      <c r="D51" s="226"/>
      <c r="E51" s="226"/>
      <c r="F51" s="226"/>
      <c r="G51" s="226"/>
      <c r="H51" s="112"/>
    </row>
    <row r="52" spans="1:8">
      <c r="A52" s="517" t="s">
        <v>328</v>
      </c>
      <c r="B52" s="225">
        <v>6.1</v>
      </c>
      <c r="C52" s="225">
        <v>6</v>
      </c>
      <c r="D52" s="225">
        <v>6.2</v>
      </c>
      <c r="E52" s="225">
        <v>6.7</v>
      </c>
      <c r="F52" s="225">
        <v>6.7</v>
      </c>
      <c r="G52" s="225">
        <v>6.2</v>
      </c>
      <c r="H52" s="118"/>
    </row>
    <row r="53" spans="1:8">
      <c r="A53" s="517" t="s">
        <v>329</v>
      </c>
      <c r="B53" s="225">
        <v>1.8</v>
      </c>
      <c r="C53" s="225">
        <v>1.3</v>
      </c>
      <c r="D53" s="225">
        <v>2.2000000000000002</v>
      </c>
      <c r="E53" s="225">
        <v>2.1</v>
      </c>
      <c r="F53" s="225">
        <v>2.4</v>
      </c>
      <c r="G53" s="225">
        <v>2.7</v>
      </c>
      <c r="H53" s="118"/>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Q3 2012</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4"/>
  <sheetViews>
    <sheetView view="pageLayout" zoomScale="80" zoomScaleNormal="100" zoomScalePageLayoutView="80" workbookViewId="0">
      <selection activeCell="F49" sqref="F49"/>
    </sheetView>
  </sheetViews>
  <sheetFormatPr defaultRowHeight="15"/>
  <cols>
    <col min="5" max="5" width="3.5703125" customWidth="1"/>
  </cols>
  <sheetData>
    <row r="4" ht="30.75" customHeight="1"/>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N75"/>
  <sheetViews>
    <sheetView view="pageLayout" topLeftCell="AU1" zoomScale="90" zoomScaleNormal="110" zoomScaleSheetLayoutView="100" zoomScalePageLayoutView="90" workbookViewId="0">
      <selection activeCell="F49" sqref="F49"/>
    </sheetView>
  </sheetViews>
  <sheetFormatPr defaultColWidth="9.140625" defaultRowHeight="11.25"/>
  <cols>
    <col min="1" max="1" width="9.140625" style="560"/>
    <col min="2" max="9" width="10.5703125" style="560" customWidth="1"/>
    <col min="10" max="10" width="9.140625" style="560"/>
    <col min="11" max="11" width="34.140625" style="560" customWidth="1"/>
    <col min="12" max="12" width="8.5703125" style="560" customWidth="1"/>
    <col min="13" max="18" width="7.85546875" style="560" customWidth="1"/>
    <col min="19" max="19" width="5.140625" style="560" hidden="1" customWidth="1"/>
    <col min="20" max="20" width="7.85546875" style="560" customWidth="1"/>
    <col min="21" max="21" width="33.140625" style="560" customWidth="1"/>
    <col min="22" max="22" width="10" style="560" customWidth="1"/>
    <col min="23" max="23" width="8.42578125" style="560" customWidth="1"/>
    <col min="24" max="24" width="8.5703125" style="560" customWidth="1"/>
    <col min="25" max="25" width="7" style="560" customWidth="1"/>
    <col min="26" max="26" width="10.28515625" style="560" customWidth="1"/>
    <col min="27" max="27" width="10" style="560" bestFit="1" customWidth="1"/>
    <col min="28" max="28" width="8" style="560" customWidth="1"/>
    <col min="29" max="29" width="32.5703125" style="560" customWidth="1"/>
    <col min="30" max="30" width="10.42578125" style="560" customWidth="1"/>
    <col min="31" max="31" width="8" style="560" customWidth="1"/>
    <col min="32" max="33" width="8.7109375" style="560" customWidth="1"/>
    <col min="34" max="35" width="15.42578125" style="560" customWidth="1"/>
    <col min="36" max="43" width="0" style="560" hidden="1" customWidth="1"/>
    <col min="44" max="44" width="11" style="560" hidden="1" customWidth="1"/>
    <col min="45" max="45" width="0" style="560" hidden="1" customWidth="1"/>
    <col min="46" max="46" width="37.28515625" style="560" customWidth="1"/>
    <col min="47" max="52" width="7.28515625" style="560" customWidth="1"/>
    <col min="53" max="53" width="7.28515625" style="560" hidden="1" customWidth="1"/>
    <col min="54" max="54" width="7.28515625" style="560" customWidth="1"/>
    <col min="55" max="55" width="7.7109375" style="560" hidden="1" customWidth="1"/>
    <col min="56" max="56" width="47.42578125" style="560" customWidth="1"/>
    <col min="57" max="64" width="6" style="560" customWidth="1"/>
    <col min="65" max="65" width="6.7109375" style="560" customWidth="1"/>
    <col min="66" max="16384" width="9.140625" style="560"/>
  </cols>
  <sheetData>
    <row r="1" spans="1:66" ht="13.5" customHeight="1">
      <c r="A1" s="562" t="s">
        <v>334</v>
      </c>
      <c r="K1" s="562" t="s">
        <v>631</v>
      </c>
      <c r="U1" s="562" t="s">
        <v>338</v>
      </c>
      <c r="AC1" s="562" t="s">
        <v>758</v>
      </c>
      <c r="AT1" s="562" t="s">
        <v>339</v>
      </c>
      <c r="BD1" s="562" t="s">
        <v>414</v>
      </c>
      <c r="BE1" s="13"/>
      <c r="BF1" s="13"/>
      <c r="BG1" s="13"/>
      <c r="BH1" s="13"/>
      <c r="BI1" s="13"/>
      <c r="BJ1" s="13"/>
      <c r="BK1" s="13"/>
      <c r="BL1" s="13"/>
      <c r="BM1" s="13"/>
      <c r="BN1" s="562" t="s">
        <v>529</v>
      </c>
    </row>
    <row r="2" spans="1:66" ht="13.5" customHeight="1">
      <c r="A2" s="13" t="s">
        <v>781</v>
      </c>
      <c r="K2" s="13" t="s">
        <v>781</v>
      </c>
      <c r="U2" s="13" t="s">
        <v>781</v>
      </c>
      <c r="V2" s="13"/>
      <c r="W2" s="13"/>
      <c r="AC2" s="13" t="s">
        <v>781</v>
      </c>
      <c r="AT2" s="13" t="s">
        <v>781</v>
      </c>
      <c r="BD2" s="13" t="s">
        <v>789</v>
      </c>
      <c r="BE2" s="13"/>
      <c r="BF2" s="13"/>
      <c r="BG2" s="13"/>
      <c r="BH2" s="13"/>
      <c r="BI2" s="13"/>
      <c r="BJ2" s="13"/>
      <c r="BK2" s="13"/>
      <c r="BL2" s="13"/>
      <c r="BM2" s="13"/>
    </row>
    <row r="3" spans="1:66" ht="13.5" customHeight="1">
      <c r="A3" s="13" t="s">
        <v>787</v>
      </c>
      <c r="K3" s="13" t="s">
        <v>1052</v>
      </c>
      <c r="U3" s="13" t="s">
        <v>1052</v>
      </c>
      <c r="X3" s="430" t="s">
        <v>502</v>
      </c>
      <c r="Y3" s="13"/>
      <c r="Z3" s="430" t="s">
        <v>503</v>
      </c>
      <c r="AA3" s="13"/>
      <c r="AB3" s="430" t="s">
        <v>504</v>
      </c>
      <c r="AT3" s="13" t="s">
        <v>1052</v>
      </c>
      <c r="BD3" s="13"/>
      <c r="BE3" s="13"/>
      <c r="BF3" s="13"/>
      <c r="BG3" s="13"/>
      <c r="BH3" s="13"/>
      <c r="BI3" s="13"/>
      <c r="BJ3" s="13"/>
      <c r="BK3" s="13"/>
      <c r="BL3" s="13"/>
      <c r="BM3" s="13"/>
      <c r="BN3" s="431" t="s">
        <v>538</v>
      </c>
    </row>
    <row r="4" spans="1:66" ht="13.5" customHeight="1" thickBot="1">
      <c r="V4" s="430" t="s">
        <v>505</v>
      </c>
      <c r="W4" s="430" t="s">
        <v>652</v>
      </c>
      <c r="X4" s="430" t="s">
        <v>506</v>
      </c>
      <c r="Y4" s="561" t="s">
        <v>652</v>
      </c>
      <c r="Z4" s="430" t="s">
        <v>507</v>
      </c>
      <c r="AA4" s="430" t="s">
        <v>652</v>
      </c>
      <c r="AB4" s="430" t="s">
        <v>508</v>
      </c>
      <c r="AC4" s="13" t="s">
        <v>806</v>
      </c>
      <c r="BD4" s="6" t="s">
        <v>69</v>
      </c>
      <c r="BE4" s="585" t="s">
        <v>782</v>
      </c>
      <c r="BF4" s="585" t="s">
        <v>727</v>
      </c>
      <c r="BG4" s="585" t="s">
        <v>695</v>
      </c>
      <c r="BH4" s="585" t="s">
        <v>605</v>
      </c>
      <c r="BI4" s="585" t="s">
        <v>526</v>
      </c>
      <c r="BJ4" s="585" t="s">
        <v>256</v>
      </c>
      <c r="BK4" s="585" t="s">
        <v>70</v>
      </c>
      <c r="BL4" s="585" t="s">
        <v>71</v>
      </c>
      <c r="BM4" s="585" t="s">
        <v>72</v>
      </c>
      <c r="BN4" s="13" t="s">
        <v>782</v>
      </c>
    </row>
    <row r="5" spans="1:66" ht="13.5" customHeight="1" thickBot="1">
      <c r="A5" s="13" t="s">
        <v>788</v>
      </c>
      <c r="K5" s="6" t="s">
        <v>69</v>
      </c>
      <c r="L5" s="585" t="s">
        <v>214</v>
      </c>
      <c r="M5" s="585" t="s">
        <v>1043</v>
      </c>
      <c r="N5" s="590" t="s">
        <v>153</v>
      </c>
      <c r="O5" s="590" t="s">
        <v>154</v>
      </c>
      <c r="P5" s="590" t="s">
        <v>155</v>
      </c>
      <c r="Q5" s="590" t="s">
        <v>156</v>
      </c>
      <c r="R5" s="590" t="s">
        <v>591</v>
      </c>
      <c r="S5" s="590" t="s">
        <v>953</v>
      </c>
      <c r="T5" s="590" t="s">
        <v>1042</v>
      </c>
      <c r="U5" s="6" t="s">
        <v>69</v>
      </c>
      <c r="V5" s="585" t="s">
        <v>509</v>
      </c>
      <c r="W5" s="585" t="s">
        <v>785</v>
      </c>
      <c r="X5" s="585" t="s">
        <v>510</v>
      </c>
      <c r="Y5" s="590" t="s">
        <v>785</v>
      </c>
      <c r="Z5" s="585" t="s">
        <v>511</v>
      </c>
      <c r="AA5" s="585" t="s">
        <v>785</v>
      </c>
      <c r="AB5" s="585" t="s">
        <v>786</v>
      </c>
      <c r="AT5" s="6" t="s">
        <v>69</v>
      </c>
      <c r="AU5" s="590" t="s">
        <v>214</v>
      </c>
      <c r="AV5" s="590" t="s">
        <v>103</v>
      </c>
      <c r="AW5" s="590" t="s">
        <v>104</v>
      </c>
      <c r="AX5" s="590" t="s">
        <v>105</v>
      </c>
      <c r="AY5" s="590" t="s">
        <v>106</v>
      </c>
      <c r="AZ5" s="590" t="s">
        <v>545</v>
      </c>
      <c r="BA5" s="590" t="s">
        <v>292</v>
      </c>
      <c r="BB5" s="590" t="s">
        <v>288</v>
      </c>
      <c r="BD5" s="4" t="s">
        <v>457</v>
      </c>
      <c r="BE5" s="5">
        <v>360</v>
      </c>
      <c r="BF5" s="5">
        <v>355</v>
      </c>
      <c r="BG5" s="5">
        <v>417</v>
      </c>
      <c r="BH5" s="5">
        <v>423</v>
      </c>
      <c r="BI5" s="5">
        <v>488</v>
      </c>
      <c r="BJ5" s="5">
        <v>349</v>
      </c>
      <c r="BK5" s="5">
        <v>440</v>
      </c>
      <c r="BL5" s="5">
        <v>332</v>
      </c>
      <c r="BM5" s="5">
        <v>302</v>
      </c>
    </row>
    <row r="6" spans="1:66" ht="13.5" customHeight="1">
      <c r="H6" s="563"/>
      <c r="I6" s="563"/>
      <c r="K6" s="4" t="s">
        <v>606</v>
      </c>
      <c r="L6" s="7">
        <v>42478.323204031083</v>
      </c>
      <c r="M6" s="47">
        <f>L6/L31</f>
        <v>0.12480636787506517</v>
      </c>
      <c r="N6" s="7">
        <v>8081.6157028382586</v>
      </c>
      <c r="O6" s="7">
        <v>7961.9493250097967</v>
      </c>
      <c r="P6" s="7">
        <v>9752.1188799548963</v>
      </c>
      <c r="Q6" s="7">
        <v>14648.6753441151</v>
      </c>
      <c r="R6" s="7">
        <v>1425.1386749902026</v>
      </c>
      <c r="S6" s="7">
        <v>0</v>
      </c>
      <c r="T6" s="7">
        <v>608.82527712282581</v>
      </c>
      <c r="U6" s="560" t="s">
        <v>606</v>
      </c>
      <c r="V6" s="7">
        <v>42478.323204031083</v>
      </c>
      <c r="W6" s="47">
        <v>-5.0126577474629862E-2</v>
      </c>
      <c r="X6" s="7">
        <v>682.09528481890356</v>
      </c>
      <c r="Y6" s="7">
        <v>6.640308990645623E-3</v>
      </c>
      <c r="Z6" s="7">
        <v>272.22310664392211</v>
      </c>
      <c r="AA6" s="47">
        <v>5.9806632092108125E-2</v>
      </c>
      <c r="AB6" s="7">
        <v>33.506868529918926</v>
      </c>
      <c r="AC6" s="22" t="s">
        <v>501</v>
      </c>
      <c r="AD6" s="46">
        <f>3024/12206</f>
        <v>0.2477470096673767</v>
      </c>
      <c r="AT6" s="560" t="s">
        <v>609</v>
      </c>
      <c r="AU6" s="7">
        <v>845.71010090103334</v>
      </c>
      <c r="AV6" s="7">
        <v>813.87632018555257</v>
      </c>
      <c r="AW6" s="7">
        <v>19.045929400000002</v>
      </c>
      <c r="AX6" s="7">
        <v>5.3118690620838356</v>
      </c>
      <c r="AY6" s="7">
        <v>3.5721242181536454</v>
      </c>
      <c r="AZ6" s="7">
        <v>0.40429999999999999</v>
      </c>
      <c r="BA6" s="7">
        <v>0</v>
      </c>
      <c r="BB6" s="7">
        <v>3.4995580352433193</v>
      </c>
      <c r="BD6" s="4" t="s">
        <v>458</v>
      </c>
      <c r="BE6" s="5">
        <v>-173</v>
      </c>
      <c r="BF6" s="5">
        <v>-156</v>
      </c>
      <c r="BG6" s="5">
        <v>-173</v>
      </c>
      <c r="BH6" s="5">
        <v>-168</v>
      </c>
      <c r="BI6" s="5">
        <v>-272</v>
      </c>
      <c r="BJ6" s="5">
        <v>-130</v>
      </c>
      <c r="BK6" s="5">
        <v>-177</v>
      </c>
      <c r="BL6" s="5">
        <v>-220</v>
      </c>
      <c r="BM6" s="5">
        <v>-183</v>
      </c>
    </row>
    <row r="7" spans="1:66" ht="13.5" customHeight="1" thickBot="1">
      <c r="A7" s="591" t="s">
        <v>290</v>
      </c>
      <c r="B7" s="590" t="s">
        <v>257</v>
      </c>
      <c r="C7" s="590" t="s">
        <v>682</v>
      </c>
      <c r="D7" s="590" t="s">
        <v>683</v>
      </c>
      <c r="E7" s="590" t="s">
        <v>684</v>
      </c>
      <c r="F7" s="590" t="s">
        <v>446</v>
      </c>
      <c r="G7" s="590" t="s">
        <v>212</v>
      </c>
      <c r="H7" s="186"/>
      <c r="I7" s="186"/>
      <c r="K7" s="4" t="s">
        <v>607</v>
      </c>
      <c r="L7" s="7">
        <v>40624.785738083403</v>
      </c>
      <c r="M7" s="47">
        <f>L7/L31</f>
        <v>0.11936045425615543</v>
      </c>
      <c r="N7" s="7">
        <v>1789.8367263232687</v>
      </c>
      <c r="O7" s="7">
        <v>36929.919912265184</v>
      </c>
      <c r="P7" s="7">
        <v>108.46644314508299</v>
      </c>
      <c r="Q7" s="7">
        <v>1443.6645686150464</v>
      </c>
      <c r="R7" s="7">
        <v>352.89808773481388</v>
      </c>
      <c r="S7" s="7">
        <v>0</v>
      </c>
      <c r="T7" s="7">
        <v>0</v>
      </c>
      <c r="U7" s="560" t="s">
        <v>607</v>
      </c>
      <c r="V7" s="7">
        <v>40624.785738083403</v>
      </c>
      <c r="W7" s="47">
        <v>-2.2626954784074295E-3</v>
      </c>
      <c r="X7" s="7">
        <v>239.13719102717999</v>
      </c>
      <c r="Y7" s="7">
        <v>6.9516433094460785E-3</v>
      </c>
      <c r="Z7" s="7">
        <v>143.03154615475142</v>
      </c>
      <c r="AA7" s="47">
        <v>5.3370073177014749E-3</v>
      </c>
      <c r="AB7" s="7">
        <v>-5.0420401170584128</v>
      </c>
      <c r="AC7" s="22" t="s">
        <v>488</v>
      </c>
      <c r="AD7" s="46">
        <f>1060/12206</f>
        <v>8.6842536457479927E-2</v>
      </c>
      <c r="AT7" s="560" t="s">
        <v>611</v>
      </c>
      <c r="AU7" s="7">
        <v>717.47570920849978</v>
      </c>
      <c r="AV7" s="7">
        <v>338.41183005309165</v>
      </c>
      <c r="AW7" s="7">
        <v>254.73399932000001</v>
      </c>
      <c r="AX7" s="7">
        <v>100.87455018619934</v>
      </c>
      <c r="AY7" s="7">
        <v>23.45532964920875</v>
      </c>
      <c r="AZ7" s="7">
        <v>0</v>
      </c>
      <c r="BA7" s="7">
        <v>0</v>
      </c>
      <c r="BB7" s="7">
        <v>0</v>
      </c>
      <c r="BD7" s="4" t="s">
        <v>459</v>
      </c>
      <c r="BE7" s="5">
        <v>186</v>
      </c>
      <c r="BF7" s="5">
        <v>199</v>
      </c>
      <c r="BG7" s="5">
        <v>244</v>
      </c>
      <c r="BH7" s="5">
        <v>254</v>
      </c>
      <c r="BI7" s="5">
        <v>217</v>
      </c>
      <c r="BJ7" s="5">
        <v>218</v>
      </c>
      <c r="BK7" s="5">
        <v>263</v>
      </c>
      <c r="BL7" s="5">
        <v>112</v>
      </c>
      <c r="BM7" s="5">
        <v>118</v>
      </c>
    </row>
    <row r="8" spans="1:66" ht="13.5" customHeight="1">
      <c r="A8" s="4" t="s">
        <v>681</v>
      </c>
      <c r="B8" s="5">
        <v>111</v>
      </c>
      <c r="C8" s="5">
        <v>74</v>
      </c>
      <c r="D8" s="5">
        <v>22</v>
      </c>
      <c r="E8" s="5">
        <v>8</v>
      </c>
      <c r="F8" s="5">
        <v>5</v>
      </c>
      <c r="G8" s="5">
        <f t="shared" ref="G8:G28" si="0">SUM(B8:F8)</f>
        <v>220</v>
      </c>
      <c r="H8" s="40"/>
      <c r="I8" s="40"/>
      <c r="K8" s="4" t="s">
        <v>608</v>
      </c>
      <c r="L8" s="7">
        <v>13342.517714313464</v>
      </c>
      <c r="M8" s="47">
        <f>L8/L31</f>
        <v>3.9201904609882383E-2</v>
      </c>
      <c r="N8" s="7">
        <v>5407.3224511248463</v>
      </c>
      <c r="O8" s="7">
        <v>1471.5040184656668</v>
      </c>
      <c r="P8" s="7">
        <v>3305.7248706862088</v>
      </c>
      <c r="Q8" s="7">
        <v>2923.7598532866641</v>
      </c>
      <c r="R8" s="7">
        <v>233.28298153433332</v>
      </c>
      <c r="S8" s="7">
        <v>0</v>
      </c>
      <c r="T8" s="7">
        <v>0.92353921574609488</v>
      </c>
      <c r="U8" s="560" t="s">
        <v>608</v>
      </c>
      <c r="V8" s="7">
        <v>13342.517714313464</v>
      </c>
      <c r="W8" s="47">
        <v>-3.2860457622718928E-2</v>
      </c>
      <c r="X8" s="7">
        <v>468.02443573663891</v>
      </c>
      <c r="Y8" s="7">
        <v>-1.3478336738296891E-2</v>
      </c>
      <c r="Z8" s="7">
        <v>202.04366273377553</v>
      </c>
      <c r="AA8" s="47">
        <v>-4.0762924395980893E-2</v>
      </c>
      <c r="AB8" s="7">
        <v>22.634510062677272</v>
      </c>
      <c r="AC8" s="22" t="s">
        <v>500</v>
      </c>
      <c r="AD8" s="46">
        <v>1.0555555555555556E-2</v>
      </c>
      <c r="AT8" s="560" t="s">
        <v>606</v>
      </c>
      <c r="AU8" s="7">
        <v>682.09528481890356</v>
      </c>
      <c r="AV8" s="7">
        <v>320.08352550008044</v>
      </c>
      <c r="AW8" s="7">
        <v>33.376392560000028</v>
      </c>
      <c r="AX8" s="7">
        <v>99.194832174519632</v>
      </c>
      <c r="AY8" s="7">
        <v>19.517417916671405</v>
      </c>
      <c r="AZ8" s="7">
        <v>209.92311666763206</v>
      </c>
      <c r="BA8" s="7">
        <v>0</v>
      </c>
      <c r="BB8" s="7">
        <v>0</v>
      </c>
      <c r="BD8" s="4"/>
    </row>
    <row r="9" spans="1:66" ht="13.5" customHeight="1" thickBot="1">
      <c r="A9" s="4" t="s">
        <v>473</v>
      </c>
      <c r="B9" s="5">
        <v>116</v>
      </c>
      <c r="C9" s="5">
        <v>76</v>
      </c>
      <c r="D9" s="5">
        <v>23</v>
      </c>
      <c r="E9" s="5">
        <v>8</v>
      </c>
      <c r="F9" s="5">
        <v>5</v>
      </c>
      <c r="G9" s="5">
        <f t="shared" si="0"/>
        <v>228</v>
      </c>
      <c r="H9" s="40"/>
      <c r="I9" s="40"/>
      <c r="K9" s="4" t="s">
        <v>609</v>
      </c>
      <c r="L9" s="7">
        <v>12146.726817147473</v>
      </c>
      <c r="M9" s="47">
        <f>L9/L31</f>
        <v>3.5688528672312647E-2</v>
      </c>
      <c r="N9" s="7">
        <v>7731.4974065801462</v>
      </c>
      <c r="O9" s="7">
        <v>1560.1482331463897</v>
      </c>
      <c r="P9" s="7">
        <v>2061.4029004194899</v>
      </c>
      <c r="Q9" s="7">
        <v>472.71795205613853</v>
      </c>
      <c r="R9" s="7">
        <v>296.15476685361045</v>
      </c>
      <c r="S9" s="7">
        <v>0</v>
      </c>
      <c r="T9" s="7">
        <v>24.805558091698057</v>
      </c>
      <c r="U9" s="560" t="s">
        <v>609</v>
      </c>
      <c r="V9" s="7">
        <v>12146.726817147473</v>
      </c>
      <c r="W9" s="47">
        <v>-1.2224860506424358E-2</v>
      </c>
      <c r="X9" s="7">
        <v>845.71010090103334</v>
      </c>
      <c r="Y9" s="7">
        <v>1.5270446624886668E-2</v>
      </c>
      <c r="Z9" s="7">
        <v>270.18192923749331</v>
      </c>
      <c r="AA9" s="47">
        <v>-3.5078287835914677E-2</v>
      </c>
      <c r="AB9" s="7">
        <v>1.6621447666940596</v>
      </c>
      <c r="AC9" s="22" t="s">
        <v>489</v>
      </c>
      <c r="AD9" s="46">
        <f>277/12206</f>
        <v>2.2693757168605604E-2</v>
      </c>
      <c r="AT9" s="560" t="s">
        <v>608</v>
      </c>
      <c r="AU9" s="7">
        <v>468.02443573663891</v>
      </c>
      <c r="AV9" s="7">
        <v>262.6786159972113</v>
      </c>
      <c r="AW9" s="7">
        <v>150.79808300000002</v>
      </c>
      <c r="AX9" s="7">
        <v>11.165926555477752</v>
      </c>
      <c r="AY9" s="7">
        <v>26.742064777323321</v>
      </c>
      <c r="AZ9" s="7">
        <v>16.63974540662651</v>
      </c>
      <c r="BA9" s="7">
        <v>0</v>
      </c>
      <c r="BB9" s="7">
        <v>0</v>
      </c>
      <c r="BD9" s="6" t="s">
        <v>69</v>
      </c>
      <c r="BE9" s="585" t="s">
        <v>73</v>
      </c>
      <c r="BF9" s="585" t="s">
        <v>74</v>
      </c>
      <c r="BG9" s="585" t="s">
        <v>285</v>
      </c>
      <c r="BH9" s="585" t="s">
        <v>464</v>
      </c>
      <c r="BI9" s="585" t="s">
        <v>465</v>
      </c>
      <c r="BJ9" s="585" t="s">
        <v>482</v>
      </c>
      <c r="BK9" s="585" t="s">
        <v>466</v>
      </c>
      <c r="BL9" s="585" t="s">
        <v>467</v>
      </c>
      <c r="BM9" s="585" t="s">
        <v>468</v>
      </c>
    </row>
    <row r="10" spans="1:66" ht="13.5" customHeight="1">
      <c r="A10" s="4" t="s">
        <v>472</v>
      </c>
      <c r="B10" s="5">
        <v>119</v>
      </c>
      <c r="C10" s="5">
        <v>79</v>
      </c>
      <c r="D10" s="5">
        <v>23</v>
      </c>
      <c r="E10" s="5">
        <v>10</v>
      </c>
      <c r="F10" s="5">
        <v>5</v>
      </c>
      <c r="G10" s="5">
        <f t="shared" si="0"/>
        <v>236</v>
      </c>
      <c r="H10" s="40"/>
      <c r="I10" s="40"/>
      <c r="K10" s="4" t="s">
        <v>612</v>
      </c>
      <c r="L10" s="7">
        <v>11455.258027550475</v>
      </c>
      <c r="M10" s="47">
        <f>L10/L31</f>
        <v>3.3656911093764272E-2</v>
      </c>
      <c r="N10" s="7">
        <v>3254.5615553601119</v>
      </c>
      <c r="O10" s="7">
        <v>723.80293484294657</v>
      </c>
      <c r="P10" s="7">
        <v>1102.5669251434394</v>
      </c>
      <c r="Q10" s="7">
        <v>6215.3755593178194</v>
      </c>
      <c r="R10" s="7">
        <v>158.93806515705347</v>
      </c>
      <c r="S10" s="7">
        <v>0</v>
      </c>
      <c r="T10" s="7">
        <v>1.2987729105081381E-2</v>
      </c>
      <c r="U10" s="560" t="s">
        <v>612</v>
      </c>
      <c r="V10" s="7">
        <v>11455.258027550475</v>
      </c>
      <c r="W10" s="47">
        <v>-0.10336269162738203</v>
      </c>
      <c r="X10" s="7">
        <v>214.83791499946153</v>
      </c>
      <c r="Y10" s="7">
        <v>0.38099191474519811</v>
      </c>
      <c r="Z10" s="7">
        <v>111.97751170141706</v>
      </c>
      <c r="AA10" s="47">
        <v>6.3827783580028635E-2</v>
      </c>
      <c r="AB10" s="7">
        <v>7.0708181751294568</v>
      </c>
      <c r="AC10" s="22" t="s">
        <v>490</v>
      </c>
      <c r="AD10" s="46">
        <f>268/12206</f>
        <v>2.1956414877928886E-2</v>
      </c>
      <c r="AT10" s="560" t="s">
        <v>610</v>
      </c>
      <c r="AU10" s="7">
        <v>423.52148910821381</v>
      </c>
      <c r="AV10" s="7">
        <v>202.91574073577522</v>
      </c>
      <c r="AW10" s="7">
        <v>172.62087882000003</v>
      </c>
      <c r="AX10" s="7">
        <v>11.423175908427929</v>
      </c>
      <c r="AY10" s="7">
        <v>16.961447487268295</v>
      </c>
      <c r="AZ10" s="7">
        <v>19.600246156742351</v>
      </c>
      <c r="BA10" s="7">
        <v>0</v>
      </c>
      <c r="BB10" s="7">
        <v>0</v>
      </c>
      <c r="BD10" s="4" t="s">
        <v>457</v>
      </c>
      <c r="BE10" s="5">
        <v>392</v>
      </c>
      <c r="BF10" s="5">
        <v>397</v>
      </c>
      <c r="BG10" s="5">
        <v>371</v>
      </c>
      <c r="BH10" s="5">
        <v>373</v>
      </c>
      <c r="BI10" s="5">
        <v>358</v>
      </c>
      <c r="BJ10" s="5">
        <v>481</v>
      </c>
      <c r="BK10" s="5">
        <v>440</v>
      </c>
      <c r="BL10" s="5">
        <v>516</v>
      </c>
      <c r="BM10" s="5">
        <v>407</v>
      </c>
    </row>
    <row r="11" spans="1:66" ht="13.5" customHeight="1">
      <c r="A11" s="4" t="s">
        <v>484</v>
      </c>
      <c r="B11" s="5">
        <v>126</v>
      </c>
      <c r="C11" s="5">
        <v>82</v>
      </c>
      <c r="D11" s="5">
        <v>24</v>
      </c>
      <c r="E11" s="5">
        <v>7</v>
      </c>
      <c r="F11" s="5">
        <v>5</v>
      </c>
      <c r="G11" s="5">
        <f t="shared" si="0"/>
        <v>244</v>
      </c>
      <c r="H11" s="40"/>
      <c r="I11" s="40"/>
      <c r="K11" s="4" t="s">
        <v>610</v>
      </c>
      <c r="L11" s="7">
        <v>11386.667888039647</v>
      </c>
      <c r="M11" s="47">
        <f>L11/L31</f>
        <v>3.3455385102654098E-2</v>
      </c>
      <c r="N11" s="7">
        <v>4201.2487335590167</v>
      </c>
      <c r="O11" s="7">
        <v>2157.7727203802815</v>
      </c>
      <c r="P11" s="7">
        <v>1433.7727097928573</v>
      </c>
      <c r="Q11" s="7">
        <v>2959.3626539926372</v>
      </c>
      <c r="R11" s="7">
        <v>573.7422796197186</v>
      </c>
      <c r="S11" s="7">
        <v>0</v>
      </c>
      <c r="T11" s="7">
        <v>60.768790695136353</v>
      </c>
      <c r="U11" s="560" t="s">
        <v>610</v>
      </c>
      <c r="V11" s="7">
        <v>11386.667888039647</v>
      </c>
      <c r="W11" s="47">
        <v>-0.10554713001840627</v>
      </c>
      <c r="X11" s="7">
        <v>423.52148910821381</v>
      </c>
      <c r="Y11" s="7">
        <v>5.6943177305817175E-2</v>
      </c>
      <c r="Z11" s="7">
        <v>210.9342966029771</v>
      </c>
      <c r="AA11" s="47">
        <v>6.2411495047850887E-2</v>
      </c>
      <c r="AB11" s="7">
        <v>11.583239509050109</v>
      </c>
      <c r="AC11" s="22" t="s">
        <v>491</v>
      </c>
      <c r="AD11" s="46">
        <f>701/12206</f>
        <v>5.7430771751597574E-2</v>
      </c>
      <c r="AT11" s="560" t="s">
        <v>613</v>
      </c>
      <c r="AU11" s="7">
        <v>327.56143107249869</v>
      </c>
      <c r="AV11" s="7">
        <v>41.207764385692073</v>
      </c>
      <c r="AW11" s="7">
        <v>163.45895997000002</v>
      </c>
      <c r="AX11" s="7">
        <v>34.711593379415312</v>
      </c>
      <c r="AY11" s="7">
        <v>62.278149841067297</v>
      </c>
      <c r="AZ11" s="7">
        <v>13.613800000000001</v>
      </c>
      <c r="BA11" s="7">
        <v>0</v>
      </c>
      <c r="BB11" s="7">
        <v>12.291163496323959</v>
      </c>
      <c r="BD11" s="4" t="s">
        <v>458</v>
      </c>
      <c r="BE11" s="5">
        <v>-150</v>
      </c>
      <c r="BF11" s="5">
        <v>-231</v>
      </c>
      <c r="BG11" s="5">
        <v>-164</v>
      </c>
      <c r="BH11" s="5">
        <v>-128</v>
      </c>
      <c r="BI11" s="5">
        <v>-97</v>
      </c>
      <c r="BJ11" s="5">
        <v>-135</v>
      </c>
      <c r="BK11" s="5">
        <v>-82</v>
      </c>
      <c r="BL11" s="5">
        <v>-91</v>
      </c>
      <c r="BM11" s="5">
        <v>-51</v>
      </c>
    </row>
    <row r="12" spans="1:66" ht="13.5" customHeight="1">
      <c r="A12" s="4" t="s">
        <v>471</v>
      </c>
      <c r="B12" s="5">
        <v>131</v>
      </c>
      <c r="C12" s="5">
        <v>83</v>
      </c>
      <c r="D12" s="5">
        <v>24</v>
      </c>
      <c r="E12" s="5">
        <v>8</v>
      </c>
      <c r="F12" s="5">
        <v>5</v>
      </c>
      <c r="G12" s="5">
        <f t="shared" si="0"/>
        <v>251</v>
      </c>
      <c r="H12" s="40"/>
      <c r="I12" s="40"/>
      <c r="K12" s="4" t="s">
        <v>611</v>
      </c>
      <c r="L12" s="7">
        <v>10898.798933832117</v>
      </c>
      <c r="M12" s="47">
        <f>L12/L31</f>
        <v>3.2021968065894274E-2</v>
      </c>
      <c r="N12" s="7">
        <v>793.55456586582295</v>
      </c>
      <c r="O12" s="7">
        <v>4166.4217904379193</v>
      </c>
      <c r="P12" s="7">
        <v>5174.8828735331981</v>
      </c>
      <c r="Q12" s="7">
        <v>763.36549443309616</v>
      </c>
      <c r="R12" s="7">
        <v>0.57420956208104701</v>
      </c>
      <c r="S12" s="7">
        <v>0</v>
      </c>
      <c r="T12" s="7">
        <v>0</v>
      </c>
      <c r="U12" s="560" t="s">
        <v>611</v>
      </c>
      <c r="V12" s="7">
        <v>10898.798933832117</v>
      </c>
      <c r="W12" s="47">
        <v>-3.4575477312037625E-2</v>
      </c>
      <c r="X12" s="7">
        <v>717.47570920849978</v>
      </c>
      <c r="Y12" s="7">
        <v>-8.5407271549758093E-2</v>
      </c>
      <c r="Z12" s="7">
        <v>310.63569880176931</v>
      </c>
      <c r="AA12" s="47">
        <v>1.4857665265908601E-2</v>
      </c>
      <c r="AB12" s="7">
        <v>28.926904211072436</v>
      </c>
      <c r="AC12" s="22" t="s">
        <v>492</v>
      </c>
      <c r="AD12" s="46">
        <f>701/12206</f>
        <v>5.7430771751597574E-2</v>
      </c>
      <c r="AT12" s="560" t="s">
        <v>607</v>
      </c>
      <c r="AU12" s="7">
        <v>239.13719102717999</v>
      </c>
      <c r="AV12" s="7">
        <v>195.34168631951522</v>
      </c>
      <c r="AW12" s="7">
        <v>37.625831170000012</v>
      </c>
      <c r="AX12" s="7">
        <v>3.4012603208827444E-2</v>
      </c>
      <c r="AY12" s="7">
        <v>0.10966093445592606</v>
      </c>
      <c r="AZ12" s="7">
        <v>6.0259999999999998</v>
      </c>
      <c r="BA12" s="7">
        <v>0</v>
      </c>
      <c r="BB12" s="7">
        <v>0</v>
      </c>
      <c r="BD12" s="4" t="s">
        <v>459</v>
      </c>
      <c r="BE12" s="5">
        <v>242</v>
      </c>
      <c r="BF12" s="5">
        <v>166</v>
      </c>
      <c r="BG12" s="5">
        <v>207</v>
      </c>
      <c r="BH12" s="5">
        <v>245</v>
      </c>
      <c r="BI12" s="5">
        <v>261</v>
      </c>
      <c r="BJ12" s="5">
        <v>358</v>
      </c>
      <c r="BK12" s="5">
        <v>358</v>
      </c>
      <c r="BL12" s="5">
        <v>425</v>
      </c>
      <c r="BM12" s="5">
        <v>356</v>
      </c>
    </row>
    <row r="13" spans="1:66" ht="13.5" customHeight="1">
      <c r="A13" s="4" t="s">
        <v>470</v>
      </c>
      <c r="B13" s="5">
        <v>139</v>
      </c>
      <c r="C13" s="5">
        <v>85</v>
      </c>
      <c r="D13" s="5">
        <v>25</v>
      </c>
      <c r="E13" s="5">
        <v>13</v>
      </c>
      <c r="F13" s="5">
        <v>5</v>
      </c>
      <c r="G13" s="5">
        <f t="shared" si="0"/>
        <v>267</v>
      </c>
      <c r="H13" s="40"/>
      <c r="I13" s="40"/>
      <c r="K13" s="4" t="s">
        <v>613</v>
      </c>
      <c r="L13" s="7">
        <v>5446.0059853261246</v>
      </c>
      <c r="M13" s="47">
        <f>L13/L31</f>
        <v>1.6001013580261042E-2</v>
      </c>
      <c r="N13" s="7">
        <v>588.13771495682954</v>
      </c>
      <c r="O13" s="7">
        <v>1904.5966609789916</v>
      </c>
      <c r="P13" s="7">
        <v>419.14563627836174</v>
      </c>
      <c r="Q13" s="7">
        <v>1665.6563081739964</v>
      </c>
      <c r="R13" s="7">
        <v>342.79133902100841</v>
      </c>
      <c r="S13" s="7">
        <v>0</v>
      </c>
      <c r="T13" s="7">
        <v>525.67832591693696</v>
      </c>
      <c r="U13" s="560" t="s">
        <v>613</v>
      </c>
      <c r="V13" s="7">
        <v>5446.0059853261246</v>
      </c>
      <c r="W13" s="47">
        <v>-4.2434985653164781E-2</v>
      </c>
      <c r="X13" s="7">
        <v>327.56143107249869</v>
      </c>
      <c r="Y13" s="7">
        <v>-9.5499623415954568E-2</v>
      </c>
      <c r="Z13" s="7">
        <v>192.10812825863633</v>
      </c>
      <c r="AA13" s="47">
        <v>-0.10390282956565115</v>
      </c>
      <c r="AB13" s="7">
        <v>-4.5799490312765805</v>
      </c>
      <c r="AC13" s="22" t="s">
        <v>493</v>
      </c>
      <c r="AD13" s="46">
        <f>1418/12206</f>
        <v>0.11617237424217598</v>
      </c>
      <c r="AT13" s="560" t="s">
        <v>612</v>
      </c>
      <c r="AU13" s="7">
        <v>214.83791499946153</v>
      </c>
      <c r="AV13" s="7">
        <v>155.04418338070465</v>
      </c>
      <c r="AW13" s="7">
        <v>55.253517930000001</v>
      </c>
      <c r="AX13" s="7">
        <v>0.82145940896696035</v>
      </c>
      <c r="AY13" s="7">
        <v>3.7187542797899118</v>
      </c>
      <c r="AZ13" s="7">
        <v>0</v>
      </c>
      <c r="BA13" s="7">
        <v>0</v>
      </c>
      <c r="BB13" s="7">
        <v>0</v>
      </c>
      <c r="BD13" s="4"/>
    </row>
    <row r="14" spans="1:66" ht="13.5" customHeight="1" thickBot="1">
      <c r="A14" s="4" t="s">
        <v>469</v>
      </c>
      <c r="B14" s="5">
        <v>144</v>
      </c>
      <c r="C14" s="5">
        <v>87</v>
      </c>
      <c r="D14" s="5">
        <v>26</v>
      </c>
      <c r="E14" s="5">
        <v>12</v>
      </c>
      <c r="F14" s="5">
        <v>5</v>
      </c>
      <c r="G14" s="5">
        <f t="shared" si="0"/>
        <v>274</v>
      </c>
      <c r="H14" s="5"/>
      <c r="I14" s="5"/>
      <c r="K14" s="4" t="s">
        <v>614</v>
      </c>
      <c r="L14" s="7">
        <v>5418.7189750987691</v>
      </c>
      <c r="M14" s="47">
        <f>L14/L31</f>
        <v>1.5920841097456381E-2</v>
      </c>
      <c r="N14" s="7">
        <v>1441.3435955421785</v>
      </c>
      <c r="O14" s="7">
        <v>1151.8576409462412</v>
      </c>
      <c r="P14" s="7">
        <v>768.86821646379144</v>
      </c>
      <c r="Q14" s="7">
        <v>1701.2831630927997</v>
      </c>
      <c r="R14" s="7">
        <v>355.36635905375874</v>
      </c>
      <c r="S14" s="7">
        <v>0</v>
      </c>
      <c r="T14" s="7">
        <v>0</v>
      </c>
      <c r="U14" s="560" t="s">
        <v>614</v>
      </c>
      <c r="V14" s="7">
        <v>5418.7189750987691</v>
      </c>
      <c r="W14" s="47">
        <v>-4.0462192715891021E-2</v>
      </c>
      <c r="X14" s="7">
        <v>14.221451615076917</v>
      </c>
      <c r="Y14" s="7">
        <v>2.1313949088960191E-4</v>
      </c>
      <c r="Z14" s="7">
        <v>12.454998750494324</v>
      </c>
      <c r="AA14" s="47">
        <v>-6.3110725771138423E-2</v>
      </c>
      <c r="AB14" s="7">
        <v>-1.1783935206788241</v>
      </c>
      <c r="AC14" s="22" t="s">
        <v>494</v>
      </c>
      <c r="AD14" s="46">
        <f>986/12206</f>
        <v>8.0779944289693595E-2</v>
      </c>
      <c r="AT14" s="560" t="s">
        <v>615</v>
      </c>
      <c r="AU14" s="7">
        <v>177.18330331813442</v>
      </c>
      <c r="AV14" s="7">
        <v>100.18118195956454</v>
      </c>
      <c r="AW14" s="7">
        <v>40.63847917999999</v>
      </c>
      <c r="AX14" s="7">
        <v>24.396842541272964</v>
      </c>
      <c r="AY14" s="7">
        <v>8.1504817677417858</v>
      </c>
      <c r="AZ14" s="7">
        <v>3.8163178695551436</v>
      </c>
      <c r="BA14" s="7">
        <v>0</v>
      </c>
      <c r="BB14" s="7">
        <v>0</v>
      </c>
      <c r="BD14" s="6" t="s">
        <v>69</v>
      </c>
      <c r="BE14" s="585" t="s">
        <v>483</v>
      </c>
      <c r="BF14" s="585" t="s">
        <v>469</v>
      </c>
      <c r="BG14" s="585" t="s">
        <v>470</v>
      </c>
      <c r="BH14" s="585" t="s">
        <v>471</v>
      </c>
      <c r="BI14" s="585" t="s">
        <v>484</v>
      </c>
      <c r="BJ14" s="585" t="s">
        <v>472</v>
      </c>
      <c r="BK14" s="585" t="s">
        <v>473</v>
      </c>
    </row>
    <row r="15" spans="1:66" ht="13.5" customHeight="1">
      <c r="A15" s="4" t="s">
        <v>483</v>
      </c>
      <c r="B15" s="5">
        <v>141</v>
      </c>
      <c r="C15" s="5">
        <v>87</v>
      </c>
      <c r="D15" s="5">
        <v>26</v>
      </c>
      <c r="E15" s="5">
        <v>11</v>
      </c>
      <c r="F15" s="5">
        <v>5</v>
      </c>
      <c r="G15" s="5">
        <f t="shared" si="0"/>
        <v>270</v>
      </c>
      <c r="H15" s="5"/>
      <c r="I15" s="5"/>
      <c r="K15" s="4" t="s">
        <v>617</v>
      </c>
      <c r="L15" s="7">
        <v>4713.9012772170581</v>
      </c>
      <c r="M15" s="47">
        <f>L15/L31</f>
        <v>1.3850002838041903E-2</v>
      </c>
      <c r="N15" s="7">
        <v>8.5358898643213372</v>
      </c>
      <c r="O15" s="7">
        <v>715.1719464466205</v>
      </c>
      <c r="P15" s="7">
        <v>1105.3703914510982</v>
      </c>
      <c r="Q15" s="7">
        <v>1618.3502443878006</v>
      </c>
      <c r="R15" s="7">
        <v>97.97905355337943</v>
      </c>
      <c r="S15" s="7">
        <v>0</v>
      </c>
      <c r="T15" s="7">
        <v>1168.4937515138386</v>
      </c>
      <c r="U15" s="560" t="s">
        <v>617</v>
      </c>
      <c r="V15" s="7">
        <v>4713.9012772170581</v>
      </c>
      <c r="W15" s="47">
        <v>-6.7252865304265899E-2</v>
      </c>
      <c r="X15" s="7">
        <v>2.2405807969363942</v>
      </c>
      <c r="Y15" s="7">
        <v>0.13722484593702672</v>
      </c>
      <c r="Z15" s="7">
        <v>5.6794383878339918</v>
      </c>
      <c r="AA15" s="47">
        <v>-3.3133995840232258E-2</v>
      </c>
      <c r="AB15" s="7">
        <v>4.8153999348799222E-2</v>
      </c>
      <c r="AC15" s="22" t="s">
        <v>495</v>
      </c>
      <c r="AD15" s="46">
        <f>343/12206</f>
        <v>2.8100933966901522E-2</v>
      </c>
      <c r="AT15" s="560" t="s">
        <v>622</v>
      </c>
      <c r="AU15" s="7">
        <v>164.68945137957081</v>
      </c>
      <c r="AV15" s="7">
        <v>16.625006569421355</v>
      </c>
      <c r="AW15" s="7">
        <v>135.74903072999996</v>
      </c>
      <c r="AX15" s="7">
        <v>1.171818588369586</v>
      </c>
      <c r="AY15" s="7">
        <v>11.14359549177993</v>
      </c>
      <c r="AZ15" s="7">
        <v>0</v>
      </c>
      <c r="BA15" s="7">
        <v>0</v>
      </c>
      <c r="BB15" s="7">
        <v>0</v>
      </c>
      <c r="BD15" s="4" t="s">
        <v>457</v>
      </c>
      <c r="BE15" s="5">
        <v>476</v>
      </c>
      <c r="BF15" s="5">
        <v>152</v>
      </c>
      <c r="BG15" s="5">
        <v>121</v>
      </c>
      <c r="BH15" s="5">
        <v>140</v>
      </c>
      <c r="BI15" s="5">
        <v>151</v>
      </c>
      <c r="BJ15" s="5">
        <v>98</v>
      </c>
      <c r="BK15" s="5">
        <v>101</v>
      </c>
      <c r="BL15" s="5"/>
      <c r="BM15" s="5"/>
    </row>
    <row r="16" spans="1:66" ht="13.5" customHeight="1">
      <c r="A16" s="4" t="s">
        <v>468</v>
      </c>
      <c r="B16" s="5">
        <v>144</v>
      </c>
      <c r="C16" s="5">
        <v>84</v>
      </c>
      <c r="D16" s="5">
        <v>25</v>
      </c>
      <c r="E16" s="5">
        <v>15</v>
      </c>
      <c r="F16" s="5">
        <v>5</v>
      </c>
      <c r="G16" s="5">
        <f t="shared" si="0"/>
        <v>273</v>
      </c>
      <c r="H16" s="5"/>
      <c r="I16" s="5"/>
      <c r="K16" s="4" t="s">
        <v>615</v>
      </c>
      <c r="L16" s="7">
        <v>4565.9497093273094</v>
      </c>
      <c r="M16" s="47">
        <f>L16/L31</f>
        <v>1.3415303527500654E-2</v>
      </c>
      <c r="N16" s="7">
        <v>1188.4132360057918</v>
      </c>
      <c r="O16" s="7">
        <v>741.43597165619008</v>
      </c>
      <c r="P16" s="7">
        <v>1690.9379292248625</v>
      </c>
      <c r="Q16" s="7">
        <v>688.55644381213438</v>
      </c>
      <c r="R16" s="7">
        <v>277.90602834380985</v>
      </c>
      <c r="S16" s="7">
        <v>0</v>
      </c>
      <c r="T16" s="7">
        <v>-21.299899715479871</v>
      </c>
      <c r="U16" s="560" t="s">
        <v>615</v>
      </c>
      <c r="V16" s="7">
        <v>4565.9497093273094</v>
      </c>
      <c r="W16" s="47">
        <v>-3.5441811776692853E-2</v>
      </c>
      <c r="X16" s="7">
        <v>177.18330331813442</v>
      </c>
      <c r="Y16" s="7">
        <v>-0.20426158731189217</v>
      </c>
      <c r="Z16" s="7">
        <v>76.291587476080934</v>
      </c>
      <c r="AA16" s="47">
        <v>-0.31404914741993417</v>
      </c>
      <c r="AB16" s="7">
        <v>7.0250901470992488</v>
      </c>
      <c r="AC16" s="22" t="s">
        <v>496</v>
      </c>
      <c r="AD16" s="46">
        <f>272/12206</f>
        <v>2.2284122562674095E-2</v>
      </c>
      <c r="AT16" s="560" t="s">
        <v>619</v>
      </c>
      <c r="AU16" s="7">
        <v>112.22063609774921</v>
      </c>
      <c r="AV16" s="7">
        <v>53.352222073255746</v>
      </c>
      <c r="AW16" s="7">
        <v>46.859122449999994</v>
      </c>
      <c r="AX16" s="7">
        <v>6.2241860067220491</v>
      </c>
      <c r="AY16" s="7">
        <v>4.1737055677714094</v>
      </c>
      <c r="AZ16" s="7">
        <v>1.6113999999999999</v>
      </c>
      <c r="BA16" s="7">
        <v>0</v>
      </c>
      <c r="BB16" s="7">
        <v>0</v>
      </c>
      <c r="BD16" s="4" t="s">
        <v>458</v>
      </c>
      <c r="BE16" s="5">
        <v>-157</v>
      </c>
      <c r="BF16" s="5">
        <v>-63</v>
      </c>
      <c r="BG16" s="5">
        <v>-85</v>
      </c>
      <c r="BH16" s="5">
        <v>-120</v>
      </c>
      <c r="BI16" s="5">
        <v>-157</v>
      </c>
      <c r="BJ16" s="5">
        <v>-111</v>
      </c>
      <c r="BK16" s="5">
        <v>-129</v>
      </c>
      <c r="BL16" s="5"/>
      <c r="BM16" s="5"/>
    </row>
    <row r="17" spans="1:66" ht="13.5" customHeight="1">
      <c r="A17" s="4" t="s">
        <v>467</v>
      </c>
      <c r="B17" s="5">
        <v>141</v>
      </c>
      <c r="C17" s="5">
        <v>89</v>
      </c>
      <c r="D17" s="5">
        <v>24</v>
      </c>
      <c r="E17" s="5">
        <v>18</v>
      </c>
      <c r="F17" s="5">
        <v>5</v>
      </c>
      <c r="G17" s="5">
        <f t="shared" si="0"/>
        <v>277</v>
      </c>
      <c r="H17" s="5"/>
      <c r="I17" s="5"/>
      <c r="K17" s="4" t="s">
        <v>616</v>
      </c>
      <c r="L17" s="7">
        <v>4330.3461705232494</v>
      </c>
      <c r="M17" s="47">
        <f>L17/L31</f>
        <v>1.2723072297105564E-2</v>
      </c>
      <c r="N17" s="7">
        <v>712.25318528717753</v>
      </c>
      <c r="O17" s="7">
        <v>678.78985341057557</v>
      </c>
      <c r="P17" s="7">
        <v>870.16659245790834</v>
      </c>
      <c r="Q17" s="7">
        <v>1220.1235214670037</v>
      </c>
      <c r="R17" s="7">
        <v>627.83114658942452</v>
      </c>
      <c r="S17" s="7">
        <v>0</v>
      </c>
      <c r="T17" s="7">
        <v>221.18187131115997</v>
      </c>
      <c r="U17" s="560" t="s">
        <v>616</v>
      </c>
      <c r="V17" s="7">
        <v>4330.3461705232494</v>
      </c>
      <c r="W17" s="47">
        <v>-5.0843026822331341E-2</v>
      </c>
      <c r="X17" s="7">
        <v>64.016148445236666</v>
      </c>
      <c r="Y17" s="7">
        <v>-5.6899015172112974E-2</v>
      </c>
      <c r="Z17" s="7">
        <v>28.564676212208511</v>
      </c>
      <c r="AA17" s="47">
        <v>-7.9971205693976102E-2</v>
      </c>
      <c r="AB17" s="7">
        <v>1.8239758977627525</v>
      </c>
      <c r="AC17" s="22" t="s">
        <v>497</v>
      </c>
      <c r="AD17" s="46">
        <f>603/12206</f>
        <v>4.9401933475339999E-2</v>
      </c>
      <c r="AT17" s="560" t="s">
        <v>624</v>
      </c>
      <c r="AU17" s="7">
        <v>89.335999864846258</v>
      </c>
      <c r="AV17" s="7">
        <v>25.60550101893066</v>
      </c>
      <c r="AW17" s="7">
        <v>43.466431099999994</v>
      </c>
      <c r="AX17" s="7">
        <v>3.2549587659331598</v>
      </c>
      <c r="AY17" s="7">
        <v>17.009108979982454</v>
      </c>
      <c r="AZ17" s="7">
        <v>0</v>
      </c>
      <c r="BA17" s="7">
        <v>0</v>
      </c>
      <c r="BB17" s="7">
        <v>0</v>
      </c>
      <c r="BD17" s="4" t="s">
        <v>459</v>
      </c>
      <c r="BE17" s="5">
        <v>320</v>
      </c>
      <c r="BF17" s="5">
        <v>89</v>
      </c>
      <c r="BG17" s="5">
        <v>36</v>
      </c>
      <c r="BH17" s="5">
        <v>21</v>
      </c>
      <c r="BI17" s="5">
        <v>-6</v>
      </c>
      <c r="BJ17" s="5">
        <v>-13</v>
      </c>
      <c r="BK17" s="5">
        <v>-28</v>
      </c>
      <c r="BL17" s="5"/>
      <c r="BM17" s="5"/>
    </row>
    <row r="18" spans="1:66" ht="13.5" customHeight="1">
      <c r="A18" s="4" t="s">
        <v>466</v>
      </c>
      <c r="B18" s="5">
        <v>138</v>
      </c>
      <c r="C18" s="5">
        <v>94</v>
      </c>
      <c r="D18" s="5">
        <v>26</v>
      </c>
      <c r="E18" s="5">
        <v>19</v>
      </c>
      <c r="F18" s="5">
        <v>5</v>
      </c>
      <c r="G18" s="5">
        <f t="shared" si="0"/>
        <v>282</v>
      </c>
      <c r="H18" s="5"/>
      <c r="I18" s="5"/>
      <c r="K18" s="4" t="s">
        <v>618</v>
      </c>
      <c r="L18" s="7">
        <v>3146.1849907889614</v>
      </c>
      <c r="M18" s="47">
        <f>L18/L31</f>
        <v>9.2438658531171225E-3</v>
      </c>
      <c r="N18" s="7">
        <v>342.78829064594839</v>
      </c>
      <c r="O18" s="7">
        <v>723.51168013576807</v>
      </c>
      <c r="P18" s="7">
        <v>1095.5190007855031</v>
      </c>
      <c r="Q18" s="7">
        <v>888.92808949269659</v>
      </c>
      <c r="R18" s="7">
        <v>78.473319864231954</v>
      </c>
      <c r="S18" s="7">
        <v>0</v>
      </c>
      <c r="T18" s="7">
        <v>16.964609864813529</v>
      </c>
      <c r="U18" s="560" t="s">
        <v>618</v>
      </c>
      <c r="V18" s="7">
        <v>3146.1849907889614</v>
      </c>
      <c r="W18" s="47">
        <v>1.2146013214484837E-2</v>
      </c>
      <c r="X18" s="7">
        <v>72.065083178042229</v>
      </c>
      <c r="Y18" s="7">
        <v>5.2586328895531005E-2</v>
      </c>
      <c r="Z18" s="7">
        <v>56.515797370189887</v>
      </c>
      <c r="AA18" s="47">
        <v>1.4650892565227796E-2</v>
      </c>
      <c r="AB18" s="7">
        <v>-0.12017101315681049</v>
      </c>
      <c r="AC18" s="22" t="s">
        <v>498</v>
      </c>
      <c r="AD18" s="46">
        <f>377/12206</f>
        <v>3.0886449287235787E-2</v>
      </c>
      <c r="AT18" s="560" t="s">
        <v>625</v>
      </c>
      <c r="AU18" s="7">
        <v>86.615121856667287</v>
      </c>
      <c r="AV18" s="7">
        <v>0.50647463398938164</v>
      </c>
      <c r="AW18" s="7">
        <v>0.27780362000000003</v>
      </c>
      <c r="AX18" s="7">
        <v>85.811146543217717</v>
      </c>
      <c r="AY18" s="7">
        <v>1.9697059460198466E-2</v>
      </c>
      <c r="AZ18" s="7">
        <v>0</v>
      </c>
      <c r="BA18" s="7">
        <v>0</v>
      </c>
      <c r="BB18" s="7">
        <v>0</v>
      </c>
    </row>
    <row r="19" spans="1:66" ht="13.5" customHeight="1">
      <c r="A19" s="4" t="s">
        <v>482</v>
      </c>
      <c r="B19" s="5">
        <v>137</v>
      </c>
      <c r="C19" s="5">
        <v>97</v>
      </c>
      <c r="D19" s="5">
        <v>27</v>
      </c>
      <c r="E19" s="5">
        <v>16</v>
      </c>
      <c r="F19" s="5">
        <v>5</v>
      </c>
      <c r="G19" s="5">
        <f t="shared" si="0"/>
        <v>282</v>
      </c>
      <c r="H19" s="5"/>
      <c r="I19" s="5"/>
      <c r="K19" s="4" t="s">
        <v>619</v>
      </c>
      <c r="L19" s="7">
        <v>2822.6518166480746</v>
      </c>
      <c r="M19" s="47">
        <f>L19/L31</f>
        <v>8.2932868917568216E-3</v>
      </c>
      <c r="N19" s="7">
        <v>885.74190332627222</v>
      </c>
      <c r="O19" s="7">
        <v>547.36649570904171</v>
      </c>
      <c r="P19" s="7">
        <v>620.50316295962034</v>
      </c>
      <c r="Q19" s="7">
        <v>672.62253979955085</v>
      </c>
      <c r="R19" s="7">
        <v>93.17150429095831</v>
      </c>
      <c r="S19" s="7">
        <v>0</v>
      </c>
      <c r="T19" s="7">
        <v>3.2462105626311839</v>
      </c>
      <c r="U19" s="560" t="s">
        <v>619</v>
      </c>
      <c r="V19" s="7">
        <v>2822.6518166480746</v>
      </c>
      <c r="W19" s="47">
        <v>-5.7996649286452887E-2</v>
      </c>
      <c r="X19" s="7">
        <v>112.22063609774921</v>
      </c>
      <c r="Y19" s="7">
        <v>-3.2130024687676093E-3</v>
      </c>
      <c r="Z19" s="7">
        <v>55.730594453466246</v>
      </c>
      <c r="AA19" s="47">
        <v>-4.4681212739783205E-2</v>
      </c>
      <c r="AB19" s="7">
        <v>1.5988593626806105</v>
      </c>
      <c r="AC19" s="22" t="s">
        <v>499</v>
      </c>
      <c r="AD19" s="46">
        <f>1050/12206</f>
        <v>8.6023267245616916E-2</v>
      </c>
      <c r="AT19" s="560" t="s">
        <v>618</v>
      </c>
      <c r="AU19" s="7">
        <v>72.065083178042229</v>
      </c>
      <c r="AV19" s="7">
        <v>38.305477824851181</v>
      </c>
      <c r="AW19" s="7">
        <v>24.384005979999998</v>
      </c>
      <c r="AX19" s="7">
        <v>0.98508775572325458</v>
      </c>
      <c r="AY19" s="7">
        <v>6.9809116174677843</v>
      </c>
      <c r="AZ19" s="7">
        <v>1.4096</v>
      </c>
      <c r="BA19" s="7">
        <v>0</v>
      </c>
      <c r="BB19" s="7">
        <v>0</v>
      </c>
    </row>
    <row r="20" spans="1:66" ht="13.5" customHeight="1">
      <c r="A20" s="4" t="s">
        <v>465</v>
      </c>
      <c r="B20" s="5">
        <v>146</v>
      </c>
      <c r="C20" s="5">
        <v>100</v>
      </c>
      <c r="D20" s="5">
        <v>26</v>
      </c>
      <c r="E20" s="5">
        <v>15</v>
      </c>
      <c r="F20" s="5">
        <v>5</v>
      </c>
      <c r="G20" s="5">
        <f t="shared" si="0"/>
        <v>292</v>
      </c>
      <c r="H20" s="5"/>
      <c r="I20" s="5"/>
      <c r="K20" s="4" t="s">
        <v>621</v>
      </c>
      <c r="L20" s="7">
        <v>2129.7282522527917</v>
      </c>
      <c r="M20" s="47">
        <f>L20/L31</f>
        <v>6.2573950117540758E-3</v>
      </c>
      <c r="N20" s="7">
        <v>354.91350593795249</v>
      </c>
      <c r="O20" s="7">
        <v>811.39446373421686</v>
      </c>
      <c r="P20" s="7">
        <v>76.933166766287499</v>
      </c>
      <c r="Q20" s="7">
        <v>722.45787259357974</v>
      </c>
      <c r="R20" s="7">
        <v>62.930536265783189</v>
      </c>
      <c r="S20" s="7">
        <v>0</v>
      </c>
      <c r="T20" s="7">
        <v>101.09870695497203</v>
      </c>
      <c r="U20" s="560" t="s">
        <v>621</v>
      </c>
      <c r="V20" s="7">
        <v>2129.7282522527917</v>
      </c>
      <c r="W20" s="47">
        <v>0.2488882320525532</v>
      </c>
      <c r="X20" s="7">
        <v>71.0340164075361</v>
      </c>
      <c r="Y20" s="7">
        <v>1.3189885279845062</v>
      </c>
      <c r="Z20" s="7">
        <v>19.645879515371799</v>
      </c>
      <c r="AA20" s="47">
        <v>0.14625706883851999</v>
      </c>
      <c r="AB20" s="7">
        <v>2.8466863606737673</v>
      </c>
      <c r="AC20" s="22"/>
      <c r="AT20" s="560" t="s">
        <v>621</v>
      </c>
      <c r="AU20" s="7">
        <v>71.0340164075361</v>
      </c>
      <c r="AV20" s="7">
        <v>2.9880078564916608</v>
      </c>
      <c r="AW20" s="7">
        <v>1.1128326300000002</v>
      </c>
      <c r="AX20" s="7">
        <v>1.1691468881983638</v>
      </c>
      <c r="AY20" s="7">
        <v>65.74782903284607</v>
      </c>
      <c r="AZ20" s="7">
        <v>1.6199999999999999E-2</v>
      </c>
      <c r="BA20" s="7">
        <v>0</v>
      </c>
      <c r="BB20" s="7">
        <v>0</v>
      </c>
      <c r="BD20" s="562" t="s">
        <v>337</v>
      </c>
      <c r="BE20" s="13"/>
      <c r="BF20" s="13"/>
      <c r="BG20" s="13"/>
      <c r="BH20" s="13"/>
      <c r="BI20" s="13"/>
      <c r="BJ20" s="13"/>
      <c r="BK20" s="13"/>
      <c r="BL20" s="13"/>
      <c r="BM20" s="13"/>
    </row>
    <row r="21" spans="1:66" ht="13.5" customHeight="1">
      <c r="A21" s="4" t="s">
        <v>464</v>
      </c>
      <c r="B21" s="5">
        <v>151</v>
      </c>
      <c r="C21" s="5">
        <v>104</v>
      </c>
      <c r="D21" s="5">
        <v>27</v>
      </c>
      <c r="E21" s="5">
        <v>15</v>
      </c>
      <c r="F21" s="5">
        <v>5</v>
      </c>
      <c r="G21" s="5">
        <f t="shared" si="0"/>
        <v>302</v>
      </c>
      <c r="H21" s="5"/>
      <c r="I21" s="5"/>
      <c r="K21" s="4" t="s">
        <v>622</v>
      </c>
      <c r="L21" s="7">
        <v>2079.6720925711438</v>
      </c>
      <c r="M21" s="47">
        <f>L21/L31</f>
        <v>6.1103240586556284E-3</v>
      </c>
      <c r="N21" s="7">
        <v>427.15529272269004</v>
      </c>
      <c r="O21" s="7">
        <v>612.33734218595305</v>
      </c>
      <c r="P21" s="7">
        <v>314.49614278952578</v>
      </c>
      <c r="Q21" s="7">
        <v>697.35137920953025</v>
      </c>
      <c r="R21" s="7">
        <v>15.996657814046941</v>
      </c>
      <c r="S21" s="7">
        <v>0</v>
      </c>
      <c r="T21" s="7">
        <v>12.335277849397837</v>
      </c>
      <c r="U21" s="560" t="s">
        <v>622</v>
      </c>
      <c r="V21" s="7">
        <v>2079.6720925711438</v>
      </c>
      <c r="W21" s="47">
        <v>3.6584817477442515E-2</v>
      </c>
      <c r="X21" s="7">
        <v>164.68945137957081</v>
      </c>
      <c r="Y21" s="7">
        <v>1.0283155790338873E-2</v>
      </c>
      <c r="Z21" s="7">
        <v>57.830284946263973</v>
      </c>
      <c r="AA21" s="47">
        <v>-9.1821812839415026E-2</v>
      </c>
      <c r="AB21" s="7">
        <v>1.2508160502646597</v>
      </c>
      <c r="AC21" s="22"/>
      <c r="AT21" s="560" t="s">
        <v>616</v>
      </c>
      <c r="AU21" s="7">
        <v>64.016148445236666</v>
      </c>
      <c r="AV21" s="7">
        <v>35.013819649273337</v>
      </c>
      <c r="AW21" s="7">
        <v>23.109874689999998</v>
      </c>
      <c r="AX21" s="7">
        <v>2.9470686913141826</v>
      </c>
      <c r="AY21" s="7">
        <v>2.8103854146491511</v>
      </c>
      <c r="AZ21" s="7">
        <v>0.13500000000000001</v>
      </c>
      <c r="BA21" s="7">
        <v>0</v>
      </c>
      <c r="BB21" s="7">
        <v>0</v>
      </c>
      <c r="BD21" s="13" t="s">
        <v>730</v>
      </c>
      <c r="BE21" s="13"/>
      <c r="BF21" s="13"/>
      <c r="BG21" s="13"/>
      <c r="BH21" s="13"/>
      <c r="BI21" s="13"/>
      <c r="BJ21" s="13"/>
      <c r="BK21" s="13"/>
      <c r="BL21" s="13"/>
      <c r="BM21" s="13"/>
    </row>
    <row r="22" spans="1:66" ht="13.5" customHeight="1">
      <c r="A22" s="4" t="s">
        <v>285</v>
      </c>
      <c r="B22" s="5">
        <v>146</v>
      </c>
      <c r="C22" s="5">
        <v>107</v>
      </c>
      <c r="D22" s="5">
        <v>28</v>
      </c>
      <c r="E22" s="5">
        <v>23</v>
      </c>
      <c r="F22" s="5">
        <v>5</v>
      </c>
      <c r="G22" s="5">
        <f t="shared" si="0"/>
        <v>309</v>
      </c>
      <c r="H22" s="5"/>
      <c r="I22" s="5"/>
      <c r="K22" s="4" t="s">
        <v>620</v>
      </c>
      <c r="L22" s="7">
        <v>1947.7159073401292</v>
      </c>
      <c r="M22" s="47">
        <f>L22/L31</f>
        <v>5.7226210855832495E-3</v>
      </c>
      <c r="N22" s="7">
        <v>22.072492514881748</v>
      </c>
      <c r="O22" s="7">
        <v>355.71662802830838</v>
      </c>
      <c r="P22" s="7">
        <v>201.03891748678288</v>
      </c>
      <c r="Q22" s="7">
        <v>249.5429935713988</v>
      </c>
      <c r="R22" s="7">
        <v>13.482371971691641</v>
      </c>
      <c r="S22" s="7">
        <v>0</v>
      </c>
      <c r="T22" s="7">
        <v>1105.8625037670656</v>
      </c>
      <c r="U22" s="560" t="s">
        <v>620</v>
      </c>
      <c r="V22" s="7">
        <v>1947.7159073401292</v>
      </c>
      <c r="W22" s="47">
        <v>0.13601465868651627</v>
      </c>
      <c r="X22" s="7">
        <v>34.381242033100307</v>
      </c>
      <c r="Y22" s="7">
        <v>-6.1007407817694675E-2</v>
      </c>
      <c r="Z22" s="7">
        <v>20.285480242780938</v>
      </c>
      <c r="AA22" s="47">
        <v>-9.2332053569179565E-3</v>
      </c>
      <c r="AB22" s="7">
        <v>1.1567155432223513</v>
      </c>
      <c r="AT22" s="560" t="s">
        <v>620</v>
      </c>
      <c r="AU22" s="7">
        <v>34.381242033100307</v>
      </c>
      <c r="AV22" s="7">
        <v>0.83398643213385526</v>
      </c>
      <c r="AW22" s="7">
        <v>1.5568895600000003</v>
      </c>
      <c r="AX22" s="7">
        <v>30.467366040966461</v>
      </c>
      <c r="AY22" s="7">
        <v>0</v>
      </c>
      <c r="AZ22" s="7">
        <v>1.5229999999999999</v>
      </c>
      <c r="BA22" s="7">
        <v>0</v>
      </c>
      <c r="BB22" s="7">
        <v>0</v>
      </c>
      <c r="BD22" s="13"/>
      <c r="BE22" s="13"/>
      <c r="BF22" s="13"/>
      <c r="BG22" s="13"/>
      <c r="BH22" s="13"/>
      <c r="BI22" s="13"/>
      <c r="BJ22" s="13"/>
      <c r="BK22" s="13"/>
      <c r="BL22" s="13"/>
      <c r="BM22" s="13"/>
    </row>
    <row r="23" spans="1:66" ht="13.5" customHeight="1" thickBot="1">
      <c r="A23" s="4" t="s">
        <v>74</v>
      </c>
      <c r="B23" s="5">
        <v>152</v>
      </c>
      <c r="C23" s="5">
        <v>111</v>
      </c>
      <c r="D23" s="5">
        <v>29</v>
      </c>
      <c r="E23" s="5">
        <v>17</v>
      </c>
      <c r="F23" s="5">
        <v>5</v>
      </c>
      <c r="G23" s="5">
        <f t="shared" si="0"/>
        <v>314</v>
      </c>
      <c r="H23" s="5"/>
      <c r="I23" s="5"/>
      <c r="K23" s="4" t="s">
        <v>623</v>
      </c>
      <c r="L23" s="7">
        <v>1887.2976641571761</v>
      </c>
      <c r="M23" s="47">
        <f>L23/L31</f>
        <v>5.5451050982209893E-3</v>
      </c>
      <c r="N23" s="7">
        <v>559.42113449616556</v>
      </c>
      <c r="O23" s="7">
        <v>288.12104884062182</v>
      </c>
      <c r="P23" s="7">
        <v>172.45214974701241</v>
      </c>
      <c r="Q23" s="7">
        <v>777.43818365944946</v>
      </c>
      <c r="R23" s="7">
        <v>64.25395115937819</v>
      </c>
      <c r="S23" s="7">
        <v>0</v>
      </c>
      <c r="T23" s="7">
        <v>25.61119625454851</v>
      </c>
      <c r="U23" s="560" t="s">
        <v>623</v>
      </c>
      <c r="V23" s="7">
        <v>1887.2976641571761</v>
      </c>
      <c r="W23" s="47">
        <v>-4.1939333397795014E-2</v>
      </c>
      <c r="X23" s="7">
        <v>26.48890801599406</v>
      </c>
      <c r="Y23" s="7">
        <v>-6.177145540551942E-2</v>
      </c>
      <c r="Z23" s="7">
        <v>10.719936662230412</v>
      </c>
      <c r="AA23" s="47">
        <v>-5.5744066818110914E-2</v>
      </c>
      <c r="AB23" s="7">
        <v>-0.31900396032677358</v>
      </c>
      <c r="AT23" s="560" t="s">
        <v>623</v>
      </c>
      <c r="AU23" s="7">
        <v>26.48890801599406</v>
      </c>
      <c r="AV23" s="7">
        <v>13.63816847214029</v>
      </c>
      <c r="AW23" s="7">
        <v>11.906587169999998</v>
      </c>
      <c r="AX23" s="7">
        <v>0.26934073815714377</v>
      </c>
      <c r="AY23" s="7">
        <v>0.6748116356966265</v>
      </c>
      <c r="AZ23" s="7">
        <v>0</v>
      </c>
      <c r="BA23" s="7">
        <v>0</v>
      </c>
      <c r="BB23" s="7">
        <v>0</v>
      </c>
      <c r="BD23" s="6" t="s">
        <v>69</v>
      </c>
      <c r="BE23" s="590" t="s">
        <v>782</v>
      </c>
      <c r="BF23" s="590" t="s">
        <v>727</v>
      </c>
      <c r="BG23" s="590" t="s">
        <v>695</v>
      </c>
      <c r="BH23" s="590" t="s">
        <v>605</v>
      </c>
      <c r="BI23" s="590" t="s">
        <v>526</v>
      </c>
      <c r="BJ23" s="590" t="s">
        <v>256</v>
      </c>
      <c r="BK23" s="590" t="s">
        <v>70</v>
      </c>
      <c r="BL23" s="590" t="s">
        <v>71</v>
      </c>
      <c r="BM23" s="590" t="s">
        <v>72</v>
      </c>
    </row>
    <row r="24" spans="1:66" ht="13.5" customHeight="1">
      <c r="A24" s="4" t="s">
        <v>73</v>
      </c>
      <c r="B24" s="5">
        <v>152</v>
      </c>
      <c r="C24" s="5">
        <v>112</v>
      </c>
      <c r="D24" s="5">
        <v>29</v>
      </c>
      <c r="E24" s="5">
        <v>23</v>
      </c>
      <c r="F24" s="5">
        <v>5</v>
      </c>
      <c r="G24" s="5">
        <f t="shared" si="0"/>
        <v>321</v>
      </c>
      <c r="H24" s="5"/>
      <c r="I24" s="5"/>
      <c r="K24" s="4" t="s">
        <v>624</v>
      </c>
      <c r="L24" s="7">
        <v>1765.8334575680772</v>
      </c>
      <c r="M24" s="47">
        <f>L24/L31</f>
        <v>5.1882288067911665E-3</v>
      </c>
      <c r="N24" s="7">
        <v>715.1396634901057</v>
      </c>
      <c r="O24" s="7">
        <v>368.69602924869059</v>
      </c>
      <c r="P24" s="7">
        <v>261.20607770620552</v>
      </c>
      <c r="Q24" s="7">
        <v>396.5492682960363</v>
      </c>
      <c r="R24" s="7">
        <v>15.515970751309387</v>
      </c>
      <c r="S24" s="7">
        <v>0</v>
      </c>
      <c r="T24" s="7">
        <v>8.7264480757296692</v>
      </c>
      <c r="U24" s="560" t="s">
        <v>624</v>
      </c>
      <c r="V24" s="7">
        <v>1765.8334575680772</v>
      </c>
      <c r="W24" s="47">
        <v>5.4492788141643315E-2</v>
      </c>
      <c r="X24" s="7">
        <v>89.335999864846258</v>
      </c>
      <c r="Y24" s="7">
        <v>-0.24395736398010309</v>
      </c>
      <c r="Z24" s="7">
        <v>39.010146768949618</v>
      </c>
      <c r="AA24" s="47">
        <v>-5.5687067950782383E-2</v>
      </c>
      <c r="AB24" s="7">
        <v>-1.4295925991229479</v>
      </c>
      <c r="AT24" s="560" t="s">
        <v>627</v>
      </c>
      <c r="AU24" s="7">
        <v>24.704447231511772</v>
      </c>
      <c r="AV24" s="7">
        <v>0.28138923151177136</v>
      </c>
      <c r="AW24" s="7">
        <v>24.423058000000001</v>
      </c>
      <c r="AX24" s="7">
        <v>0</v>
      </c>
      <c r="AY24" s="7">
        <v>0</v>
      </c>
      <c r="AZ24" s="7">
        <v>0</v>
      </c>
      <c r="BA24" s="7">
        <v>0</v>
      </c>
      <c r="BB24" s="7">
        <v>0</v>
      </c>
      <c r="BD24" s="4" t="s">
        <v>772</v>
      </c>
      <c r="BE24" s="565">
        <v>6677</v>
      </c>
      <c r="BF24" s="565">
        <v>6827</v>
      </c>
      <c r="BG24" s="565">
        <v>6905</v>
      </c>
      <c r="BH24" s="565">
        <v>6857</v>
      </c>
      <c r="BI24" s="565">
        <v>6375</v>
      </c>
      <c r="BJ24" s="565">
        <v>5668</v>
      </c>
      <c r="BK24" s="565">
        <v>5438</v>
      </c>
      <c r="BL24" s="565">
        <v>5165</v>
      </c>
      <c r="BM24" s="565">
        <v>5057</v>
      </c>
    </row>
    <row r="25" spans="1:66" ht="13.5" customHeight="1">
      <c r="A25" s="4" t="s">
        <v>72</v>
      </c>
      <c r="B25" s="5">
        <v>152</v>
      </c>
      <c r="C25" s="5">
        <v>114</v>
      </c>
      <c r="D25" s="5">
        <v>30</v>
      </c>
      <c r="E25" s="5">
        <v>23</v>
      </c>
      <c r="F25" s="5">
        <v>5</v>
      </c>
      <c r="G25" s="5">
        <f t="shared" si="0"/>
        <v>324</v>
      </c>
      <c r="H25" s="5"/>
      <c r="I25" s="5"/>
      <c r="K25" s="4" t="s">
        <v>625</v>
      </c>
      <c r="L25" s="7">
        <v>1134.6920204916437</v>
      </c>
      <c r="M25" s="47">
        <f>L25/L31</f>
        <v>3.3338601680242877E-3</v>
      </c>
      <c r="N25" s="7">
        <v>142.4206037485923</v>
      </c>
      <c r="O25" s="7">
        <v>505.74692224855806</v>
      </c>
      <c r="P25" s="7">
        <v>113.61189560322352</v>
      </c>
      <c r="Q25" s="7">
        <v>314.68203096337822</v>
      </c>
      <c r="R25" s="7">
        <v>3.8390777514419527</v>
      </c>
      <c r="S25" s="7">
        <v>0</v>
      </c>
      <c r="T25" s="7">
        <v>54.391490176449523</v>
      </c>
      <c r="U25" s="560" t="s">
        <v>625</v>
      </c>
      <c r="V25" s="7">
        <v>1134.6920204916437</v>
      </c>
      <c r="W25" s="47">
        <v>-0.19898055320089739</v>
      </c>
      <c r="X25" s="7">
        <v>86.615121856667287</v>
      </c>
      <c r="Y25" s="7">
        <v>-0.23131071595209846</v>
      </c>
      <c r="Z25" s="7">
        <v>28.885324598559031</v>
      </c>
      <c r="AA25" s="47">
        <v>-0.24665732823949768</v>
      </c>
      <c r="AB25" s="7">
        <v>25.645074290015685</v>
      </c>
      <c r="AT25" s="560" t="s">
        <v>614</v>
      </c>
      <c r="AU25" s="7">
        <v>14.221451615076917</v>
      </c>
      <c r="AV25" s="7">
        <v>8.2138020861264565</v>
      </c>
      <c r="AW25" s="7">
        <v>0.79524065999999982</v>
      </c>
      <c r="AX25" s="7">
        <v>4.6654086194432098</v>
      </c>
      <c r="AY25" s="7">
        <v>2.4950725166053344E-7</v>
      </c>
      <c r="AZ25" s="7">
        <v>0.54700000000000004</v>
      </c>
      <c r="BA25" s="7">
        <v>0</v>
      </c>
      <c r="BB25" s="7">
        <v>0</v>
      </c>
      <c r="BD25" s="4" t="s">
        <v>448</v>
      </c>
      <c r="BE25" s="565">
        <v>2454</v>
      </c>
      <c r="BF25" s="565">
        <v>2495</v>
      </c>
      <c r="BG25" s="565">
        <v>2400</v>
      </c>
      <c r="BH25" s="565">
        <v>2347</v>
      </c>
      <c r="BI25" s="565">
        <v>2240</v>
      </c>
      <c r="BJ25" s="565">
        <v>2034</v>
      </c>
      <c r="BK25" s="565">
        <v>1892</v>
      </c>
      <c r="BL25" s="565">
        <v>1780</v>
      </c>
      <c r="BM25" s="565">
        <v>1781</v>
      </c>
    </row>
    <row r="26" spans="1:66" ht="13.5" customHeight="1">
      <c r="A26" s="4" t="s">
        <v>71</v>
      </c>
      <c r="B26" s="5">
        <v>155</v>
      </c>
      <c r="C26" s="5">
        <v>116</v>
      </c>
      <c r="D26" s="5">
        <v>30</v>
      </c>
      <c r="E26" s="5">
        <v>26</v>
      </c>
      <c r="F26" s="5">
        <v>5</v>
      </c>
      <c r="G26" s="5">
        <f t="shared" si="0"/>
        <v>332</v>
      </c>
      <c r="H26" s="5"/>
      <c r="I26" s="5"/>
      <c r="K26" s="4" t="s">
        <v>626</v>
      </c>
      <c r="L26" s="7">
        <v>69.006644362588204</v>
      </c>
      <c r="M26" s="47">
        <f>L26/L31</f>
        <v>2.0274973192264977E-4</v>
      </c>
      <c r="N26" s="7">
        <v>5.2436027873116311</v>
      </c>
      <c r="O26" s="7">
        <v>36.198433191881371</v>
      </c>
      <c r="P26" s="7">
        <v>0.50862762686204288</v>
      </c>
      <c r="Q26" s="7">
        <v>3.8574659932544257</v>
      </c>
      <c r="R26" s="7">
        <v>1.3075668081186282</v>
      </c>
      <c r="S26" s="7">
        <v>0</v>
      </c>
      <c r="T26" s="7">
        <v>21.890947955160115</v>
      </c>
      <c r="U26" s="560" t="s">
        <v>626</v>
      </c>
      <c r="V26" s="7">
        <v>69.006644362588204</v>
      </c>
      <c r="W26" s="47">
        <v>-0.23659324744881866</v>
      </c>
      <c r="X26" s="7">
        <v>5.2570241470998029</v>
      </c>
      <c r="Y26" s="7">
        <v>1.8377981548702734E-2</v>
      </c>
      <c r="Z26" s="7">
        <v>4.1644591664104924</v>
      </c>
      <c r="AA26" s="47">
        <v>2.1849686080622106E-3</v>
      </c>
      <c r="AB26" s="7">
        <v>-1.3105654713800013E-3</v>
      </c>
      <c r="AT26" s="560" t="s">
        <v>626</v>
      </c>
      <c r="AU26" s="7">
        <v>5.2570241470998029</v>
      </c>
      <c r="AV26" s="7">
        <v>3.6960637099801581E-2</v>
      </c>
      <c r="AW26" s="7">
        <v>5.220063510000001</v>
      </c>
      <c r="AX26" s="7">
        <v>0</v>
      </c>
      <c r="AY26" s="7">
        <v>0</v>
      </c>
      <c r="AZ26" s="7">
        <v>0</v>
      </c>
      <c r="BA26" s="7">
        <v>0</v>
      </c>
      <c r="BB26" s="7">
        <v>0</v>
      </c>
      <c r="BD26" s="4" t="s">
        <v>769</v>
      </c>
      <c r="BE26" s="565">
        <v>4223</v>
      </c>
      <c r="BF26" s="565">
        <v>4333</v>
      </c>
      <c r="BG26" s="565">
        <v>4505</v>
      </c>
      <c r="BH26" s="565">
        <v>4509</v>
      </c>
      <c r="BI26" s="565">
        <v>4136</v>
      </c>
      <c r="BJ26" s="565">
        <v>3634</v>
      </c>
      <c r="BK26" s="565">
        <v>3546</v>
      </c>
      <c r="BL26" s="565">
        <v>3385</v>
      </c>
      <c r="BM26" s="565">
        <v>3276</v>
      </c>
    </row>
    <row r="27" spans="1:66" ht="13.5" customHeight="1">
      <c r="A27" s="4" t="s">
        <v>70</v>
      </c>
      <c r="B27" s="5">
        <v>158</v>
      </c>
      <c r="C27" s="5">
        <v>120</v>
      </c>
      <c r="D27" s="5">
        <v>31</v>
      </c>
      <c r="E27" s="5">
        <v>24</v>
      </c>
      <c r="F27" s="5">
        <v>5</v>
      </c>
      <c r="G27" s="5">
        <f t="shared" si="0"/>
        <v>338</v>
      </c>
      <c r="H27" s="5"/>
      <c r="I27" s="5"/>
      <c r="K27" s="4" t="s">
        <v>627</v>
      </c>
      <c r="L27" s="7">
        <v>0</v>
      </c>
      <c r="M27" s="47">
        <f>L27/L31</f>
        <v>0</v>
      </c>
      <c r="N27" s="7">
        <v>0</v>
      </c>
      <c r="O27" s="7">
        <v>-3.2364797379423491</v>
      </c>
      <c r="P27" s="7">
        <v>0</v>
      </c>
      <c r="Q27" s="7">
        <v>0</v>
      </c>
      <c r="R27" s="7">
        <v>3.2364797379423491</v>
      </c>
      <c r="S27" s="7">
        <v>0</v>
      </c>
      <c r="T27" s="7">
        <v>0</v>
      </c>
      <c r="U27" s="560" t="s">
        <v>627</v>
      </c>
      <c r="V27" s="7">
        <v>0</v>
      </c>
      <c r="W27" s="47"/>
      <c r="X27" s="7">
        <v>24.704447231511772</v>
      </c>
      <c r="Y27" s="7">
        <v>-2.7548644274589477E-3</v>
      </c>
      <c r="Z27" s="7">
        <v>38.823506421852116</v>
      </c>
      <c r="AA27" s="47">
        <v>3.6377571567817304E-2</v>
      </c>
      <c r="AB27" s="7">
        <v>10.953140589667457</v>
      </c>
      <c r="AT27" s="560" t="s">
        <v>617</v>
      </c>
      <c r="AU27" s="7">
        <v>2.2405807969363942</v>
      </c>
      <c r="AV27" s="7">
        <v>0</v>
      </c>
      <c r="AW27" s="7">
        <v>2.1630668099999997</v>
      </c>
      <c r="AX27" s="7">
        <v>7.7513986936394191E-2</v>
      </c>
      <c r="AY27" s="7">
        <v>0</v>
      </c>
      <c r="AZ27" s="7">
        <v>0</v>
      </c>
      <c r="BA27" s="7">
        <v>0</v>
      </c>
      <c r="BB27" s="7">
        <v>0</v>
      </c>
      <c r="BD27" s="4"/>
      <c r="BE27" s="565"/>
      <c r="BF27" s="565"/>
      <c r="BG27" s="565"/>
      <c r="BH27" s="565"/>
      <c r="BI27" s="565"/>
      <c r="BJ27" s="565"/>
      <c r="BK27" s="565"/>
      <c r="BL27" s="565"/>
      <c r="BM27" s="565"/>
      <c r="BN27" s="431" t="s">
        <v>537</v>
      </c>
    </row>
    <row r="28" spans="1:66" ht="13.5" customHeight="1">
      <c r="A28" s="4" t="s">
        <v>256</v>
      </c>
      <c r="B28" s="5">
        <v>161</v>
      </c>
      <c r="C28" s="5">
        <v>123</v>
      </c>
      <c r="D28" s="5">
        <v>30</v>
      </c>
      <c r="E28" s="5">
        <v>22</v>
      </c>
      <c r="F28" s="5">
        <v>5</v>
      </c>
      <c r="G28" s="5">
        <f t="shared" si="0"/>
        <v>341</v>
      </c>
      <c r="H28" s="5"/>
      <c r="I28" s="5"/>
      <c r="K28" s="23" t="s">
        <v>257</v>
      </c>
      <c r="L28" s="469">
        <v>183790.78328667075</v>
      </c>
      <c r="M28" s="470">
        <f>L28/L31</f>
        <v>0.53999918972191974</v>
      </c>
      <c r="N28" s="469">
        <v>38653.217252977702</v>
      </c>
      <c r="O28" s="469">
        <v>64409.2235715719</v>
      </c>
      <c r="P28" s="469">
        <v>30649.693510022218</v>
      </c>
      <c r="Q28" s="469">
        <v>41044.320930329108</v>
      </c>
      <c r="R28" s="469">
        <v>5094.810428428098</v>
      </c>
      <c r="S28" s="469">
        <v>0</v>
      </c>
      <c r="T28" s="469">
        <v>3939.5175933417358</v>
      </c>
      <c r="U28" s="23" t="s">
        <v>257</v>
      </c>
      <c r="V28" s="43">
        <v>183790.78328667075</v>
      </c>
      <c r="W28" s="48">
        <v>-3.6189536624201962E-2</v>
      </c>
      <c r="X28" s="43">
        <v>4862.8169712599329</v>
      </c>
      <c r="Y28" s="43">
        <v>-1.4113965874015841E-2</v>
      </c>
      <c r="Z28" s="43">
        <v>2167.7379911074345</v>
      </c>
      <c r="AA28" s="48">
        <v>-2.5046072092512011E-2</v>
      </c>
      <c r="AB28" s="43">
        <v>145.06253668818587</v>
      </c>
      <c r="AT28" s="23" t="s">
        <v>257</v>
      </c>
      <c r="AU28" s="43">
        <v>4862.8169712599329</v>
      </c>
      <c r="AV28" s="43">
        <v>2625.1416650024134</v>
      </c>
      <c r="AW28" s="43">
        <v>1248.5760782600003</v>
      </c>
      <c r="AX28" s="43">
        <v>424.97730444455414</v>
      </c>
      <c r="AY28" s="43">
        <v>273.06547592084121</v>
      </c>
      <c r="AZ28" s="43">
        <v>275.26572610055609</v>
      </c>
      <c r="BA28" s="43">
        <v>0</v>
      </c>
      <c r="BB28" s="43">
        <v>15.790721531567279</v>
      </c>
      <c r="BD28" s="4" t="s">
        <v>450</v>
      </c>
      <c r="BE28" s="566">
        <v>1.2</v>
      </c>
      <c r="BF28" s="566">
        <v>1.2</v>
      </c>
      <c r="BG28" s="566">
        <v>1.3</v>
      </c>
      <c r="BH28" s="566">
        <v>1.3</v>
      </c>
      <c r="BI28" s="566">
        <v>1.2</v>
      </c>
      <c r="BJ28" s="566">
        <v>1.1000000000000001</v>
      </c>
      <c r="BK28" s="566">
        <v>1.1000000000000001</v>
      </c>
      <c r="BL28" s="566">
        <v>1</v>
      </c>
      <c r="BM28" s="566">
        <v>1</v>
      </c>
      <c r="BN28" s="13" t="s">
        <v>965</v>
      </c>
    </row>
    <row r="29" spans="1:66" ht="13.5" customHeight="1">
      <c r="A29" s="4" t="s">
        <v>526</v>
      </c>
      <c r="B29" s="5">
        <v>163</v>
      </c>
      <c r="C29" s="5">
        <v>125</v>
      </c>
      <c r="D29" s="5">
        <v>30</v>
      </c>
      <c r="E29" s="5">
        <v>27</v>
      </c>
      <c r="F29" s="5">
        <v>5</v>
      </c>
      <c r="G29" s="5">
        <v>350</v>
      </c>
      <c r="H29" s="5"/>
      <c r="I29" s="5"/>
      <c r="K29" s="23" t="s">
        <v>258</v>
      </c>
      <c r="L29" s="469">
        <v>152159.77855204127</v>
      </c>
      <c r="M29" s="470">
        <f>L29/L31</f>
        <v>0.44706353418282679</v>
      </c>
      <c r="N29" s="469">
        <v>40509.552368801953</v>
      </c>
      <c r="O29" s="469">
        <v>34696.315258966446</v>
      </c>
      <c r="P29" s="469">
        <v>27680.875956380467</v>
      </c>
      <c r="Q29" s="469">
        <v>43836.99361043259</v>
      </c>
      <c r="R29" s="469">
        <v>2980.4539083635518</v>
      </c>
      <c r="S29" s="469">
        <v>0</v>
      </c>
      <c r="T29" s="469">
        <v>445.71844909627362</v>
      </c>
      <c r="U29" s="23" t="s">
        <v>258</v>
      </c>
      <c r="V29" s="43">
        <v>152159.77855204127</v>
      </c>
      <c r="W29" s="48">
        <v>-4.4641555789035808E-2</v>
      </c>
      <c r="X29" s="43">
        <v>1948.2849956824959</v>
      </c>
      <c r="Y29" s="43">
        <v>-2.4240696388249963E-2</v>
      </c>
      <c r="Z29" s="43">
        <v>757.11811681831671</v>
      </c>
      <c r="AA29" s="48">
        <v>-4.3243912934397166E-2</v>
      </c>
      <c r="AB29" s="43">
        <v>41.159927806183546</v>
      </c>
      <c r="AT29" s="23" t="s">
        <v>258</v>
      </c>
      <c r="AU29" s="43">
        <v>1948.2849956824959</v>
      </c>
      <c r="AV29" s="43">
        <v>1163.8733042848717</v>
      </c>
      <c r="AW29" s="43">
        <v>325.08129998999993</v>
      </c>
      <c r="AX29" s="43">
        <v>74.345596458875008</v>
      </c>
      <c r="AY29" s="43">
        <v>184.0604761156612</v>
      </c>
      <c r="AZ29" s="43">
        <v>187.88040038519463</v>
      </c>
      <c r="BA29" s="43">
        <v>0</v>
      </c>
      <c r="BB29" s="43">
        <v>13.043918447893567</v>
      </c>
      <c r="BD29" s="4" t="s">
        <v>771</v>
      </c>
      <c r="BE29" s="565">
        <v>37</v>
      </c>
      <c r="BF29" s="565">
        <v>37</v>
      </c>
      <c r="BG29" s="565">
        <v>35</v>
      </c>
      <c r="BH29" s="565">
        <v>34</v>
      </c>
      <c r="BI29" s="565">
        <v>35</v>
      </c>
      <c r="BJ29" s="565">
        <v>36</v>
      </c>
      <c r="BK29" s="565">
        <v>35</v>
      </c>
      <c r="BL29" s="565">
        <v>34</v>
      </c>
      <c r="BM29" s="565">
        <v>35</v>
      </c>
    </row>
    <row r="30" spans="1:66" ht="13.5" customHeight="1">
      <c r="A30" s="4" t="s">
        <v>605</v>
      </c>
      <c r="B30" s="5">
        <v>162</v>
      </c>
      <c r="C30" s="5">
        <v>129</v>
      </c>
      <c r="D30" s="5">
        <v>29</v>
      </c>
      <c r="E30" s="5">
        <v>29</v>
      </c>
      <c r="F30" s="5">
        <v>5</v>
      </c>
      <c r="G30" s="5">
        <f>SUM(B30:F30)</f>
        <v>354</v>
      </c>
      <c r="H30" s="5"/>
      <c r="I30" s="5"/>
      <c r="K30" s="23" t="s">
        <v>446</v>
      </c>
      <c r="L30" s="469">
        <v>4403.2512500009389</v>
      </c>
      <c r="M30" s="470">
        <f>L30/L31</f>
        <v>1.2937276095253367E-2</v>
      </c>
      <c r="N30" s="469">
        <v>1599.4460403818309</v>
      </c>
      <c r="O30" s="469">
        <v>643.52099999999996</v>
      </c>
      <c r="P30" s="469">
        <v>53.748720450250495</v>
      </c>
      <c r="Q30" s="469">
        <v>2005.4614945370442</v>
      </c>
      <c r="R30" s="469">
        <v>98.740000000000009</v>
      </c>
      <c r="S30" s="469">
        <v>0</v>
      </c>
      <c r="T30" s="469">
        <v>2.333994631812347</v>
      </c>
      <c r="U30" s="23" t="s">
        <v>446</v>
      </c>
      <c r="V30" s="43">
        <v>4403.2512500009389</v>
      </c>
      <c r="W30" s="48">
        <v>-0.15784506774338422</v>
      </c>
      <c r="X30" s="43">
        <v>0</v>
      </c>
      <c r="Y30" s="43">
        <v>-1</v>
      </c>
      <c r="Z30" s="43">
        <v>0</v>
      </c>
      <c r="AA30" s="48">
        <v>-1</v>
      </c>
      <c r="AB30" s="43">
        <v>0</v>
      </c>
      <c r="AT30" s="23" t="s">
        <v>446</v>
      </c>
      <c r="AU30" s="43">
        <v>0</v>
      </c>
      <c r="AV30" s="43">
        <v>0</v>
      </c>
      <c r="AW30" s="43">
        <v>0</v>
      </c>
      <c r="AX30" s="43">
        <v>0</v>
      </c>
      <c r="AY30" s="43">
        <v>0</v>
      </c>
      <c r="AZ30" s="43">
        <v>0</v>
      </c>
      <c r="BA30" s="43">
        <v>0</v>
      </c>
      <c r="BB30" s="43">
        <v>0</v>
      </c>
      <c r="BD30" s="4" t="s">
        <v>770</v>
      </c>
      <c r="BE30" s="565">
        <v>5</v>
      </c>
      <c r="BF30" s="565">
        <f t="shared" ref="BF30:BM30" si="1">BF31-BF29</f>
        <v>6</v>
      </c>
      <c r="BG30" s="565">
        <f t="shared" si="1"/>
        <v>6</v>
      </c>
      <c r="BH30" s="565">
        <f t="shared" si="1"/>
        <v>7</v>
      </c>
      <c r="BI30" s="565">
        <f t="shared" si="1"/>
        <v>7</v>
      </c>
      <c r="BJ30" s="565">
        <f t="shared" si="1"/>
        <v>10</v>
      </c>
      <c r="BK30" s="565">
        <f t="shared" si="1"/>
        <v>10</v>
      </c>
      <c r="BL30" s="565">
        <f t="shared" si="1"/>
        <v>12</v>
      </c>
      <c r="BM30" s="565">
        <f t="shared" si="1"/>
        <v>14</v>
      </c>
    </row>
    <row r="31" spans="1:66" ht="13.5" customHeight="1">
      <c r="A31" s="4" t="s">
        <v>695</v>
      </c>
      <c r="B31" s="5">
        <v>157</v>
      </c>
      <c r="C31" s="5">
        <v>129</v>
      </c>
      <c r="D31" s="5">
        <v>29</v>
      </c>
      <c r="E31" s="5">
        <v>26</v>
      </c>
      <c r="F31" s="5">
        <v>5</v>
      </c>
      <c r="G31" s="5">
        <f>SUM(B31:F31)</f>
        <v>346</v>
      </c>
      <c r="H31" s="5"/>
      <c r="I31" s="5"/>
      <c r="K31" s="23" t="s">
        <v>214</v>
      </c>
      <c r="L31" s="469">
        <v>340353.81308871298</v>
      </c>
      <c r="M31" s="470">
        <f>L31/L31</f>
        <v>1</v>
      </c>
      <c r="N31" s="469">
        <v>80762.215662161485</v>
      </c>
      <c r="O31" s="469">
        <v>99749.059830538332</v>
      </c>
      <c r="P31" s="469">
        <v>58384.318186852935</v>
      </c>
      <c r="Q31" s="469">
        <v>86886.776035298739</v>
      </c>
      <c r="R31" s="469">
        <v>8174.0043367916496</v>
      </c>
      <c r="S31" s="469">
        <v>0</v>
      </c>
      <c r="T31" s="469">
        <v>4387.5700370698214</v>
      </c>
      <c r="U31" s="23" t="s">
        <v>214</v>
      </c>
      <c r="V31" s="43">
        <v>340353.81308871298</v>
      </c>
      <c r="W31" s="48">
        <v>-4.1770304069743247E-2</v>
      </c>
      <c r="X31" s="43">
        <v>6811.1019669424286</v>
      </c>
      <c r="Y31" s="43">
        <v>-1.8048549973294636E-2</v>
      </c>
      <c r="Z31" s="43">
        <v>2924.8561079257511</v>
      </c>
      <c r="AA31" s="48">
        <v>-2.9907221712589967E-2</v>
      </c>
      <c r="AB31" s="43">
        <v>186.2224644943694</v>
      </c>
      <c r="AT31" s="23" t="s">
        <v>214</v>
      </c>
      <c r="AU31" s="43">
        <v>6811.1019669424286</v>
      </c>
      <c r="AV31" s="43">
        <v>3789.0149692872851</v>
      </c>
      <c r="AW31" s="43">
        <v>1573.6573782500002</v>
      </c>
      <c r="AX31" s="43">
        <v>499.32290090342917</v>
      </c>
      <c r="AY31" s="43">
        <v>457.12595203650244</v>
      </c>
      <c r="AZ31" s="43">
        <v>463.14612648575076</v>
      </c>
      <c r="BA31" s="43">
        <v>0</v>
      </c>
      <c r="BB31" s="43">
        <v>28.834639979460846</v>
      </c>
      <c r="BD31" s="4" t="s">
        <v>773</v>
      </c>
      <c r="BE31" s="565">
        <v>43</v>
      </c>
      <c r="BF31" s="565">
        <v>43</v>
      </c>
      <c r="BG31" s="565">
        <v>41</v>
      </c>
      <c r="BH31" s="565">
        <v>41</v>
      </c>
      <c r="BI31" s="565">
        <v>42</v>
      </c>
      <c r="BJ31" s="565">
        <v>46</v>
      </c>
      <c r="BK31" s="565">
        <v>45</v>
      </c>
      <c r="BL31" s="565">
        <v>46</v>
      </c>
      <c r="BM31" s="565">
        <v>49</v>
      </c>
    </row>
    <row r="32" spans="1:66" ht="13.5" customHeight="1">
      <c r="A32" s="4" t="s">
        <v>727</v>
      </c>
      <c r="B32" s="45">
        <v>156</v>
      </c>
      <c r="C32" s="45">
        <v>130.10599999999999</v>
      </c>
      <c r="D32" s="45">
        <v>29.164000000000001</v>
      </c>
      <c r="E32" s="45">
        <v>34.4</v>
      </c>
      <c r="F32" s="45">
        <v>5.2290000000000001</v>
      </c>
      <c r="G32" s="45">
        <f>SUM(B32:F32)</f>
        <v>354.89899999999994</v>
      </c>
      <c r="H32" s="45"/>
      <c r="I32" s="45"/>
      <c r="K32" s="4"/>
      <c r="BD32" s="4"/>
      <c r="BE32" s="565"/>
      <c r="BF32" s="565"/>
      <c r="BG32" s="565"/>
      <c r="BH32" s="565"/>
      <c r="BI32" s="565"/>
      <c r="BJ32" s="565"/>
      <c r="BK32" s="565"/>
      <c r="BL32" s="565"/>
      <c r="BM32" s="565"/>
    </row>
    <row r="33" spans="1:65" ht="13.5" customHeight="1">
      <c r="A33" s="207" t="s">
        <v>782</v>
      </c>
      <c r="B33" s="306">
        <v>149</v>
      </c>
      <c r="C33" s="306">
        <v>124</v>
      </c>
      <c r="D33" s="306">
        <v>28</v>
      </c>
      <c r="E33" s="306">
        <v>35</v>
      </c>
      <c r="F33" s="306">
        <v>4</v>
      </c>
      <c r="G33" s="306">
        <f>SUM(B33:F33)</f>
        <v>340</v>
      </c>
      <c r="H33" s="5"/>
      <c r="I33" s="5"/>
      <c r="BD33" s="4" t="s">
        <v>448</v>
      </c>
      <c r="BE33" s="565">
        <v>2454</v>
      </c>
      <c r="BF33" s="565">
        <v>2495</v>
      </c>
      <c r="BG33" s="565">
        <v>2400</v>
      </c>
      <c r="BH33" s="565">
        <v>2347</v>
      </c>
      <c r="BI33" s="565">
        <v>2240</v>
      </c>
      <c r="BJ33" s="565">
        <v>2034</v>
      </c>
      <c r="BK33" s="565">
        <v>1892</v>
      </c>
      <c r="BL33" s="565">
        <v>1780</v>
      </c>
      <c r="BM33" s="565">
        <v>1781</v>
      </c>
    </row>
    <row r="34" spans="1:65" ht="13.5" customHeight="1">
      <c r="K34" s="562" t="s">
        <v>631</v>
      </c>
      <c r="L34" s="13"/>
      <c r="M34" s="13"/>
      <c r="N34" s="13"/>
      <c r="O34" s="13"/>
      <c r="P34" s="13"/>
      <c r="Q34" s="13"/>
      <c r="R34" s="13"/>
      <c r="S34" s="13"/>
      <c r="T34" s="13"/>
      <c r="U34" s="27" t="s">
        <v>338</v>
      </c>
      <c r="AT34" s="562" t="s">
        <v>339</v>
      </c>
      <c r="AU34" s="13"/>
      <c r="AV34" s="13"/>
      <c r="AW34" s="13"/>
      <c r="AX34" s="13"/>
      <c r="AY34" s="13"/>
      <c r="AZ34" s="13"/>
      <c r="BA34" s="13"/>
      <c r="BB34" s="13"/>
      <c r="BD34" s="4" t="s">
        <v>452</v>
      </c>
      <c r="BE34" s="565">
        <v>400</v>
      </c>
      <c r="BF34" s="565">
        <v>447</v>
      </c>
      <c r="BG34" s="565">
        <v>448</v>
      </c>
      <c r="BH34" s="565">
        <v>464</v>
      </c>
      <c r="BI34" s="565">
        <v>453</v>
      </c>
      <c r="BJ34" s="565">
        <v>562</v>
      </c>
      <c r="BK34" s="565">
        <v>579</v>
      </c>
      <c r="BL34" s="565">
        <v>605</v>
      </c>
      <c r="BM34" s="565">
        <v>674</v>
      </c>
    </row>
    <row r="35" spans="1:65" ht="13.5" customHeight="1">
      <c r="K35" s="431" t="s">
        <v>726</v>
      </c>
      <c r="L35" s="13"/>
      <c r="M35" s="13"/>
      <c r="N35" s="13"/>
      <c r="O35" s="13"/>
      <c r="P35" s="13"/>
      <c r="Q35" s="13"/>
      <c r="R35" s="13"/>
      <c r="S35" s="13"/>
      <c r="T35" s="13"/>
      <c r="U35" s="13" t="s">
        <v>726</v>
      </c>
      <c r="V35" s="13"/>
      <c r="W35" s="13"/>
      <c r="Y35" s="13"/>
      <c r="AA35" s="13"/>
      <c r="AT35" s="13" t="s">
        <v>726</v>
      </c>
      <c r="AU35" s="13"/>
      <c r="AV35" s="13"/>
      <c r="AW35" s="13"/>
      <c r="AX35" s="13"/>
      <c r="AY35" s="13"/>
      <c r="AZ35" s="13"/>
      <c r="BA35" s="13"/>
      <c r="BB35" s="13"/>
      <c r="BD35" s="4" t="s">
        <v>456</v>
      </c>
      <c r="BE35" s="565">
        <f>SUM(BE33:BE34)</f>
        <v>2854</v>
      </c>
      <c r="BF35" s="565">
        <v>2942</v>
      </c>
      <c r="BG35" s="565">
        <v>2848</v>
      </c>
      <c r="BH35" s="565">
        <v>2812</v>
      </c>
      <c r="BI35" s="565">
        <v>2802</v>
      </c>
      <c r="BJ35" s="565">
        <v>2772</v>
      </c>
      <c r="BK35" s="565">
        <v>2633</v>
      </c>
      <c r="BL35" s="565">
        <v>2562</v>
      </c>
      <c r="BM35" s="565">
        <v>2564</v>
      </c>
    </row>
    <row r="36" spans="1:65" ht="13.5" customHeight="1">
      <c r="K36" s="13" t="s">
        <v>1052</v>
      </c>
      <c r="L36" s="13"/>
      <c r="M36" s="13"/>
      <c r="N36" s="13"/>
      <c r="O36" s="13"/>
      <c r="P36" s="13"/>
      <c r="Q36" s="13"/>
      <c r="R36" s="13"/>
      <c r="S36" s="13"/>
      <c r="T36" s="13"/>
      <c r="U36" s="13" t="s">
        <v>1052</v>
      </c>
      <c r="X36" s="430" t="s">
        <v>502</v>
      </c>
      <c r="Z36" s="430" t="s">
        <v>503</v>
      </c>
      <c r="AB36" s="430" t="s">
        <v>504</v>
      </c>
      <c r="AT36" s="13" t="s">
        <v>1052</v>
      </c>
      <c r="AU36" s="13"/>
      <c r="AV36" s="13"/>
      <c r="AW36" s="13"/>
      <c r="AX36" s="13"/>
      <c r="AY36" s="13"/>
      <c r="AZ36" s="13"/>
      <c r="BA36" s="13"/>
      <c r="BB36" s="13"/>
      <c r="BD36" s="4"/>
      <c r="BE36" s="565"/>
      <c r="BF36" s="565"/>
      <c r="BG36" s="565"/>
      <c r="BH36" s="565"/>
      <c r="BI36" s="565"/>
      <c r="BJ36" s="565"/>
      <c r="BK36" s="565"/>
      <c r="BL36" s="565"/>
      <c r="BM36" s="565"/>
    </row>
    <row r="37" spans="1:65" ht="12.75" customHeight="1">
      <c r="V37" s="430" t="s">
        <v>505</v>
      </c>
      <c r="W37" s="430"/>
      <c r="X37" s="430" t="s">
        <v>506</v>
      </c>
      <c r="Y37" s="430"/>
      <c r="Z37" s="430" t="s">
        <v>507</v>
      </c>
      <c r="AA37" s="430"/>
      <c r="AB37" s="430" t="s">
        <v>508</v>
      </c>
      <c r="BD37" s="4" t="s">
        <v>768</v>
      </c>
      <c r="BE37" s="565">
        <v>2784</v>
      </c>
      <c r="BF37" s="565">
        <v>2869</v>
      </c>
      <c r="BG37" s="565">
        <v>2762</v>
      </c>
      <c r="BH37" s="565">
        <v>2699</v>
      </c>
      <c r="BI37" s="565">
        <v>2693</v>
      </c>
      <c r="BJ37" s="565">
        <v>2596</v>
      </c>
      <c r="BK37" s="565">
        <v>2471</v>
      </c>
      <c r="BL37" s="565">
        <v>2385</v>
      </c>
      <c r="BM37" s="565">
        <v>2455</v>
      </c>
    </row>
    <row r="38" spans="1:65" ht="12.75" customHeight="1" thickBot="1">
      <c r="K38" s="6" t="s">
        <v>69</v>
      </c>
      <c r="L38" s="590" t="s">
        <v>214</v>
      </c>
      <c r="M38" s="590" t="s">
        <v>1043</v>
      </c>
      <c r="N38" s="590" t="s">
        <v>153</v>
      </c>
      <c r="O38" s="590" t="s">
        <v>154</v>
      </c>
      <c r="P38" s="590" t="s">
        <v>155</v>
      </c>
      <c r="Q38" s="590" t="s">
        <v>156</v>
      </c>
      <c r="R38" s="590" t="s">
        <v>591</v>
      </c>
      <c r="S38" s="590" t="s">
        <v>953</v>
      </c>
      <c r="T38" s="590" t="s">
        <v>1042</v>
      </c>
      <c r="U38" s="6" t="s">
        <v>69</v>
      </c>
      <c r="V38" s="585" t="s">
        <v>509</v>
      </c>
      <c r="W38" s="585"/>
      <c r="X38" s="585" t="s">
        <v>510</v>
      </c>
      <c r="Y38" s="585"/>
      <c r="Z38" s="585" t="s">
        <v>511</v>
      </c>
      <c r="AA38" s="585"/>
      <c r="AB38" s="585" t="s">
        <v>729</v>
      </c>
      <c r="AT38" s="6" t="s">
        <v>69</v>
      </c>
      <c r="AU38" s="590" t="s">
        <v>214</v>
      </c>
      <c r="AV38" s="590" t="s">
        <v>103</v>
      </c>
      <c r="AW38" s="590" t="s">
        <v>104</v>
      </c>
      <c r="AX38" s="590" t="s">
        <v>105</v>
      </c>
      <c r="AY38" s="590" t="s">
        <v>106</v>
      </c>
      <c r="AZ38" s="590" t="s">
        <v>545</v>
      </c>
      <c r="BA38" s="590" t="s">
        <v>292</v>
      </c>
      <c r="BB38" s="590" t="s">
        <v>288</v>
      </c>
      <c r="BD38" s="4" t="s">
        <v>455</v>
      </c>
      <c r="BE38" s="565">
        <v>70</v>
      </c>
      <c r="BF38" s="565">
        <v>73</v>
      </c>
      <c r="BG38" s="565">
        <v>86</v>
      </c>
      <c r="BH38" s="565">
        <v>112</v>
      </c>
      <c r="BI38" s="565">
        <v>109</v>
      </c>
      <c r="BJ38" s="565">
        <v>176</v>
      </c>
      <c r="BK38" s="565">
        <v>162</v>
      </c>
      <c r="BL38" s="565">
        <v>177</v>
      </c>
      <c r="BM38" s="565">
        <v>109</v>
      </c>
    </row>
    <row r="39" spans="1:65" ht="12.75" customHeight="1">
      <c r="K39" s="4" t="s">
        <v>606</v>
      </c>
      <c r="L39" s="460">
        <v>44351.902563843774</v>
      </c>
      <c r="M39" s="464">
        <f>L39/L64</f>
        <v>0.12721688031967629</v>
      </c>
      <c r="N39" s="461">
        <v>8048.2555699582836</v>
      </c>
      <c r="O39" s="461">
        <v>7979.1357143581281</v>
      </c>
      <c r="P39" s="461">
        <v>10228.586697663621</v>
      </c>
      <c r="Q39" s="461">
        <v>16080.927053465542</v>
      </c>
      <c r="R39" s="461">
        <v>1418.7702856418725</v>
      </c>
      <c r="S39" s="461"/>
      <c r="T39" s="461">
        <v>596.22724275632106</v>
      </c>
      <c r="U39" s="560" t="s">
        <v>606</v>
      </c>
      <c r="V39" s="7">
        <v>44351.902563843774</v>
      </c>
      <c r="W39" s="47"/>
      <c r="X39" s="7">
        <v>677.59230759641764</v>
      </c>
      <c r="Y39" s="7"/>
      <c r="Z39" s="7">
        <v>255.97560144280436</v>
      </c>
      <c r="AA39" s="28"/>
      <c r="AB39" s="7">
        <v>11.687291594928517</v>
      </c>
      <c r="AT39" s="560" t="s">
        <v>609</v>
      </c>
      <c r="AU39" s="460">
        <v>831.80111375139325</v>
      </c>
      <c r="AV39" s="461">
        <v>788.29701956997019</v>
      </c>
      <c r="AW39" s="461">
        <v>19.172790160000002</v>
      </c>
      <c r="AX39" s="461">
        <v>5.6588179060170409</v>
      </c>
      <c r="AY39" s="461">
        <v>4.0965567029310721</v>
      </c>
      <c r="AZ39" s="461">
        <v>10.805</v>
      </c>
      <c r="BA39" s="461"/>
      <c r="BB39" s="461">
        <v>3.7709294124748194</v>
      </c>
      <c r="BD39" s="4" t="s">
        <v>456</v>
      </c>
      <c r="BE39" s="565">
        <v>2854</v>
      </c>
      <c r="BF39" s="565">
        <v>2942</v>
      </c>
      <c r="BG39" s="565">
        <v>2848</v>
      </c>
      <c r="BH39" s="565">
        <v>2812</v>
      </c>
      <c r="BI39" s="565">
        <v>2802</v>
      </c>
      <c r="BJ39" s="565">
        <v>2772</v>
      </c>
      <c r="BK39" s="565">
        <v>2633</v>
      </c>
      <c r="BL39" s="565">
        <v>2562</v>
      </c>
      <c r="BM39" s="565">
        <v>2564</v>
      </c>
    </row>
    <row r="40" spans="1:65" ht="12.75" customHeight="1">
      <c r="K40" s="4" t="s">
        <v>607</v>
      </c>
      <c r="L40" s="460">
        <v>39739.187032925758</v>
      </c>
      <c r="M40" s="464">
        <f>L40/L64</f>
        <v>0.11398598726383051</v>
      </c>
      <c r="N40" s="461">
        <v>1942.1413444596465</v>
      </c>
      <c r="O40" s="461">
        <v>36436.699898370032</v>
      </c>
      <c r="P40" s="461">
        <v>111.8366671967552</v>
      </c>
      <c r="Q40" s="461">
        <v>917.0910212693534</v>
      </c>
      <c r="R40" s="461">
        <v>331.41810162996984</v>
      </c>
      <c r="S40" s="461"/>
      <c r="T40" s="461">
        <v>0</v>
      </c>
      <c r="U40" s="560" t="s">
        <v>607</v>
      </c>
      <c r="V40" s="7">
        <v>39739.187032925758</v>
      </c>
      <c r="W40" s="47"/>
      <c r="X40" s="7">
        <v>237.47930438161717</v>
      </c>
      <c r="Y40" s="7"/>
      <c r="Z40" s="7">
        <v>142.14662747137771</v>
      </c>
      <c r="AA40" s="28"/>
      <c r="AB40" s="7">
        <v>-2.4970993774551791</v>
      </c>
      <c r="AT40" s="560" t="s">
        <v>611</v>
      </c>
      <c r="AU40" s="460">
        <v>784.47563258484161</v>
      </c>
      <c r="AV40" s="461">
        <v>288.27257441015109</v>
      </c>
      <c r="AW40" s="461">
        <v>277.17099932000002</v>
      </c>
      <c r="AX40" s="461">
        <v>179.07475345332836</v>
      </c>
      <c r="AY40" s="461">
        <v>39.957305401362007</v>
      </c>
      <c r="AZ40" s="461">
        <v>0</v>
      </c>
      <c r="BA40" s="461"/>
      <c r="BB40" s="461">
        <v>0</v>
      </c>
      <c r="BD40" s="4"/>
    </row>
    <row r="41" spans="1:65" ht="12.75" customHeight="1">
      <c r="K41" s="4" t="s">
        <v>608</v>
      </c>
      <c r="L41" s="460">
        <v>13624.303248248361</v>
      </c>
      <c r="M41" s="464">
        <f>L41/L64</f>
        <v>3.9079301125276841E-2</v>
      </c>
      <c r="N41" s="461">
        <v>5584.9860409507319</v>
      </c>
      <c r="O41" s="461">
        <v>1468.150188590625</v>
      </c>
      <c r="P41" s="461">
        <v>3315.2097152220463</v>
      </c>
      <c r="Q41" s="461">
        <v>2982.0657126037941</v>
      </c>
      <c r="R41" s="461">
        <v>271.99681140937497</v>
      </c>
      <c r="S41" s="461"/>
      <c r="T41" s="461">
        <v>1.8947794717902324</v>
      </c>
      <c r="U41" s="560" t="s">
        <v>608</v>
      </c>
      <c r="V41" s="7">
        <v>13624.303248248361</v>
      </c>
      <c r="W41" s="47"/>
      <c r="X41" s="7">
        <v>471.72218991024226</v>
      </c>
      <c r="Y41" s="7"/>
      <c r="Z41" s="7">
        <v>209.8833225436025</v>
      </c>
      <c r="AA41" s="28"/>
      <c r="AB41" s="7">
        <v>16.689668657120492</v>
      </c>
      <c r="AT41" s="560" t="s">
        <v>606</v>
      </c>
      <c r="AU41" s="460">
        <v>677.59230759641764</v>
      </c>
      <c r="AV41" s="461">
        <v>317.01854398884018</v>
      </c>
      <c r="AW41" s="461">
        <v>23.879080471167811</v>
      </c>
      <c r="AX41" s="461">
        <v>99.407975524494148</v>
      </c>
      <c r="AY41" s="461">
        <v>20.714815254987855</v>
      </c>
      <c r="AZ41" s="461">
        <v>216.57189235692769</v>
      </c>
      <c r="BA41" s="461"/>
      <c r="BB41" s="461">
        <v>0</v>
      </c>
    </row>
    <row r="42" spans="1:65" ht="12.75" customHeight="1">
      <c r="K42" s="4" t="s">
        <v>612</v>
      </c>
      <c r="L42" s="460">
        <v>12759.029432361658</v>
      </c>
      <c r="M42" s="464">
        <f>L42/L64</f>
        <v>3.6597391012831181E-2</v>
      </c>
      <c r="N42" s="461">
        <v>3370.2304387335184</v>
      </c>
      <c r="O42" s="461">
        <v>826.69741031903118</v>
      </c>
      <c r="P42" s="461">
        <v>1423.7683467332031</v>
      </c>
      <c r="Q42" s="461">
        <v>6981.4038006404535</v>
      </c>
      <c r="R42" s="461">
        <v>156.91558968096885</v>
      </c>
      <c r="S42" s="461"/>
      <c r="T42" s="461">
        <v>1.384625448198251E-2</v>
      </c>
      <c r="U42" s="560" t="s">
        <v>612</v>
      </c>
      <c r="V42" s="7">
        <v>12759.029432361658</v>
      </c>
      <c r="W42" s="47"/>
      <c r="X42" s="7">
        <v>155.33494910666468</v>
      </c>
      <c r="Y42" s="7"/>
      <c r="Z42" s="7">
        <v>104.96336696965352</v>
      </c>
      <c r="AA42" s="28"/>
      <c r="AB42" s="7">
        <v>12.677024398225885</v>
      </c>
      <c r="AT42" s="560" t="s">
        <v>608</v>
      </c>
      <c r="AU42" s="460">
        <v>471.72218991024226</v>
      </c>
      <c r="AV42" s="461">
        <v>263.30300054994433</v>
      </c>
      <c r="AW42" s="461">
        <v>141.45503231322522</v>
      </c>
      <c r="AX42" s="461">
        <v>22.262989135162112</v>
      </c>
      <c r="AY42" s="461">
        <v>25.014468722846573</v>
      </c>
      <c r="AZ42" s="461">
        <v>19.686699189063948</v>
      </c>
      <c r="BA42" s="461"/>
      <c r="BB42" s="461">
        <v>0</v>
      </c>
    </row>
    <row r="43" spans="1:65" ht="12.75" customHeight="1">
      <c r="K43" s="4" t="s">
        <v>610</v>
      </c>
      <c r="L43" s="460">
        <v>12636.464924288235</v>
      </c>
      <c r="M43" s="464">
        <f>L43/L64</f>
        <v>3.6245832828093294E-2</v>
      </c>
      <c r="N43" s="461">
        <v>4402.7074291081508</v>
      </c>
      <c r="O43" s="461">
        <v>2239.2089882817968</v>
      </c>
      <c r="P43" s="461">
        <v>1520.967993029006</v>
      </c>
      <c r="Q43" s="461">
        <v>3799.8036607523122</v>
      </c>
      <c r="R43" s="461">
        <v>608.54501171820311</v>
      </c>
      <c r="S43" s="461"/>
      <c r="T43" s="461">
        <v>65.231841398765113</v>
      </c>
      <c r="U43" s="560" t="s">
        <v>610</v>
      </c>
      <c r="V43" s="7">
        <v>12636.464924288235</v>
      </c>
      <c r="W43" s="47"/>
      <c r="X43" s="7">
        <v>396.22710614322006</v>
      </c>
      <c r="Y43" s="7"/>
      <c r="Z43" s="7">
        <v>194.03495317549073</v>
      </c>
      <c r="AA43" s="28"/>
      <c r="AB43" s="7">
        <v>20.186851709435778</v>
      </c>
      <c r="AT43" s="560" t="s">
        <v>610</v>
      </c>
      <c r="AU43" s="460">
        <v>396.22710614322006</v>
      </c>
      <c r="AV43" s="461">
        <v>173.70612342896999</v>
      </c>
      <c r="AW43" s="461">
        <v>170.39946408386467</v>
      </c>
      <c r="AX43" s="461">
        <v>12.554983856496273</v>
      </c>
      <c r="AY43" s="461">
        <v>17.494210564551835</v>
      </c>
      <c r="AZ43" s="461">
        <v>22.072324209337349</v>
      </c>
      <c r="BA43" s="461"/>
      <c r="BB43" s="461">
        <v>0</v>
      </c>
    </row>
    <row r="44" spans="1:65" ht="12.75" customHeight="1">
      <c r="K44" s="4" t="s">
        <v>609</v>
      </c>
      <c r="L44" s="460">
        <v>12148.966723250025</v>
      </c>
      <c r="M44" s="464">
        <f>L44/L64</f>
        <v>3.4847516257383353E-2</v>
      </c>
      <c r="N44" s="461">
        <v>7678.4370767655237</v>
      </c>
      <c r="O44" s="461">
        <v>1535.1539070357728</v>
      </c>
      <c r="P44" s="461">
        <v>2133.1060433072053</v>
      </c>
      <c r="Q44" s="461">
        <v>531.7023237359241</v>
      </c>
      <c r="R44" s="461">
        <v>246.45809296422729</v>
      </c>
      <c r="S44" s="461"/>
      <c r="T44" s="461">
        <v>24.109279441372056</v>
      </c>
      <c r="U44" s="560" t="s">
        <v>609</v>
      </c>
      <c r="V44" s="7">
        <v>12148.966723250025</v>
      </c>
      <c r="W44" s="47"/>
      <c r="X44" s="7">
        <v>831.80111375139325</v>
      </c>
      <c r="Y44" s="7"/>
      <c r="Z44" s="7">
        <v>278.45907135756761</v>
      </c>
      <c r="AA44" s="28"/>
      <c r="AB44" s="7">
        <v>12.244098334781638</v>
      </c>
      <c r="AT44" s="560" t="s">
        <v>613</v>
      </c>
      <c r="AU44" s="460">
        <v>355.71514064906347</v>
      </c>
      <c r="AV44" s="461">
        <v>29.751137848242191</v>
      </c>
      <c r="AW44" s="461">
        <v>157.15301397000005</v>
      </c>
      <c r="AX44" s="461">
        <v>68.663228837859435</v>
      </c>
      <c r="AY44" s="461">
        <v>71.722287431929431</v>
      </c>
      <c r="AZ44" s="461">
        <v>15.604899999999999</v>
      </c>
      <c r="BA44" s="461"/>
      <c r="BB44" s="461">
        <v>12.820572561032352</v>
      </c>
    </row>
    <row r="45" spans="1:65" ht="12.75" customHeight="1">
      <c r="K45" s="4" t="s">
        <v>611</v>
      </c>
      <c r="L45" s="460">
        <v>11286.391181939851</v>
      </c>
      <c r="M45" s="464">
        <f>L45/L64</f>
        <v>3.2373345746939612E-2</v>
      </c>
      <c r="N45" s="461">
        <v>864.00161268761815</v>
      </c>
      <c r="O45" s="461">
        <v>4195.9052890612384</v>
      </c>
      <c r="P45" s="461">
        <v>5448.1592967532815</v>
      </c>
      <c r="Q45" s="461">
        <v>777.76827249894814</v>
      </c>
      <c r="R45" s="461">
        <v>0.55671093876201838</v>
      </c>
      <c r="S45" s="461"/>
      <c r="T45" s="461">
        <v>0</v>
      </c>
      <c r="U45" s="560" t="s">
        <v>611</v>
      </c>
      <c r="V45" s="7">
        <v>11286.391181939851</v>
      </c>
      <c r="W45" s="47"/>
      <c r="X45" s="7">
        <v>784.47563258484161</v>
      </c>
      <c r="Y45" s="7"/>
      <c r="Z45" s="7">
        <v>306.08148783791512</v>
      </c>
      <c r="AA45" s="28"/>
      <c r="AB45" s="7">
        <v>40.296403001853029</v>
      </c>
      <c r="AT45" s="560" t="s">
        <v>607</v>
      </c>
      <c r="AU45" s="460">
        <v>237.47930438161717</v>
      </c>
      <c r="AV45" s="461">
        <v>191.31520433919493</v>
      </c>
      <c r="AW45" s="461">
        <v>36.750795240000002</v>
      </c>
      <c r="AX45" s="461">
        <v>2.1349692492012778E-2</v>
      </c>
      <c r="AY45" s="461">
        <v>0.36595510993022395</v>
      </c>
      <c r="AZ45" s="461">
        <v>9.0259999999999998</v>
      </c>
      <c r="BA45" s="461"/>
      <c r="BB45" s="461">
        <v>0</v>
      </c>
    </row>
    <row r="46" spans="1:65" ht="12.75" customHeight="1">
      <c r="K46" s="4" t="s">
        <v>613</v>
      </c>
      <c r="L46" s="460">
        <v>5593.1161688742668</v>
      </c>
      <c r="M46" s="464">
        <f>L46/L64</f>
        <v>1.604302744950967E-2</v>
      </c>
      <c r="N46" s="461">
        <v>636.30758961410004</v>
      </c>
      <c r="O46" s="461">
        <v>1859.2961981164908</v>
      </c>
      <c r="P46" s="461">
        <v>440.86941240950557</v>
      </c>
      <c r="Q46" s="461">
        <v>1685.8078773723696</v>
      </c>
      <c r="R46" s="461">
        <v>363.94480188350906</v>
      </c>
      <c r="S46" s="461"/>
      <c r="T46" s="461">
        <v>606.89028947829138</v>
      </c>
      <c r="U46" s="560" t="s">
        <v>613</v>
      </c>
      <c r="V46" s="7">
        <v>5593.1161688742668</v>
      </c>
      <c r="W46" s="47"/>
      <c r="X46" s="7">
        <v>355.71514064906347</v>
      </c>
      <c r="Y46" s="7"/>
      <c r="Z46" s="7">
        <v>211.97932685666527</v>
      </c>
      <c r="AA46" s="28"/>
      <c r="AB46" s="7">
        <v>1.6829087667559897</v>
      </c>
      <c r="AT46" s="560" t="s">
        <v>615</v>
      </c>
      <c r="AU46" s="460">
        <v>184.94162889427372</v>
      </c>
      <c r="AV46" s="461">
        <v>105.21722626856062</v>
      </c>
      <c r="AW46" s="461">
        <v>35.722125218086184</v>
      </c>
      <c r="AX46" s="461">
        <v>24.38762273207313</v>
      </c>
      <c r="AY46" s="461">
        <v>9.1624194954100968</v>
      </c>
      <c r="AZ46" s="461">
        <v>10.452235180143653</v>
      </c>
      <c r="BA46" s="461"/>
      <c r="BB46" s="461">
        <v>0</v>
      </c>
    </row>
    <row r="47" spans="1:65" ht="12.75" customHeight="1">
      <c r="K47" s="4" t="s">
        <v>614</v>
      </c>
      <c r="L47" s="460">
        <v>5619.343662732791</v>
      </c>
      <c r="M47" s="464">
        <f>L47/L64</f>
        <v>1.6118257141008969E-2</v>
      </c>
      <c r="N47" s="461">
        <v>1504.8499715222729</v>
      </c>
      <c r="O47" s="461">
        <v>1039.5002270474392</v>
      </c>
      <c r="P47" s="461">
        <v>871.03701746435684</v>
      </c>
      <c r="Q47" s="461">
        <v>1760.1446737461608</v>
      </c>
      <c r="R47" s="461">
        <v>443.81177295256066</v>
      </c>
      <c r="S47" s="461"/>
      <c r="T47" s="461">
        <v>0</v>
      </c>
      <c r="U47" s="560" t="s">
        <v>614</v>
      </c>
      <c r="V47" s="7">
        <v>5619.343662732791</v>
      </c>
      <c r="W47" s="47"/>
      <c r="X47" s="7">
        <v>14.206621758696135</v>
      </c>
      <c r="Y47" s="7"/>
      <c r="Z47" s="7">
        <v>13.067380920713994</v>
      </c>
      <c r="AA47" s="28"/>
      <c r="AB47" s="7">
        <v>2.8540235550420245</v>
      </c>
      <c r="AT47" s="560" t="s">
        <v>622</v>
      </c>
      <c r="AU47" s="460">
        <v>162.98981172385697</v>
      </c>
      <c r="AV47" s="461">
        <v>43.520736791276001</v>
      </c>
      <c r="AW47" s="461">
        <v>118.52151493</v>
      </c>
      <c r="AX47" s="461">
        <v>0.52851204739084134</v>
      </c>
      <c r="AY47" s="461">
        <v>0.41904795519011884</v>
      </c>
      <c r="AZ47" s="461">
        <v>0</v>
      </c>
      <c r="BA47" s="461"/>
      <c r="BB47" s="461">
        <v>0</v>
      </c>
    </row>
    <row r="48" spans="1:65" ht="12.75" customHeight="1">
      <c r="K48" s="4" t="s">
        <v>617</v>
      </c>
      <c r="L48" s="460">
        <v>5049.1924098096169</v>
      </c>
      <c r="M48" s="464">
        <f>L48/L64</f>
        <v>1.448286250144799E-2</v>
      </c>
      <c r="N48" s="461">
        <v>4.0792468901318495</v>
      </c>
      <c r="O48" s="461">
        <v>928.0009330574477</v>
      </c>
      <c r="P48" s="461">
        <v>1243.8671025140825</v>
      </c>
      <c r="Q48" s="461">
        <v>1689.0650527330001</v>
      </c>
      <c r="R48" s="461">
        <v>89.767066942552361</v>
      </c>
      <c r="S48" s="461"/>
      <c r="T48" s="461">
        <v>1094.4130076724018</v>
      </c>
      <c r="U48" s="560" t="s">
        <v>617</v>
      </c>
      <c r="V48" s="7">
        <v>5049.1924098096169</v>
      </c>
      <c r="W48" s="47"/>
      <c r="X48" s="7">
        <v>1.9702179432161873</v>
      </c>
      <c r="Y48" s="7"/>
      <c r="Z48" s="7">
        <v>5.8381880580781162</v>
      </c>
      <c r="AA48" s="28"/>
      <c r="AB48" s="7">
        <v>1.6961994476551427</v>
      </c>
      <c r="AT48" s="560" t="s">
        <v>612</v>
      </c>
      <c r="AU48" s="460">
        <v>155.33494910666468</v>
      </c>
      <c r="AV48" s="461">
        <v>133.6997172481322</v>
      </c>
      <c r="AW48" s="461">
        <v>16.680745559999998</v>
      </c>
      <c r="AX48" s="461">
        <v>1.0807318037806177</v>
      </c>
      <c r="AY48" s="461">
        <v>3.8737544947518336</v>
      </c>
      <c r="AZ48" s="461">
        <v>0</v>
      </c>
      <c r="BA48" s="461"/>
      <c r="BB48" s="461">
        <v>0</v>
      </c>
    </row>
    <row r="49" spans="11:54" ht="12.75" customHeight="1">
      <c r="K49" s="4" t="s">
        <v>615</v>
      </c>
      <c r="L49" s="460">
        <v>4691.0335900939563</v>
      </c>
      <c r="M49" s="464">
        <f>L49/L64</f>
        <v>1.3455536838527096E-2</v>
      </c>
      <c r="N49" s="461">
        <v>1185.3247411841239</v>
      </c>
      <c r="O49" s="461">
        <v>770.84220823398198</v>
      </c>
      <c r="P49" s="461">
        <v>1694.1589676380047</v>
      </c>
      <c r="Q49" s="461">
        <v>737.58426756947097</v>
      </c>
      <c r="R49" s="461">
        <v>278.14179176601795</v>
      </c>
      <c r="S49" s="461"/>
      <c r="T49" s="461">
        <v>24.98161370235642</v>
      </c>
      <c r="U49" s="560" t="s">
        <v>615</v>
      </c>
      <c r="V49" s="7">
        <v>4691.0335900939563</v>
      </c>
      <c r="W49" s="47"/>
      <c r="X49" s="7">
        <v>184.94162889427372</v>
      </c>
      <c r="Y49" s="7"/>
      <c r="Z49" s="7">
        <v>79.114437498336343</v>
      </c>
      <c r="AA49" s="28"/>
      <c r="AB49" s="7">
        <v>-7.782919907180708</v>
      </c>
      <c r="AT49" s="560" t="s">
        <v>624</v>
      </c>
      <c r="AU49" s="460">
        <v>118.06495422783787</v>
      </c>
      <c r="AV49" s="461">
        <v>53.383765509100904</v>
      </c>
      <c r="AW49" s="461">
        <v>43.118246287557923</v>
      </c>
      <c r="AX49" s="461">
        <v>3.1549903567625139</v>
      </c>
      <c r="AY49" s="461">
        <v>18.273591511974434</v>
      </c>
      <c r="AZ49" s="461">
        <v>0.134360562442076</v>
      </c>
      <c r="BA49" s="461"/>
      <c r="BB49" s="461">
        <v>0</v>
      </c>
    </row>
    <row r="50" spans="11:54" ht="12.75" customHeight="1">
      <c r="K50" s="4" t="s">
        <v>616</v>
      </c>
      <c r="L50" s="460">
        <v>4537.149345410241</v>
      </c>
      <c r="M50" s="464">
        <f>L50/L64</f>
        <v>1.3014142616242456E-2</v>
      </c>
      <c r="N50" s="461">
        <v>721.58342900486912</v>
      </c>
      <c r="O50" s="461">
        <v>711.68935172090073</v>
      </c>
      <c r="P50" s="461">
        <v>927.1978401637532</v>
      </c>
      <c r="Q50" s="461">
        <v>1326.5170939008913</v>
      </c>
      <c r="R50" s="461">
        <v>643.86364827909938</v>
      </c>
      <c r="S50" s="461"/>
      <c r="T50" s="461">
        <v>206.29798234072689</v>
      </c>
      <c r="U50" s="560" t="s">
        <v>616</v>
      </c>
      <c r="V50" s="7">
        <v>4537.149345410241</v>
      </c>
      <c r="W50" s="47"/>
      <c r="X50" s="7">
        <v>61.470033104102065</v>
      </c>
      <c r="Y50" s="7"/>
      <c r="Z50" s="7">
        <v>28.867543200015852</v>
      </c>
      <c r="AA50" s="28"/>
      <c r="AB50" s="7">
        <v>-8.3592136426881986E-2</v>
      </c>
      <c r="AT50" s="560" t="s">
        <v>625</v>
      </c>
      <c r="AU50" s="460">
        <v>112.66561305507122</v>
      </c>
      <c r="AV50" s="461">
        <v>0.2274426247099379</v>
      </c>
      <c r="AW50" s="461">
        <v>0.36704015000000001</v>
      </c>
      <c r="AX50" s="461">
        <v>112.0450559012247</v>
      </c>
      <c r="AY50" s="461">
        <v>2.6074379136595931E-2</v>
      </c>
      <c r="AZ50" s="461">
        <v>0</v>
      </c>
      <c r="BA50" s="461"/>
      <c r="BB50" s="461">
        <v>0</v>
      </c>
    </row>
    <row r="51" spans="11:54" ht="12.75" customHeight="1">
      <c r="K51" s="4" t="s">
        <v>618</v>
      </c>
      <c r="L51" s="460">
        <v>3093.7143819687763</v>
      </c>
      <c r="M51" s="464">
        <f>L51/L64</f>
        <v>8.8738626648009571E-3</v>
      </c>
      <c r="N51" s="461">
        <v>359.27437255375372</v>
      </c>
      <c r="O51" s="461">
        <v>684.82904660112456</v>
      </c>
      <c r="P51" s="461">
        <v>1012.1340421713828</v>
      </c>
      <c r="Q51" s="461">
        <v>939.76455826631593</v>
      </c>
      <c r="R51" s="461">
        <v>81.376953398875429</v>
      </c>
      <c r="S51" s="461"/>
      <c r="T51" s="461">
        <v>16.335408977324313</v>
      </c>
      <c r="U51" s="560" t="s">
        <v>618</v>
      </c>
      <c r="V51" s="7">
        <v>3093.7143819687763</v>
      </c>
      <c r="W51" s="47"/>
      <c r="X51" s="7">
        <v>68.14636506167399</v>
      </c>
      <c r="Y51" s="7"/>
      <c r="Z51" s="7">
        <v>55.14580655583768</v>
      </c>
      <c r="AA51" s="28"/>
      <c r="AB51" s="7">
        <v>2.049951290546844</v>
      </c>
      <c r="AT51" s="560" t="s">
        <v>619</v>
      </c>
      <c r="AU51" s="460">
        <v>112.36807181507071</v>
      </c>
      <c r="AV51" s="461">
        <v>54.018288868321861</v>
      </c>
      <c r="AW51" s="461">
        <v>47.117780779999997</v>
      </c>
      <c r="AX51" s="461">
        <v>5.3608321046325882</v>
      </c>
      <c r="AY51" s="461">
        <v>4.2268700621162614</v>
      </c>
      <c r="AZ51" s="461">
        <v>1.6442999999999999</v>
      </c>
      <c r="BA51" s="461"/>
      <c r="BB51" s="461">
        <v>0</v>
      </c>
    </row>
    <row r="52" spans="11:54" ht="12.75" customHeight="1">
      <c r="K52" s="4" t="s">
        <v>619</v>
      </c>
      <c r="L52" s="460">
        <v>2967.7891834838192</v>
      </c>
      <c r="M52" s="464">
        <f>L52/L64</f>
        <v>8.5126648360982979E-3</v>
      </c>
      <c r="N52" s="461">
        <v>933.10437461671563</v>
      </c>
      <c r="O52" s="461">
        <v>575.43636021617772</v>
      </c>
      <c r="P52" s="461">
        <v>672.16046466207831</v>
      </c>
      <c r="Q52" s="461">
        <v>684.84767683742757</v>
      </c>
      <c r="R52" s="461">
        <v>98.883639783822318</v>
      </c>
      <c r="S52" s="461"/>
      <c r="T52" s="461">
        <v>3.3566673675974945</v>
      </c>
      <c r="U52" s="560" t="s">
        <v>619</v>
      </c>
      <c r="V52" s="7">
        <v>2967.7891834838192</v>
      </c>
      <c r="W52" s="47"/>
      <c r="X52" s="7">
        <v>112.36807181507071</v>
      </c>
      <c r="Y52" s="7"/>
      <c r="Z52" s="7">
        <v>58.101802765113447</v>
      </c>
      <c r="AA52" s="28"/>
      <c r="AB52" s="7">
        <v>-0.26880353881970592</v>
      </c>
      <c r="AT52" s="560" t="s">
        <v>618</v>
      </c>
      <c r="AU52" s="460">
        <v>68.14636506167399</v>
      </c>
      <c r="AV52" s="461">
        <v>37.327570721500138</v>
      </c>
      <c r="AW52" s="461">
        <v>27.030334439999997</v>
      </c>
      <c r="AX52" s="461">
        <v>1.0551074041533546</v>
      </c>
      <c r="AY52" s="461">
        <v>1.8233524960204897</v>
      </c>
      <c r="AZ52" s="461">
        <v>0.91</v>
      </c>
      <c r="BA52" s="461"/>
      <c r="BB52" s="461">
        <v>0</v>
      </c>
    </row>
    <row r="53" spans="11:54" ht="12.75" customHeight="1">
      <c r="K53" s="4" t="s">
        <v>622</v>
      </c>
      <c r="L53" s="460">
        <v>1972.8271199275794</v>
      </c>
      <c r="M53" s="464">
        <f>L53/L64</f>
        <v>5.6587631442859016E-3</v>
      </c>
      <c r="N53" s="461">
        <v>396.86234564269705</v>
      </c>
      <c r="O53" s="461">
        <v>588.2393029576491</v>
      </c>
      <c r="P53" s="461">
        <v>266.71613889906223</v>
      </c>
      <c r="Q53" s="461">
        <v>689.09319598050979</v>
      </c>
      <c r="R53" s="461">
        <v>16.146697042350862</v>
      </c>
      <c r="S53" s="461"/>
      <c r="T53" s="461">
        <v>15.769439405310543</v>
      </c>
      <c r="U53" s="560" t="s">
        <v>622</v>
      </c>
      <c r="V53" s="7">
        <v>1972.8271199275794</v>
      </c>
      <c r="W53" s="47"/>
      <c r="X53" s="7">
        <v>162.98981172385697</v>
      </c>
      <c r="Y53" s="7"/>
      <c r="Z53" s="7">
        <v>63.449847881652914</v>
      </c>
      <c r="AA53" s="28"/>
      <c r="AB53" s="7">
        <v>5.8729944394611504</v>
      </c>
      <c r="AT53" s="560" t="s">
        <v>616</v>
      </c>
      <c r="AU53" s="460">
        <v>61.470033104102065</v>
      </c>
      <c r="AV53" s="461">
        <v>34.244196880071897</v>
      </c>
      <c r="AW53" s="461">
        <v>21.026294239999999</v>
      </c>
      <c r="AX53" s="461">
        <v>3.0893267589634368</v>
      </c>
      <c r="AY53" s="461">
        <v>2.970215225066724</v>
      </c>
      <c r="AZ53" s="461">
        <v>0.14000000000000001</v>
      </c>
      <c r="BA53" s="461"/>
      <c r="BB53" s="461">
        <v>0</v>
      </c>
    </row>
    <row r="54" spans="11:54" ht="12.75" customHeight="1">
      <c r="K54" s="4" t="s">
        <v>623</v>
      </c>
      <c r="L54" s="460">
        <v>1967.5296287489864</v>
      </c>
      <c r="M54" s="464">
        <f>L54/L64</f>
        <v>5.6435680734478137E-3</v>
      </c>
      <c r="N54" s="461">
        <v>565.01914916904764</v>
      </c>
      <c r="O54" s="461">
        <v>290.91514855226933</v>
      </c>
      <c r="P54" s="461">
        <v>183.8839408935558</v>
      </c>
      <c r="Q54" s="461">
        <v>840.13953723145198</v>
      </c>
      <c r="R54" s="461">
        <v>61.855851447730686</v>
      </c>
      <c r="S54" s="461"/>
      <c r="T54" s="461">
        <v>25.716001454931565</v>
      </c>
      <c r="U54" s="560" t="s">
        <v>623</v>
      </c>
      <c r="V54" s="7">
        <v>1967.5296287489864</v>
      </c>
      <c r="W54" s="47"/>
      <c r="X54" s="7">
        <v>28.22002808192935</v>
      </c>
      <c r="Y54" s="7"/>
      <c r="Z54" s="7">
        <v>11.315651030697721</v>
      </c>
      <c r="AA54" s="28"/>
      <c r="AB54" s="7">
        <v>3.8097689382675305E-2</v>
      </c>
      <c r="AT54" s="560" t="s">
        <v>620</v>
      </c>
      <c r="AU54" s="460">
        <v>36.610493699102179</v>
      </c>
      <c r="AV54" s="461">
        <v>0.84769009966064401</v>
      </c>
      <c r="AW54" s="461">
        <v>1.69742371</v>
      </c>
      <c r="AX54" s="461">
        <v>34.039028471778487</v>
      </c>
      <c r="AY54" s="461">
        <v>2.6351417663040225E-2</v>
      </c>
      <c r="AZ54" s="461">
        <v>0</v>
      </c>
      <c r="BA54" s="461"/>
      <c r="BB54" s="461">
        <v>0</v>
      </c>
    </row>
    <row r="55" spans="11:54" ht="12.75" customHeight="1">
      <c r="K55" s="4" t="s">
        <v>620</v>
      </c>
      <c r="L55" s="460">
        <v>1711.1862237746657</v>
      </c>
      <c r="M55" s="464">
        <f>L55/L64</f>
        <v>4.9082848863418434E-3</v>
      </c>
      <c r="N55" s="461">
        <v>21.410043893605891</v>
      </c>
      <c r="O55" s="461">
        <v>394.19526737777801</v>
      </c>
      <c r="P55" s="461">
        <v>193.88951994552653</v>
      </c>
      <c r="Q55" s="461">
        <v>251.39175585992834</v>
      </c>
      <c r="R55" s="461">
        <v>13.457732622222009</v>
      </c>
      <c r="S55" s="461"/>
      <c r="T55" s="461">
        <v>836.84190407560482</v>
      </c>
      <c r="U55" s="560" t="s">
        <v>620</v>
      </c>
      <c r="V55" s="7">
        <v>1711.1862237746657</v>
      </c>
      <c r="W55" s="47"/>
      <c r="X55" s="7">
        <v>36.610493699102179</v>
      </c>
      <c r="Y55" s="7"/>
      <c r="Z55" s="7">
        <v>20.430510816755437</v>
      </c>
      <c r="AA55" s="28"/>
      <c r="AB55" s="7">
        <v>0.24561554064413346</v>
      </c>
      <c r="AT55" s="560" t="s">
        <v>621</v>
      </c>
      <c r="AU55" s="460">
        <v>30.551294169505056</v>
      </c>
      <c r="AV55" s="461">
        <v>2.6399209958016443</v>
      </c>
      <c r="AW55" s="461">
        <v>1.1496663799999998</v>
      </c>
      <c r="AX55" s="461">
        <v>1.4291724693823216</v>
      </c>
      <c r="AY55" s="461">
        <v>25.308534324321091</v>
      </c>
      <c r="AZ55" s="461">
        <v>2.4E-2</v>
      </c>
      <c r="BA55" s="461"/>
      <c r="BB55" s="461">
        <v>0</v>
      </c>
    </row>
    <row r="56" spans="11:54" ht="12.75" customHeight="1">
      <c r="K56" s="4" t="s">
        <v>621</v>
      </c>
      <c r="L56" s="460">
        <v>1704.1066106699225</v>
      </c>
      <c r="M56" s="464">
        <f>L56/L64</f>
        <v>4.8879780620346052E-3</v>
      </c>
      <c r="N56" s="461">
        <v>340.74530959317531</v>
      </c>
      <c r="O56" s="461">
        <v>444.64691855266568</v>
      </c>
      <c r="P56" s="461">
        <v>89.105273807237324</v>
      </c>
      <c r="Q56" s="461">
        <v>664.48878544492925</v>
      </c>
      <c r="R56" s="461">
        <v>48.854081447334295</v>
      </c>
      <c r="S56" s="461"/>
      <c r="T56" s="461">
        <v>116.26624182458058</v>
      </c>
      <c r="U56" s="560" t="s">
        <v>621</v>
      </c>
      <c r="V56" s="7">
        <v>1704.1066106699225</v>
      </c>
      <c r="W56" s="47"/>
      <c r="X56" s="7">
        <v>30.551294169505056</v>
      </c>
      <c r="Y56" s="7"/>
      <c r="Z56" s="7">
        <v>17.012852991827977</v>
      </c>
      <c r="AA56" s="28"/>
      <c r="AB56" s="7">
        <v>8.879318676480489</v>
      </c>
      <c r="AT56" s="560" t="s">
        <v>623</v>
      </c>
      <c r="AU56" s="460">
        <v>28.22002808192935</v>
      </c>
      <c r="AV56" s="461">
        <v>13.462728796963235</v>
      </c>
      <c r="AW56" s="461">
        <v>12.265463990000001</v>
      </c>
      <c r="AX56" s="461">
        <v>2.0974669275825346</v>
      </c>
      <c r="AY56" s="461">
        <v>0.39436836738357689</v>
      </c>
      <c r="AZ56" s="461">
        <v>0</v>
      </c>
      <c r="BA56" s="461"/>
      <c r="BB56" s="461">
        <v>0</v>
      </c>
    </row>
    <row r="57" spans="11:54" ht="12.75" customHeight="1">
      <c r="K57" s="4" t="s">
        <v>624</v>
      </c>
      <c r="L57" s="460">
        <v>1660.9305082459362</v>
      </c>
      <c r="M57" s="464">
        <f>L57/L64</f>
        <v>4.7641337907130838E-3</v>
      </c>
      <c r="N57" s="461">
        <v>658.12224174882283</v>
      </c>
      <c r="O57" s="461">
        <v>374.96897285931607</v>
      </c>
      <c r="P57" s="461">
        <v>245.91762617366683</v>
      </c>
      <c r="Q57" s="461">
        <v>368.51732547965997</v>
      </c>
      <c r="R57" s="461">
        <v>13.61402714068395</v>
      </c>
      <c r="S57" s="461"/>
      <c r="T57" s="461">
        <v>-0.20968515621363845</v>
      </c>
      <c r="U57" s="560" t="s">
        <v>624</v>
      </c>
      <c r="V57" s="7">
        <v>1660.9305082459362</v>
      </c>
      <c r="W57" s="47"/>
      <c r="X57" s="7">
        <v>118.06495422783787</v>
      </c>
      <c r="Y57" s="7"/>
      <c r="Z57" s="7">
        <v>41.086385658097214</v>
      </c>
      <c r="AA57" s="28"/>
      <c r="AB57" s="7">
        <v>1.1220561309179384</v>
      </c>
      <c r="AT57" s="560" t="s">
        <v>627</v>
      </c>
      <c r="AU57" s="460">
        <v>24.772662979008224</v>
      </c>
      <c r="AV57" s="461">
        <v>0.34960497900822229</v>
      </c>
      <c r="AW57" s="461">
        <v>24.423058000000001</v>
      </c>
      <c r="AX57" s="461">
        <v>0</v>
      </c>
      <c r="AY57" s="461">
        <v>0</v>
      </c>
      <c r="AZ57" s="461">
        <v>0</v>
      </c>
      <c r="BA57" s="461"/>
      <c r="BB57" s="461">
        <v>0</v>
      </c>
    </row>
    <row r="58" spans="11:54" ht="12.75" customHeight="1">
      <c r="K58" s="4" t="s">
        <v>625</v>
      </c>
      <c r="L58" s="460">
        <v>1405.2116949610461</v>
      </c>
      <c r="M58" s="464">
        <f>L58/L64</f>
        <v>4.0306421525962153E-3</v>
      </c>
      <c r="N58" s="461">
        <v>169.6000256904484</v>
      </c>
      <c r="O58" s="461">
        <v>517.62350565764996</v>
      </c>
      <c r="P58" s="461">
        <v>159.15213729949519</v>
      </c>
      <c r="Q58" s="461">
        <v>491.51835339207304</v>
      </c>
      <c r="R58" s="461">
        <v>5.2214943423500575</v>
      </c>
      <c r="S58" s="461"/>
      <c r="T58" s="461">
        <v>62.096178579029448</v>
      </c>
      <c r="U58" s="560" t="s">
        <v>625</v>
      </c>
      <c r="V58" s="7">
        <v>1405.2116949610461</v>
      </c>
      <c r="W58" s="47"/>
      <c r="X58" s="7">
        <v>112.66561305507122</v>
      </c>
      <c r="Y58" s="7"/>
      <c r="Z58" s="7">
        <v>38.298166336112807</v>
      </c>
      <c r="AA58" s="28"/>
      <c r="AB58" s="7">
        <v>24.375194165997058</v>
      </c>
      <c r="AT58" s="560" t="s">
        <v>614</v>
      </c>
      <c r="AU58" s="460">
        <v>14.206621758696135</v>
      </c>
      <c r="AV58" s="461">
        <v>8.0049453408984217</v>
      </c>
      <c r="AW58" s="461">
        <v>1.32670387</v>
      </c>
      <c r="AX58" s="461">
        <v>4.8749722976570817</v>
      </c>
      <c r="AY58" s="461">
        <v>2.5014062930116213E-7</v>
      </c>
      <c r="AZ58" s="461">
        <v>0</v>
      </c>
      <c r="BA58" s="461"/>
      <c r="BB58" s="461">
        <v>0</v>
      </c>
    </row>
    <row r="59" spans="11:54" ht="12.75" customHeight="1">
      <c r="K59" s="4" t="s">
        <v>626</v>
      </c>
      <c r="L59" s="460">
        <v>90.369580556573865</v>
      </c>
      <c r="M59" s="464">
        <f>L59/L64</f>
        <v>2.5921179136917394E-4</v>
      </c>
      <c r="N59" s="461">
        <v>11.175560992850723</v>
      </c>
      <c r="O59" s="461">
        <v>44.149616702590365</v>
      </c>
      <c r="P59" s="461">
        <v>0.79857540807579497</v>
      </c>
      <c r="Q59" s="461">
        <v>4.3531979541592367</v>
      </c>
      <c r="R59" s="461">
        <v>1.3763832974096386</v>
      </c>
      <c r="S59" s="461"/>
      <c r="T59" s="461">
        <v>28.516246201488098</v>
      </c>
      <c r="U59" s="560" t="s">
        <v>626</v>
      </c>
      <c r="V59" s="7">
        <v>90.369580556573865</v>
      </c>
      <c r="W59" s="47"/>
      <c r="X59" s="7">
        <v>5.1621541729576288</v>
      </c>
      <c r="Y59" s="7"/>
      <c r="Z59" s="7">
        <v>4.1553797920103737</v>
      </c>
      <c r="AA59" s="28"/>
      <c r="AB59" s="7">
        <v>-0.99987916461555659</v>
      </c>
      <c r="AT59" s="560" t="s">
        <v>626</v>
      </c>
      <c r="AU59" s="460">
        <v>5.1621541729576288</v>
      </c>
      <c r="AV59" s="461">
        <v>3.5151502957627458E-2</v>
      </c>
      <c r="AW59" s="461">
        <v>5.1270026700000004</v>
      </c>
      <c r="AX59" s="461">
        <v>0</v>
      </c>
      <c r="AY59" s="461">
        <v>0</v>
      </c>
      <c r="AZ59" s="461">
        <v>0</v>
      </c>
      <c r="BA59" s="461"/>
      <c r="BB59" s="461">
        <v>0</v>
      </c>
    </row>
    <row r="60" spans="11:54" ht="12.75" customHeight="1">
      <c r="K60" s="4" t="s">
        <v>627</v>
      </c>
      <c r="L60" s="460">
        <v>0</v>
      </c>
      <c r="M60" s="464">
        <f>L60/L64</f>
        <v>0</v>
      </c>
      <c r="N60" s="461">
        <v>0</v>
      </c>
      <c r="O60" s="461">
        <v>-1.8610263483584433</v>
      </c>
      <c r="P60" s="461">
        <v>0</v>
      </c>
      <c r="Q60" s="461">
        <v>0</v>
      </c>
      <c r="R60" s="461">
        <v>1.8610263483584433</v>
      </c>
      <c r="S60" s="461"/>
      <c r="T60" s="461">
        <v>0</v>
      </c>
      <c r="U60" s="560" t="s">
        <v>627</v>
      </c>
      <c r="V60" s="7">
        <v>0</v>
      </c>
      <c r="W60" s="47"/>
      <c r="X60" s="7">
        <v>24.772662979008224</v>
      </c>
      <c r="Y60" s="7"/>
      <c r="Z60" s="7">
        <v>37.455272553573515</v>
      </c>
      <c r="AA60" s="28"/>
      <c r="AB60" s="7">
        <v>13.130082987878874</v>
      </c>
      <c r="AT60" s="560" t="s">
        <v>617</v>
      </c>
      <c r="AU60" s="460">
        <v>1.9702179432161873</v>
      </c>
      <c r="AV60" s="461">
        <v>0</v>
      </c>
      <c r="AW60" s="461">
        <v>1.8687666199999999</v>
      </c>
      <c r="AX60" s="461">
        <v>0.10145132321618745</v>
      </c>
      <c r="AY60" s="461">
        <v>0</v>
      </c>
      <c r="AZ60" s="461">
        <v>0</v>
      </c>
      <c r="BA60" s="461"/>
      <c r="BB60" s="461">
        <v>0</v>
      </c>
    </row>
    <row r="61" spans="11:54" ht="12.75" customHeight="1">
      <c r="K61" s="23" t="s">
        <v>257</v>
      </c>
      <c r="L61" s="471">
        <v>188609.74521611584</v>
      </c>
      <c r="M61" s="472">
        <f>L61/L64</f>
        <v>0.54099919050245515</v>
      </c>
      <c r="N61" s="473">
        <v>39398.217914780093</v>
      </c>
      <c r="O61" s="473">
        <v>63903.423427321752</v>
      </c>
      <c r="P61" s="473">
        <v>32182.522819354905</v>
      </c>
      <c r="Q61" s="473">
        <v>44203.995196734671</v>
      </c>
      <c r="R61" s="473">
        <v>5196.837572678256</v>
      </c>
      <c r="S61" s="473"/>
      <c r="T61" s="473">
        <v>3724.7482852461603</v>
      </c>
      <c r="U61" s="23" t="s">
        <v>257</v>
      </c>
      <c r="V61" s="43">
        <v>188609.74521611584</v>
      </c>
      <c r="W61" s="48"/>
      <c r="X61" s="43">
        <v>4872.4876948097608</v>
      </c>
      <c r="Y61" s="43"/>
      <c r="Z61" s="43">
        <v>2176.8629837138997</v>
      </c>
      <c r="AA61" s="49"/>
      <c r="AB61" s="43">
        <v>164.09548626260965</v>
      </c>
      <c r="AT61" s="23" t="s">
        <v>257</v>
      </c>
      <c r="AU61" s="462">
        <v>4872.4876948097608</v>
      </c>
      <c r="AV61" s="463">
        <v>2538.6425907622765</v>
      </c>
      <c r="AW61" s="463">
        <v>1183.4233424039021</v>
      </c>
      <c r="AX61" s="463">
        <v>580.88836900444721</v>
      </c>
      <c r="AY61" s="463">
        <v>245.8701791677139</v>
      </c>
      <c r="AZ61" s="463">
        <v>307.07171149791469</v>
      </c>
      <c r="BA61" s="463"/>
      <c r="BB61" s="463">
        <v>16.591501973507171</v>
      </c>
    </row>
    <row r="62" spans="11:54" ht="12.75" customHeight="1">
      <c r="K62" s="23" t="s">
        <v>258</v>
      </c>
      <c r="L62" s="471">
        <v>155134.91200117132</v>
      </c>
      <c r="M62" s="472">
        <f>L62/L64</f>
        <v>0.44498157672147715</v>
      </c>
      <c r="N62" s="473">
        <v>40830.892688801447</v>
      </c>
      <c r="O62" s="473">
        <v>34239.717821166072</v>
      </c>
      <c r="P62" s="473">
        <v>29061.025802722597</v>
      </c>
      <c r="Q62" s="473">
        <v>45220.309123994804</v>
      </c>
      <c r="R62" s="473">
        <v>3042.3888358039321</v>
      </c>
      <c r="S62" s="473"/>
      <c r="T62" s="473">
        <v>444.00472868248522</v>
      </c>
      <c r="U62" s="23" t="s">
        <v>258</v>
      </c>
      <c r="V62" s="43">
        <v>155134.91200117132</v>
      </c>
      <c r="W62" s="48"/>
      <c r="X62" s="43">
        <v>1935.6782578555233</v>
      </c>
      <c r="Y62" s="43"/>
      <c r="Z62" s="43">
        <v>764.39390863004201</v>
      </c>
      <c r="AA62" s="49"/>
      <c r="AB62" s="43">
        <v>34.290030905629443</v>
      </c>
      <c r="AT62" s="23" t="s">
        <v>258</v>
      </c>
      <c r="AU62" s="462">
        <v>1935.6782578555233</v>
      </c>
      <c r="AV62" s="463">
        <v>1128.4018936863708</v>
      </c>
      <c r="AW62" s="463">
        <v>320.34087984652462</v>
      </c>
      <c r="AX62" s="463">
        <v>81.45229246006393</v>
      </c>
      <c r="AY62" s="463">
        <v>191.47732386030339</v>
      </c>
      <c r="AZ62" s="463">
        <v>200.80211083468492</v>
      </c>
      <c r="BA62" s="463"/>
      <c r="BB62" s="463">
        <v>13.203757167575835</v>
      </c>
    </row>
    <row r="63" spans="11:54" ht="12.75" customHeight="1">
      <c r="K63" s="23" t="s">
        <v>446</v>
      </c>
      <c r="L63" s="471">
        <v>4887.5561524662498</v>
      </c>
      <c r="M63" s="472">
        <f>L63/L64</f>
        <v>1.4019232776067626E-2</v>
      </c>
      <c r="N63" s="473">
        <v>1190.2654577280591</v>
      </c>
      <c r="O63" s="473">
        <v>776.92772070128581</v>
      </c>
      <c r="P63" s="473">
        <v>75.030058249467572</v>
      </c>
      <c r="Q63" s="473">
        <v>2839.230653477433</v>
      </c>
      <c r="R63" s="473">
        <v>3.5872792987141793</v>
      </c>
      <c r="S63" s="473"/>
      <c r="T63" s="473">
        <v>2.5149830112897589</v>
      </c>
      <c r="U63" s="23" t="s">
        <v>446</v>
      </c>
      <c r="V63" s="43">
        <v>4887.5561524662498</v>
      </c>
      <c r="W63" s="48"/>
      <c r="X63" s="43">
        <v>0</v>
      </c>
      <c r="Y63" s="43"/>
      <c r="Z63" s="43">
        <v>0.26241507989666057</v>
      </c>
      <c r="AA63" s="49"/>
      <c r="AB63" s="43">
        <v>0</v>
      </c>
      <c r="AT63" s="23" t="s">
        <v>446</v>
      </c>
      <c r="AU63" s="462">
        <v>0</v>
      </c>
      <c r="AV63" s="463">
        <v>0</v>
      </c>
      <c r="AW63" s="463">
        <v>0</v>
      </c>
      <c r="AX63" s="463">
        <v>0</v>
      </c>
      <c r="AY63" s="463">
        <v>0</v>
      </c>
      <c r="AZ63" s="463">
        <v>0</v>
      </c>
      <c r="BA63" s="463"/>
      <c r="BB63" s="463">
        <v>0</v>
      </c>
    </row>
    <row r="64" spans="11:54" ht="12.75" customHeight="1">
      <c r="K64" s="23" t="s">
        <v>214</v>
      </c>
      <c r="L64" s="471">
        <v>348632.21336975344</v>
      </c>
      <c r="M64" s="472">
        <f>L64/L64</f>
        <v>1</v>
      </c>
      <c r="N64" s="473">
        <v>81419.376061309595</v>
      </c>
      <c r="O64" s="473">
        <v>98920.068969189117</v>
      </c>
      <c r="P64" s="473">
        <v>61318.578680326973</v>
      </c>
      <c r="Q64" s="473">
        <v>92263.534974206923</v>
      </c>
      <c r="R64" s="473">
        <v>8242.8136877809011</v>
      </c>
      <c r="S64" s="473"/>
      <c r="T64" s="473">
        <v>4171.2679969399351</v>
      </c>
      <c r="U64" s="23" t="s">
        <v>214</v>
      </c>
      <c r="V64" s="43">
        <v>348632.21336975344</v>
      </c>
      <c r="W64" s="48"/>
      <c r="X64" s="43">
        <v>6808.1659526652838</v>
      </c>
      <c r="Y64" s="43"/>
      <c r="Z64" s="43">
        <v>2941.5193074238382</v>
      </c>
      <c r="AA64" s="49"/>
      <c r="AB64" s="43">
        <v>198.38551716823909</v>
      </c>
      <c r="AT64" s="23" t="s">
        <v>214</v>
      </c>
      <c r="AU64" s="462">
        <v>6808.1659526652838</v>
      </c>
      <c r="AV64" s="463">
        <v>3667.0444844486474</v>
      </c>
      <c r="AW64" s="463">
        <v>1503.7642222504267</v>
      </c>
      <c r="AX64" s="463">
        <v>662.34066146451119</v>
      </c>
      <c r="AY64" s="463">
        <v>437.34750302801729</v>
      </c>
      <c r="AZ64" s="463">
        <v>507.87382233259962</v>
      </c>
      <c r="BA64" s="463"/>
      <c r="BB64" s="463">
        <v>29.795259141083008</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printOptions horizontalCentered="1"/>
  <pageMargins left="0.7" right="0.7" top="0.75" bottom="0.75" header="0.3" footer="0.3"/>
  <pageSetup paperSize="9" scale="84" orientation="portrait" r:id="rId1"/>
  <headerFooter>
    <oddHeader>&amp;R&amp;"Arial,Normal"&amp;8Risk, liquidity and capital management</oddHeader>
    <oddFooter>&amp;L&amp;G&amp;C&amp;"Arial,Normal"&amp;7Fact book - Q2 2013</oddFooter>
  </headerFooter>
  <colBreaks count="6" manualBreakCount="6">
    <brk id="10" max="67" man="1"/>
    <brk id="20" max="67" man="1"/>
    <brk id="28" max="67" man="1"/>
    <brk id="35" max="67" man="1"/>
    <brk id="54" max="67" man="1"/>
    <brk id="65" max="67" man="1"/>
  </col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D58"/>
  <sheetViews>
    <sheetView view="pageBreakPreview" topLeftCell="S1" zoomScaleNormal="200" zoomScaleSheetLayoutView="100" workbookViewId="0">
      <selection activeCell="AD26" sqref="AD26:AD27"/>
    </sheetView>
  </sheetViews>
  <sheetFormatPr defaultColWidth="9.140625" defaultRowHeight="15"/>
  <cols>
    <col min="2" max="6" width="10.5703125" customWidth="1"/>
    <col min="15" max="15" width="27.28515625" customWidth="1"/>
    <col min="16" max="16" width="12.5703125" customWidth="1"/>
    <col min="17" max="17" width="12.140625" customWidth="1"/>
    <col min="20" max="20" width="9.140625" customWidth="1"/>
    <col min="21" max="21" width="28" customWidth="1"/>
    <col min="22" max="22" width="10.28515625" customWidth="1"/>
    <col min="23" max="23" width="5.85546875" customWidth="1"/>
    <col min="24" max="24" width="8.5703125" customWidth="1"/>
    <col min="25" max="25" width="6.42578125" customWidth="1"/>
    <col min="26" max="26" width="10.28515625" customWidth="1"/>
    <col min="27" max="27" width="8" customWidth="1"/>
    <col min="28" max="28" width="8.7109375" customWidth="1"/>
    <col min="29" max="29" width="0.140625" customWidth="1"/>
    <col min="30" max="30" width="27.28515625" customWidth="1"/>
    <col min="31" max="37" width="8.5703125" customWidth="1"/>
    <col min="38" max="45" width="0" hidden="1" customWidth="1"/>
    <col min="46" max="46" width="11" hidden="1" customWidth="1"/>
    <col min="47" max="47" width="0" hidden="1" customWidth="1"/>
    <col min="48" max="48" width="33.5703125" customWidth="1"/>
    <col min="49" max="56" width="8.140625" customWidth="1"/>
  </cols>
  <sheetData>
    <row r="1" spans="1:56" ht="13.5" customHeight="1">
      <c r="A1" t="s">
        <v>334</v>
      </c>
      <c r="O1" t="s">
        <v>335</v>
      </c>
      <c r="U1" t="s">
        <v>338</v>
      </c>
      <c r="AD1" t="s">
        <v>529</v>
      </c>
      <c r="AV1" t="s">
        <v>631</v>
      </c>
    </row>
    <row r="2" spans="1:56" ht="13.5" customHeight="1">
      <c r="A2" t="s">
        <v>603</v>
      </c>
      <c r="O2" t="s">
        <v>603</v>
      </c>
      <c r="U2" t="s">
        <v>603</v>
      </c>
      <c r="AV2" t="s">
        <v>603</v>
      </c>
    </row>
    <row r="3" spans="1:56" ht="13.5" customHeight="1" thickBot="1">
      <c r="P3" t="s">
        <v>144</v>
      </c>
      <c r="X3" t="s">
        <v>502</v>
      </c>
      <c r="Z3" t="s">
        <v>503</v>
      </c>
      <c r="AB3" t="s">
        <v>504</v>
      </c>
      <c r="AD3" t="s">
        <v>538</v>
      </c>
    </row>
    <row r="4" spans="1:56" ht="13.5" customHeight="1" thickBot="1">
      <c r="A4" t="s">
        <v>630</v>
      </c>
      <c r="O4" t="s">
        <v>501</v>
      </c>
      <c r="P4">
        <f>3454/13439</f>
        <v>0.2570131706228142</v>
      </c>
      <c r="V4" t="s">
        <v>505</v>
      </c>
      <c r="W4" t="s">
        <v>652</v>
      </c>
      <c r="X4" t="s">
        <v>506</v>
      </c>
      <c r="Y4" t="s">
        <v>652</v>
      </c>
      <c r="Z4" t="s">
        <v>507</v>
      </c>
      <c r="AA4" t="s">
        <v>652</v>
      </c>
      <c r="AB4" t="s">
        <v>508</v>
      </c>
      <c r="AD4" t="s">
        <v>605</v>
      </c>
      <c r="AV4" t="s">
        <v>69</v>
      </c>
      <c r="AW4" t="s">
        <v>214</v>
      </c>
      <c r="AX4" t="s">
        <v>103</v>
      </c>
      <c r="AY4" t="s">
        <v>104</v>
      </c>
      <c r="AZ4" t="s">
        <v>105</v>
      </c>
      <c r="BA4" t="s">
        <v>106</v>
      </c>
      <c r="BB4" t="s">
        <v>545</v>
      </c>
      <c r="BC4" t="s">
        <v>512</v>
      </c>
      <c r="BD4" t="s">
        <v>288</v>
      </c>
    </row>
    <row r="5" spans="1:56" ht="13.5" customHeight="1" thickBot="1">
      <c r="O5" t="s">
        <v>488</v>
      </c>
      <c r="P5">
        <f>1257/13439</f>
        <v>9.3533745070317725E-2</v>
      </c>
      <c r="U5" t="s">
        <v>69</v>
      </c>
      <c r="V5" t="s">
        <v>509</v>
      </c>
      <c r="W5" t="s">
        <v>653</v>
      </c>
      <c r="X5" t="s">
        <v>510</v>
      </c>
      <c r="Y5" t="s">
        <v>653</v>
      </c>
      <c r="Z5" t="s">
        <v>511</v>
      </c>
      <c r="AA5" t="s">
        <v>653</v>
      </c>
      <c r="AB5" t="s">
        <v>653</v>
      </c>
      <c r="AV5" t="s">
        <v>606</v>
      </c>
      <c r="AW5">
        <v>47109.359392170532</v>
      </c>
      <c r="AX5">
        <v>7813.6533596150502</v>
      </c>
      <c r="AY5">
        <v>8444.0581677184418</v>
      </c>
      <c r="AZ5">
        <v>10970.294700522545</v>
      </c>
      <c r="BA5">
        <v>17500.608153920803</v>
      </c>
      <c r="BB5">
        <v>1454.3818322815591</v>
      </c>
      <c r="BC5">
        <v>397.08035211267605</v>
      </c>
      <c r="BD5">
        <v>529.2828259994601</v>
      </c>
    </row>
    <row r="6" spans="1:56" ht="13.5" customHeight="1" thickBot="1">
      <c r="A6" t="s">
        <v>290</v>
      </c>
      <c r="B6" t="s">
        <v>257</v>
      </c>
      <c r="C6" t="s">
        <v>682</v>
      </c>
      <c r="D6" t="s">
        <v>683</v>
      </c>
      <c r="E6" t="s">
        <v>684</v>
      </c>
      <c r="F6" t="s">
        <v>446</v>
      </c>
      <c r="G6" t="s">
        <v>212</v>
      </c>
      <c r="O6" t="s">
        <v>500</v>
      </c>
      <c r="P6">
        <f>1154/13439</f>
        <v>8.586948433663219E-2</v>
      </c>
      <c r="U6" t="s">
        <v>606</v>
      </c>
      <c r="V6">
        <v>47109.359392170503</v>
      </c>
      <c r="W6">
        <v>1.1908314034828836E-2</v>
      </c>
      <c r="X6">
        <v>671.88874081475285</v>
      </c>
      <c r="Y6">
        <v>5.0931456915200395E-2</v>
      </c>
      <c r="Z6">
        <v>242.7522636352368</v>
      </c>
      <c r="AA6">
        <v>-1.3771192322006758E-2</v>
      </c>
      <c r="AB6">
        <v>0.18372433072448402</v>
      </c>
      <c r="AV6" t="s">
        <v>607</v>
      </c>
      <c r="AW6">
        <v>35349.424106270315</v>
      </c>
      <c r="AX6">
        <v>1929.2757514559721</v>
      </c>
      <c r="AY6">
        <v>30726.362549388727</v>
      </c>
      <c r="AZ6">
        <v>188.56855159030241</v>
      </c>
      <c r="BA6">
        <v>2403.2931265828779</v>
      </c>
      <c r="BB6">
        <v>98.234450611273289</v>
      </c>
      <c r="BC6">
        <v>3.6896766411618502</v>
      </c>
      <c r="BD6">
        <v>0</v>
      </c>
    </row>
    <row r="7" spans="1:56" ht="13.5" customHeight="1">
      <c r="A7" t="s">
        <v>681</v>
      </c>
      <c r="B7">
        <v>111</v>
      </c>
      <c r="C7">
        <v>74</v>
      </c>
      <c r="D7">
        <v>22</v>
      </c>
      <c r="E7">
        <v>8</v>
      </c>
      <c r="F7">
        <v>5</v>
      </c>
      <c r="G7">
        <f>SUM(B7:F7)</f>
        <v>220</v>
      </c>
      <c r="O7" t="s">
        <v>489</v>
      </c>
      <c r="P7">
        <f>334/13439</f>
        <v>2.4853039660689039E-2</v>
      </c>
      <c r="U7" t="s">
        <v>607</v>
      </c>
      <c r="V7">
        <v>35349.424106270315</v>
      </c>
      <c r="W7">
        <v>8.4095868606566856E-2</v>
      </c>
      <c r="X7">
        <v>238.11118732227209</v>
      </c>
      <c r="Y7">
        <v>6.6083880196445469E-2</v>
      </c>
      <c r="Z7">
        <v>133.41687452486048</v>
      </c>
      <c r="AA7">
        <v>-5.8436337465198593E-2</v>
      </c>
      <c r="AB7">
        <v>14.991266222100744</v>
      </c>
      <c r="AV7" t="s">
        <v>608</v>
      </c>
      <c r="AW7">
        <v>14377.312749951509</v>
      </c>
      <c r="AX7">
        <v>5571.8836748789481</v>
      </c>
      <c r="AY7">
        <v>1555.8187989336773</v>
      </c>
      <c r="AZ7">
        <v>3609.7726330329074</v>
      </c>
      <c r="BA7">
        <v>3088.5170580368763</v>
      </c>
      <c r="BB7">
        <v>333.11620106632267</v>
      </c>
      <c r="BC7">
        <v>214.40743603489452</v>
      </c>
      <c r="BD7">
        <v>3.7969479678816662</v>
      </c>
    </row>
    <row r="8" spans="1:56" ht="13.5" customHeight="1">
      <c r="A8" t="s">
        <v>473</v>
      </c>
      <c r="B8">
        <v>116</v>
      </c>
      <c r="C8">
        <v>76</v>
      </c>
      <c r="D8">
        <v>23</v>
      </c>
      <c r="E8">
        <v>8</v>
      </c>
      <c r="F8">
        <v>5</v>
      </c>
      <c r="G8">
        <f t="shared" ref="G8:G27" si="0">SUM(B8:F8)</f>
        <v>228</v>
      </c>
      <c r="O8" t="s">
        <v>490</v>
      </c>
      <c r="P8">
        <f>300/13439</f>
        <v>2.2323089515588958E-2</v>
      </c>
      <c r="U8" t="s">
        <v>608</v>
      </c>
      <c r="V8">
        <v>14377.312749951509</v>
      </c>
      <c r="W8">
        <v>1.316685301670301E-2</v>
      </c>
      <c r="X8">
        <v>481.70333356166844</v>
      </c>
      <c r="Y8">
        <v>0.11976008800845794</v>
      </c>
      <c r="Z8">
        <v>187.0726316256187</v>
      </c>
      <c r="AA8">
        <v>0.25000504545312463</v>
      </c>
      <c r="AB8">
        <v>16.502251812564701</v>
      </c>
      <c r="AV8" t="s">
        <v>609</v>
      </c>
      <c r="AW8">
        <v>12495.321276371478</v>
      </c>
      <c r="AX8">
        <v>7688.3012004909133</v>
      </c>
      <c r="AY8">
        <v>1505.0077603778595</v>
      </c>
      <c r="AZ8">
        <v>2277.5524561589677</v>
      </c>
      <c r="BA8">
        <v>606.9878545054321</v>
      </c>
      <c r="BB8">
        <v>355.99523962214028</v>
      </c>
      <c r="BC8">
        <v>49.057877333203372</v>
      </c>
      <c r="BD8">
        <v>12.418887882961279</v>
      </c>
    </row>
    <row r="9" spans="1:56" ht="13.5" customHeight="1">
      <c r="A9" t="s">
        <v>472</v>
      </c>
      <c r="B9">
        <v>119</v>
      </c>
      <c r="C9">
        <v>79</v>
      </c>
      <c r="D9">
        <v>23</v>
      </c>
      <c r="E9">
        <v>10</v>
      </c>
      <c r="F9">
        <v>5</v>
      </c>
      <c r="G9">
        <f t="shared" si="0"/>
        <v>236</v>
      </c>
      <c r="O9" t="s">
        <v>491</v>
      </c>
      <c r="P9">
        <f>704/13439</f>
        <v>5.2384850063248757E-2</v>
      </c>
      <c r="U9" t="s">
        <v>609</v>
      </c>
      <c r="V9">
        <v>12495.321276371478</v>
      </c>
      <c r="W9">
        <v>-1.3748433675692569E-3</v>
      </c>
      <c r="X9">
        <v>911.26881339575812</v>
      </c>
      <c r="Y9">
        <v>0.26728535364853329</v>
      </c>
      <c r="Z9">
        <v>270.4163890846757</v>
      </c>
      <c r="AA9">
        <v>7.7838485150621209E-2</v>
      </c>
      <c r="AB9">
        <v>23.718162242838496</v>
      </c>
      <c r="AV9" t="s">
        <v>610</v>
      </c>
      <c r="AW9">
        <v>12285.634390197989</v>
      </c>
      <c r="AX9">
        <v>4467.8133144725361</v>
      </c>
      <c r="AY9">
        <v>2290.1271242134726</v>
      </c>
      <c r="AZ9">
        <v>1759.1159182004151</v>
      </c>
      <c r="BA9">
        <v>2912.3231206655782</v>
      </c>
      <c r="BB9">
        <v>647.99887578652761</v>
      </c>
      <c r="BC9">
        <v>114.8149205614309</v>
      </c>
      <c r="BD9">
        <v>93.441116298026628</v>
      </c>
    </row>
    <row r="10" spans="1:56" ht="13.5" customHeight="1">
      <c r="A10" t="s">
        <v>484</v>
      </c>
      <c r="B10">
        <v>126</v>
      </c>
      <c r="C10">
        <v>82</v>
      </c>
      <c r="D10">
        <v>24</v>
      </c>
      <c r="E10">
        <v>7</v>
      </c>
      <c r="F10">
        <v>5</v>
      </c>
      <c r="G10">
        <f t="shared" si="0"/>
        <v>244</v>
      </c>
      <c r="O10" t="s">
        <v>492</v>
      </c>
      <c r="P10">
        <f>534/13439</f>
        <v>3.9735099337748346E-2</v>
      </c>
      <c r="U10" t="s">
        <v>610</v>
      </c>
      <c r="V10">
        <v>12285.634390197989</v>
      </c>
      <c r="W10">
        <v>-2.1243141774050414E-2</v>
      </c>
      <c r="X10">
        <v>366.15917266324431</v>
      </c>
      <c r="Y10">
        <v>-2.8803104198352577E-2</v>
      </c>
      <c r="Z10">
        <v>189.32284293891166</v>
      </c>
      <c r="AA10">
        <v>-0.13524283579515661</v>
      </c>
      <c r="AB10">
        <v>0.48903836240978649</v>
      </c>
      <c r="AV10" t="s">
        <v>611</v>
      </c>
      <c r="AW10">
        <v>12078.378207970529</v>
      </c>
      <c r="AX10">
        <v>1012.7493763516868</v>
      </c>
      <c r="AY10">
        <v>4155.284158468181</v>
      </c>
      <c r="AZ10">
        <v>6065.7275636300583</v>
      </c>
      <c r="BA10">
        <v>840.95867405145668</v>
      </c>
      <c r="BB10">
        <v>0.72584153181952427</v>
      </c>
      <c r="BC10">
        <v>2.9325939373263807</v>
      </c>
      <c r="BD10">
        <v>0</v>
      </c>
    </row>
    <row r="11" spans="1:56" ht="13.5" customHeight="1">
      <c r="A11" t="s">
        <v>471</v>
      </c>
      <c r="B11">
        <v>131</v>
      </c>
      <c r="C11">
        <v>83</v>
      </c>
      <c r="D11">
        <v>24</v>
      </c>
      <c r="E11">
        <v>8</v>
      </c>
      <c r="F11">
        <v>5</v>
      </c>
      <c r="G11">
        <f t="shared" si="0"/>
        <v>251</v>
      </c>
      <c r="O11" t="s">
        <v>493</v>
      </c>
      <c r="P11">
        <f>1266/13439</f>
        <v>9.4203437755785407E-2</v>
      </c>
      <c r="U11" t="s">
        <v>611</v>
      </c>
      <c r="V11">
        <v>12078.378207970529</v>
      </c>
      <c r="W11">
        <v>-6.0079688569610636E-2</v>
      </c>
      <c r="X11">
        <v>819.70812667382108</v>
      </c>
      <c r="Y11">
        <v>-3.5550794329409066E-2</v>
      </c>
      <c r="Z11">
        <v>289.69306889215517</v>
      </c>
      <c r="AA11">
        <v>0.14444744125129977</v>
      </c>
      <c r="AB11">
        <v>56.311348589717952</v>
      </c>
      <c r="AV11" t="s">
        <v>612</v>
      </c>
      <c r="AW11">
        <v>11678.179244230456</v>
      </c>
      <c r="AX11">
        <v>3768.5908882301655</v>
      </c>
      <c r="AY11">
        <v>1000.0455031865589</v>
      </c>
      <c r="AZ11">
        <v>1105.6411370003364</v>
      </c>
      <c r="BA11">
        <v>5466.3067882453779</v>
      </c>
      <c r="BB11">
        <v>280.24749681344099</v>
      </c>
      <c r="BC11">
        <v>41.083018321653114</v>
      </c>
      <c r="BD11">
        <v>16.264412432922711</v>
      </c>
    </row>
    <row r="12" spans="1:56" ht="13.5" customHeight="1">
      <c r="A12" t="s">
        <v>470</v>
      </c>
      <c r="B12">
        <v>139</v>
      </c>
      <c r="C12">
        <v>85</v>
      </c>
      <c r="D12">
        <v>25</v>
      </c>
      <c r="E12">
        <v>13</v>
      </c>
      <c r="F12">
        <v>5</v>
      </c>
      <c r="G12">
        <f t="shared" si="0"/>
        <v>267</v>
      </c>
      <c r="O12" t="s">
        <v>494</v>
      </c>
      <c r="P12">
        <f>983/13439</f>
        <v>7.314532331274648E-2</v>
      </c>
      <c r="U12" t="s">
        <v>612</v>
      </c>
      <c r="V12">
        <v>11678.179244230456</v>
      </c>
      <c r="W12">
        <v>-9.8548333315484529E-2</v>
      </c>
      <c r="X12">
        <v>209.57852102693698</v>
      </c>
      <c r="Y12">
        <v>0.13220015220928627</v>
      </c>
      <c r="Z12">
        <v>114.12540334203753</v>
      </c>
      <c r="AA12">
        <v>0.27533334590681097</v>
      </c>
      <c r="AB12">
        <v>7.6967768109111709</v>
      </c>
      <c r="AV12" t="s">
        <v>613</v>
      </c>
      <c r="AW12">
        <v>6238.7362461317061</v>
      </c>
      <c r="AX12">
        <v>594.3751260492254</v>
      </c>
      <c r="AY12">
        <v>1843.8203239992213</v>
      </c>
      <c r="AZ12">
        <v>515.22563296806584</v>
      </c>
      <c r="BA12">
        <v>2017.3937993798668</v>
      </c>
      <c r="BB12">
        <v>383.72867600077871</v>
      </c>
      <c r="BC12">
        <v>109.11999195867246</v>
      </c>
      <c r="BD12">
        <v>775.07269577587567</v>
      </c>
    </row>
    <row r="13" spans="1:56" ht="13.5" customHeight="1">
      <c r="A13" t="s">
        <v>469</v>
      </c>
      <c r="B13">
        <v>144</v>
      </c>
      <c r="C13">
        <v>87</v>
      </c>
      <c r="D13">
        <v>26</v>
      </c>
      <c r="E13">
        <v>12</v>
      </c>
      <c r="F13">
        <v>5</v>
      </c>
      <c r="G13">
        <f t="shared" si="0"/>
        <v>274</v>
      </c>
      <c r="O13" t="s">
        <v>495</v>
      </c>
      <c r="P13">
        <f>343/13439</f>
        <v>2.5522732346156707E-2</v>
      </c>
      <c r="U13" t="s">
        <v>613</v>
      </c>
      <c r="V13">
        <v>6238.7362461317061</v>
      </c>
      <c r="W13">
        <v>-1.8696081443670319E-2</v>
      </c>
      <c r="X13">
        <v>378.49474115286057</v>
      </c>
      <c r="Y13">
        <v>0.23778624359098696</v>
      </c>
      <c r="Z13">
        <v>221.9013187855586</v>
      </c>
      <c r="AA13">
        <v>7.0956242231759545E-2</v>
      </c>
      <c r="AB13">
        <v>37.718896250681887</v>
      </c>
      <c r="AV13" t="s">
        <v>614</v>
      </c>
      <c r="AW13">
        <v>5972.3126344548855</v>
      </c>
      <c r="AX13">
        <v>1466.0936632901885</v>
      </c>
      <c r="AY13">
        <v>1052.3211433675651</v>
      </c>
      <c r="AZ13">
        <v>1114.0677106531925</v>
      </c>
      <c r="BA13">
        <v>1807.9558052261593</v>
      </c>
      <c r="BB13">
        <v>420.08685663243466</v>
      </c>
      <c r="BC13">
        <v>111.78745528534529</v>
      </c>
      <c r="BD13">
        <v>0</v>
      </c>
    </row>
    <row r="14" spans="1:56" ht="13.5" customHeight="1">
      <c r="A14" t="s">
        <v>483</v>
      </c>
      <c r="B14">
        <v>141</v>
      </c>
      <c r="C14">
        <v>87</v>
      </c>
      <c r="D14">
        <v>26</v>
      </c>
      <c r="E14">
        <v>11</v>
      </c>
      <c r="F14">
        <v>5</v>
      </c>
      <c r="G14">
        <f t="shared" si="0"/>
        <v>270</v>
      </c>
      <c r="O14" t="s">
        <v>496</v>
      </c>
      <c r="P14">
        <f>774/13439</f>
        <v>5.7593570950219511E-2</v>
      </c>
      <c r="U14" t="s">
        <v>614</v>
      </c>
      <c r="V14">
        <v>5972.3126344548855</v>
      </c>
      <c r="W14">
        <v>-1.8098986070321534E-2</v>
      </c>
      <c r="X14">
        <v>18.743091975190655</v>
      </c>
      <c r="Y14">
        <v>1.8853212841661302</v>
      </c>
      <c r="Z14">
        <v>9.792438776377308</v>
      </c>
      <c r="AA14">
        <v>0.48914547289227939</v>
      </c>
      <c r="AB14">
        <v>3.184629275921691</v>
      </c>
      <c r="AV14" t="s">
        <v>615</v>
      </c>
      <c r="AW14">
        <v>4983.9005924748326</v>
      </c>
      <c r="AX14">
        <v>5.1622659821608217</v>
      </c>
      <c r="AY14">
        <v>960.24123143345537</v>
      </c>
      <c r="AZ14">
        <v>985.85805492840552</v>
      </c>
      <c r="BA14">
        <v>1534.1124400577528</v>
      </c>
      <c r="BB14">
        <v>70.590768566544753</v>
      </c>
      <c r="BC14">
        <v>42.363523807203087</v>
      </c>
      <c r="BD14">
        <v>1385.5723076993099</v>
      </c>
    </row>
    <row r="15" spans="1:56" ht="13.5" customHeight="1">
      <c r="A15" t="s">
        <v>468</v>
      </c>
      <c r="B15">
        <v>144</v>
      </c>
      <c r="C15">
        <v>84</v>
      </c>
      <c r="D15">
        <v>25</v>
      </c>
      <c r="E15">
        <v>15</v>
      </c>
      <c r="F15">
        <v>5</v>
      </c>
      <c r="G15">
        <f t="shared" si="0"/>
        <v>273</v>
      </c>
      <c r="O15" t="s">
        <v>497</v>
      </c>
      <c r="P15">
        <f>631/13439</f>
        <v>4.6952898281122105E-2</v>
      </c>
      <c r="U15" t="s">
        <v>615</v>
      </c>
      <c r="V15">
        <v>4983.9005924748326</v>
      </c>
      <c r="W15">
        <v>3.9872908763305282E-3</v>
      </c>
      <c r="X15">
        <v>0.18093141778139629</v>
      </c>
      <c r="Y15">
        <v>-0.36135291931060914</v>
      </c>
      <c r="Z15">
        <v>9.8217119521408947</v>
      </c>
      <c r="AA15">
        <v>-0.2315336729449935</v>
      </c>
      <c r="AB15">
        <v>-3.1619907654635915</v>
      </c>
      <c r="AV15" t="s">
        <v>616</v>
      </c>
      <c r="AW15">
        <v>4913.3828204594556</v>
      </c>
      <c r="AX15">
        <v>1189.5396725531486</v>
      </c>
      <c r="AY15">
        <v>843.22187989051827</v>
      </c>
      <c r="AZ15">
        <v>1772.9311368611463</v>
      </c>
      <c r="BA15">
        <v>741.78149033113209</v>
      </c>
      <c r="BB15">
        <v>294.90112010948172</v>
      </c>
      <c r="BC15">
        <v>16.680978848871778</v>
      </c>
      <c r="BD15">
        <v>54.326541865155882</v>
      </c>
    </row>
    <row r="16" spans="1:56" ht="13.5" customHeight="1">
      <c r="A16" t="s">
        <v>467</v>
      </c>
      <c r="B16">
        <v>141</v>
      </c>
      <c r="C16">
        <v>89</v>
      </c>
      <c r="D16">
        <v>24</v>
      </c>
      <c r="E16">
        <v>18</v>
      </c>
      <c r="F16">
        <v>5</v>
      </c>
      <c r="G16">
        <f t="shared" si="0"/>
        <v>277</v>
      </c>
      <c r="O16" t="s">
        <v>498</v>
      </c>
      <c r="P16">
        <f>302/13439</f>
        <v>2.247191011235955E-2</v>
      </c>
      <c r="U16" t="s">
        <v>616</v>
      </c>
      <c r="V16">
        <v>4913.3828204594556</v>
      </c>
      <c r="W16">
        <v>-4.9376537697822121E-3</v>
      </c>
      <c r="X16">
        <v>269.51113235841899</v>
      </c>
      <c r="Y16">
        <v>7.9348993303570717E-2</v>
      </c>
      <c r="Z16">
        <v>130.94846601632179</v>
      </c>
      <c r="AA16">
        <v>0.14641108683934262</v>
      </c>
      <c r="AB16">
        <v>19.796498355701292</v>
      </c>
      <c r="AV16" t="s">
        <v>617</v>
      </c>
      <c r="AW16">
        <v>4758.5936014078561</v>
      </c>
      <c r="AX16">
        <v>819.21695080008044</v>
      </c>
      <c r="AY16">
        <v>743.73712865521452</v>
      </c>
      <c r="AZ16">
        <v>946.0860706990369</v>
      </c>
      <c r="BA16">
        <v>1367.0507223839616</v>
      </c>
      <c r="BB16">
        <v>629.72387134478549</v>
      </c>
      <c r="BC16">
        <v>24.863487255714215</v>
      </c>
      <c r="BD16">
        <v>227.91537026906269</v>
      </c>
    </row>
    <row r="17" spans="1:56" ht="13.5" customHeight="1">
      <c r="A17" t="s">
        <v>466</v>
      </c>
      <c r="B17">
        <v>138</v>
      </c>
      <c r="C17">
        <v>94</v>
      </c>
      <c r="D17">
        <v>26</v>
      </c>
      <c r="E17">
        <v>19</v>
      </c>
      <c r="F17">
        <v>5</v>
      </c>
      <c r="G17">
        <f t="shared" si="0"/>
        <v>282</v>
      </c>
      <c r="O17" t="s">
        <v>499</v>
      </c>
      <c r="P17">
        <f>1404/13439</f>
        <v>0.10447205893295632</v>
      </c>
      <c r="U17" t="s">
        <v>617</v>
      </c>
      <c r="V17">
        <v>4758.5936014078561</v>
      </c>
      <c r="W17">
        <v>-5.6876013339073235E-4</v>
      </c>
      <c r="X17">
        <v>70.044127458847996</v>
      </c>
      <c r="Y17">
        <v>7.1584779663409703E-2</v>
      </c>
      <c r="Z17">
        <v>35.385725592382606</v>
      </c>
      <c r="AA17">
        <v>4.6487062666638858E-2</v>
      </c>
      <c r="AB17">
        <v>2.1258112028438134</v>
      </c>
      <c r="AV17" t="s">
        <v>618</v>
      </c>
      <c r="AW17">
        <v>3353.3044145846402</v>
      </c>
      <c r="AX17">
        <v>492.98435686808398</v>
      </c>
      <c r="AY17">
        <v>874.60062161081669</v>
      </c>
      <c r="AZ17">
        <v>901.0882894542076</v>
      </c>
      <c r="BA17">
        <v>958.96659199034298</v>
      </c>
      <c r="BB17">
        <v>82.624378389183349</v>
      </c>
      <c r="BC17">
        <v>12.346102880257323</v>
      </c>
      <c r="BD17">
        <v>30.694073391748525</v>
      </c>
    </row>
    <row r="18" spans="1:56" ht="13.5" customHeight="1">
      <c r="A18" t="s">
        <v>482</v>
      </c>
      <c r="B18">
        <v>137</v>
      </c>
      <c r="C18">
        <v>97</v>
      </c>
      <c r="D18">
        <v>27</v>
      </c>
      <c r="E18">
        <v>16</v>
      </c>
      <c r="F18">
        <v>5</v>
      </c>
      <c r="G18">
        <f t="shared" si="0"/>
        <v>282</v>
      </c>
      <c r="O18" t="s">
        <v>651</v>
      </c>
      <c r="P18">
        <v>13439</v>
      </c>
      <c r="U18" t="s">
        <v>618</v>
      </c>
      <c r="V18">
        <v>3353.3044145846402</v>
      </c>
      <c r="W18">
        <v>-6.2228750613995354E-2</v>
      </c>
      <c r="X18">
        <v>107.73479659021005</v>
      </c>
      <c r="Y18">
        <v>-0.42097679933097853</v>
      </c>
      <c r="Z18">
        <v>40.729436166422808</v>
      </c>
      <c r="AA18">
        <v>-0.3986126950651212</v>
      </c>
      <c r="AB18">
        <v>-24.652631085227853</v>
      </c>
      <c r="AV18" t="s">
        <v>619</v>
      </c>
      <c r="AW18">
        <v>2909.015962330614</v>
      </c>
      <c r="AX18">
        <v>887.09773616792972</v>
      </c>
      <c r="AY18">
        <v>577.04242201528405</v>
      </c>
      <c r="AZ18">
        <v>672.06965869591693</v>
      </c>
      <c r="BA18">
        <v>646.34214371937787</v>
      </c>
      <c r="BB18">
        <v>98.967577984715945</v>
      </c>
      <c r="BC18">
        <v>21.094070373799894</v>
      </c>
      <c r="BD18">
        <v>6.4023533735895777</v>
      </c>
    </row>
    <row r="19" spans="1:56" ht="13.5" customHeight="1">
      <c r="A19" t="s">
        <v>465</v>
      </c>
      <c r="B19">
        <v>146</v>
      </c>
      <c r="C19">
        <v>100</v>
      </c>
      <c r="D19">
        <v>26</v>
      </c>
      <c r="E19">
        <v>15</v>
      </c>
      <c r="F19">
        <v>5</v>
      </c>
      <c r="G19">
        <f t="shared" si="0"/>
        <v>292</v>
      </c>
      <c r="U19" t="s">
        <v>619</v>
      </c>
      <c r="V19">
        <v>2909.015962330614</v>
      </c>
      <c r="W19">
        <v>-3.3761505756683724E-3</v>
      </c>
      <c r="X19">
        <v>114.2150009753877</v>
      </c>
      <c r="Y19">
        <v>-6.0727148787606934E-3</v>
      </c>
      <c r="Z19">
        <v>58.675426328858279</v>
      </c>
      <c r="AA19">
        <v>-1.7705599367153279E-2</v>
      </c>
      <c r="AB19">
        <v>-0.19938861856215695</v>
      </c>
      <c r="AV19" t="s">
        <v>620</v>
      </c>
      <c r="AW19">
        <v>2343.2461646644788</v>
      </c>
      <c r="AX19">
        <v>360.74297218965859</v>
      </c>
      <c r="AY19">
        <v>990.00454010755493</v>
      </c>
      <c r="AZ19">
        <v>81.048846781389216</v>
      </c>
      <c r="BA19">
        <v>703.95463774290522</v>
      </c>
      <c r="BB19">
        <v>55.72445989244514</v>
      </c>
      <c r="BC19">
        <v>11.243322774014304</v>
      </c>
      <c r="BD19">
        <v>140.52738517651159</v>
      </c>
    </row>
    <row r="20" spans="1:56" ht="13.5" customHeight="1">
      <c r="A20" t="s">
        <v>464</v>
      </c>
      <c r="B20">
        <v>151</v>
      </c>
      <c r="C20">
        <v>104</v>
      </c>
      <c r="D20">
        <v>27</v>
      </c>
      <c r="E20">
        <v>15</v>
      </c>
      <c r="F20">
        <v>5</v>
      </c>
      <c r="G20">
        <f t="shared" si="0"/>
        <v>302</v>
      </c>
      <c r="U20" t="s">
        <v>620</v>
      </c>
      <c r="V20">
        <v>2343.2461646644788</v>
      </c>
      <c r="W20">
        <v>-0.13934808196321305</v>
      </c>
      <c r="X20">
        <v>6.4995338526388826</v>
      </c>
      <c r="Y20">
        <v>0.21736666665723442</v>
      </c>
      <c r="Z20">
        <v>7.3530415213307796</v>
      </c>
      <c r="AA20">
        <v>0.1301161798012079</v>
      </c>
      <c r="AB20">
        <v>1.3465547143016698</v>
      </c>
      <c r="AV20" t="s">
        <v>621</v>
      </c>
      <c r="AW20">
        <v>2174.571854944073</v>
      </c>
      <c r="AX20">
        <v>425.55111003956813</v>
      </c>
      <c r="AY20">
        <v>596.75594617308604</v>
      </c>
      <c r="AZ20">
        <v>246.70523084469795</v>
      </c>
      <c r="BA20">
        <v>824.58128038533459</v>
      </c>
      <c r="BB20">
        <v>17.009053826913959</v>
      </c>
      <c r="BC20">
        <v>38.942414347677769</v>
      </c>
      <c r="BD20">
        <v>25.026819326794246</v>
      </c>
    </row>
    <row r="21" spans="1:56" ht="13.5" customHeight="1">
      <c r="A21" t="s">
        <v>285</v>
      </c>
      <c r="B21">
        <v>146</v>
      </c>
      <c r="C21">
        <v>107</v>
      </c>
      <c r="D21">
        <v>28</v>
      </c>
      <c r="E21">
        <v>23</v>
      </c>
      <c r="F21">
        <v>5</v>
      </c>
      <c r="G21">
        <f t="shared" si="0"/>
        <v>309</v>
      </c>
      <c r="U21" t="s">
        <v>621</v>
      </c>
      <c r="V21">
        <v>2174.571854944073</v>
      </c>
      <c r="W21">
        <v>-8.5496222104878269E-2</v>
      </c>
      <c r="X21">
        <v>123.3204106275905</v>
      </c>
      <c r="Y21">
        <v>3.9890443935093741E-4</v>
      </c>
      <c r="Z21">
        <v>55.61983543343279</v>
      </c>
      <c r="AA21">
        <v>-0.26062253263222501</v>
      </c>
      <c r="AB21">
        <v>8.0762667638801435</v>
      </c>
      <c r="AV21" t="s">
        <v>622</v>
      </c>
      <c r="AW21">
        <v>1980.1540420836736</v>
      </c>
      <c r="AX21">
        <v>21.677776166588423</v>
      </c>
      <c r="AY21">
        <v>419.61971048075509</v>
      </c>
      <c r="AZ21">
        <v>194.83338343227081</v>
      </c>
      <c r="BA21">
        <v>240.95743532391296</v>
      </c>
      <c r="BB21">
        <v>7.7202895192449121</v>
      </c>
      <c r="BC21">
        <v>9.7787404356937504</v>
      </c>
      <c r="BD21">
        <v>1085.5667067252077</v>
      </c>
    </row>
    <row r="22" spans="1:56" ht="13.5" customHeight="1">
      <c r="A22" t="s">
        <v>74</v>
      </c>
      <c r="B22">
        <v>152</v>
      </c>
      <c r="C22">
        <v>111</v>
      </c>
      <c r="D22">
        <v>29</v>
      </c>
      <c r="E22">
        <v>17</v>
      </c>
      <c r="F22">
        <v>5</v>
      </c>
      <c r="G22">
        <f t="shared" si="0"/>
        <v>314</v>
      </c>
      <c r="U22" t="s">
        <v>622</v>
      </c>
      <c r="V22">
        <v>1980.1540420836736</v>
      </c>
      <c r="W22">
        <v>-1.2490495468916903E-3</v>
      </c>
      <c r="X22">
        <v>55.60670747364307</v>
      </c>
      <c r="Y22">
        <v>-4.5385190519950921E-2</v>
      </c>
      <c r="Z22">
        <v>20.450604326907577</v>
      </c>
      <c r="AA22">
        <v>-7.5580191804316577E-2</v>
      </c>
      <c r="AB22">
        <v>0.39142891193654883</v>
      </c>
      <c r="AV22" t="s">
        <v>623</v>
      </c>
      <c r="AW22">
        <v>1960.6250039026763</v>
      </c>
      <c r="AX22">
        <v>546.47350875863469</v>
      </c>
      <c r="AY22">
        <v>317.92954367619427</v>
      </c>
      <c r="AZ22">
        <v>217.90759929052129</v>
      </c>
      <c r="BA22">
        <v>787.09776113044097</v>
      </c>
      <c r="BB22">
        <v>56.391456323805762</v>
      </c>
      <c r="BC22">
        <v>5.0682199424923251</v>
      </c>
      <c r="BD22">
        <v>29.756914780586939</v>
      </c>
    </row>
    <row r="23" spans="1:56" ht="13.5" customHeight="1">
      <c r="A23" t="s">
        <v>73</v>
      </c>
      <c r="B23">
        <v>152</v>
      </c>
      <c r="C23">
        <v>112</v>
      </c>
      <c r="D23">
        <v>29</v>
      </c>
      <c r="E23">
        <v>23</v>
      </c>
      <c r="F23">
        <v>5</v>
      </c>
      <c r="G23">
        <f t="shared" si="0"/>
        <v>321</v>
      </c>
      <c r="U23" t="s">
        <v>623</v>
      </c>
      <c r="V23">
        <v>1960.6250039026763</v>
      </c>
      <c r="W23">
        <v>-3.195304678914964E-2</v>
      </c>
      <c r="X23">
        <v>25.702124554432274</v>
      </c>
      <c r="Y23">
        <v>9.2569365449460358E-2</v>
      </c>
      <c r="Z23">
        <v>10.459574897983142</v>
      </c>
      <c r="AA23">
        <v>0.36938744980383753</v>
      </c>
      <c r="AB23">
        <v>0.49801241886711689</v>
      </c>
      <c r="AV23" t="s">
        <v>624</v>
      </c>
      <c r="AW23">
        <v>1799.5165900815368</v>
      </c>
      <c r="AX23">
        <v>732.20723586613917</v>
      </c>
      <c r="AY23">
        <v>375.4024318376517</v>
      </c>
      <c r="AZ23">
        <v>253.79815532951463</v>
      </c>
      <c r="BA23">
        <v>389.03523373334286</v>
      </c>
      <c r="BB23">
        <v>13.094568162348308</v>
      </c>
      <c r="BC23">
        <v>36.004961742774995</v>
      </c>
      <c r="BD23">
        <v>-2.5996590234657255E-2</v>
      </c>
    </row>
    <row r="24" spans="1:56" ht="13.5" customHeight="1">
      <c r="A24" t="s">
        <v>72</v>
      </c>
      <c r="B24">
        <v>152</v>
      </c>
      <c r="C24">
        <v>114</v>
      </c>
      <c r="D24">
        <v>30</v>
      </c>
      <c r="E24">
        <v>23</v>
      </c>
      <c r="F24">
        <v>5</v>
      </c>
      <c r="G24">
        <f t="shared" si="0"/>
        <v>324</v>
      </c>
      <c r="U24" t="s">
        <v>624</v>
      </c>
      <c r="V24">
        <v>1799.5165900815368</v>
      </c>
      <c r="W24">
        <v>-5.6046440699952002E-2</v>
      </c>
      <c r="X24">
        <v>94.949566313881476</v>
      </c>
      <c r="Y24">
        <v>-4.2097268205125889E-3</v>
      </c>
      <c r="Z24">
        <v>46.488370380089016</v>
      </c>
      <c r="AA24">
        <v>-6.447196424057622E-3</v>
      </c>
      <c r="AB24">
        <v>0.27165134940641877</v>
      </c>
      <c r="AV24" t="s">
        <v>625</v>
      </c>
      <c r="AW24">
        <v>1414.7552948531368</v>
      </c>
      <c r="AX24">
        <v>150.22178178794178</v>
      </c>
      <c r="AY24">
        <v>482.61922074404976</v>
      </c>
      <c r="AZ24">
        <v>140.67615102181477</v>
      </c>
      <c r="BA24">
        <v>547.2703877014842</v>
      </c>
      <c r="BB24">
        <v>6.2597792559502752</v>
      </c>
      <c r="BC24">
        <v>25.096115551440128</v>
      </c>
      <c r="BD24">
        <v>62.611858790455983</v>
      </c>
    </row>
    <row r="25" spans="1:56" ht="13.5" customHeight="1">
      <c r="A25" t="s">
        <v>71</v>
      </c>
      <c r="B25">
        <v>155</v>
      </c>
      <c r="C25">
        <v>116</v>
      </c>
      <c r="D25">
        <v>30</v>
      </c>
      <c r="E25">
        <v>26</v>
      </c>
      <c r="F25">
        <v>5</v>
      </c>
      <c r="G25">
        <f t="shared" si="0"/>
        <v>332</v>
      </c>
      <c r="U25" t="s">
        <v>625</v>
      </c>
      <c r="V25">
        <v>1414.7552948531368</v>
      </c>
      <c r="W25">
        <v>-0.12325497027715389</v>
      </c>
      <c r="X25">
        <v>0.72751682127442829</v>
      </c>
      <c r="Y25">
        <v>-0.31308348363399208</v>
      </c>
      <c r="Z25">
        <v>2.1011553095094686</v>
      </c>
      <c r="AA25">
        <v>0.18144516372827046</v>
      </c>
      <c r="AB25">
        <v>0.49305117196102377</v>
      </c>
      <c r="AV25" t="s">
        <v>626</v>
      </c>
      <c r="AW25">
        <v>168.41932942874973</v>
      </c>
      <c r="AX25">
        <v>7.9395580269599622</v>
      </c>
      <c r="AY25">
        <v>107.27573571697405</v>
      </c>
      <c r="AZ25">
        <v>0.97963891272421444</v>
      </c>
      <c r="BA25">
        <v>9.3172743733579502</v>
      </c>
      <c r="BB25">
        <v>1.4892642830259497</v>
      </c>
      <c r="BC25">
        <v>6.3368585213704379E-2</v>
      </c>
      <c r="BD25">
        <v>41.3544895304939</v>
      </c>
    </row>
    <row r="26" spans="1:56" ht="13.5" customHeight="1" thickBot="1">
      <c r="A26" t="s">
        <v>70</v>
      </c>
      <c r="B26">
        <v>158</v>
      </c>
      <c r="C26">
        <v>120</v>
      </c>
      <c r="D26">
        <v>31</v>
      </c>
      <c r="E26">
        <v>24</v>
      </c>
      <c r="F26">
        <v>5</v>
      </c>
      <c r="G26">
        <f t="shared" si="0"/>
        <v>338</v>
      </c>
      <c r="U26" t="s">
        <v>626</v>
      </c>
      <c r="V26">
        <v>168.41932942874973</v>
      </c>
      <c r="W26">
        <v>-3.8092335211679165E-2</v>
      </c>
      <c r="X26">
        <v>5.4064953664851458</v>
      </c>
      <c r="Y26">
        <v>-4.4252537518703686E-2</v>
      </c>
      <c r="Z26">
        <v>5.3417588545768382</v>
      </c>
      <c r="AA26">
        <v>-7.7001359002489014E-2</v>
      </c>
      <c r="AB26">
        <v>-8.0160979893606654E-2</v>
      </c>
      <c r="AD26" t="s">
        <v>537</v>
      </c>
      <c r="AV26" t="s">
        <v>627</v>
      </c>
      <c r="AW26">
        <v>5.1903114186856647E-5</v>
      </c>
      <c r="AX26">
        <v>0</v>
      </c>
      <c r="AY26">
        <v>-18.300080901623019</v>
      </c>
      <c r="AZ26">
        <v>0</v>
      </c>
      <c r="BA26">
        <v>0</v>
      </c>
      <c r="BB26">
        <v>18.300080901623019</v>
      </c>
      <c r="BC26">
        <v>5.1903114186856647E-5</v>
      </c>
      <c r="BD26">
        <v>0</v>
      </c>
    </row>
    <row r="27" spans="1:56" ht="13.5" customHeight="1" thickBot="1">
      <c r="A27" t="s">
        <v>256</v>
      </c>
      <c r="B27">
        <v>161</v>
      </c>
      <c r="C27">
        <v>123</v>
      </c>
      <c r="D27">
        <v>30</v>
      </c>
      <c r="E27">
        <v>22</v>
      </c>
      <c r="F27">
        <v>5</v>
      </c>
      <c r="G27">
        <f t="shared" si="0"/>
        <v>341</v>
      </c>
      <c r="U27" t="s">
        <v>627</v>
      </c>
      <c r="V27">
        <v>5.1903114186856647E-5</v>
      </c>
      <c r="X27">
        <v>32.716025304900064</v>
      </c>
      <c r="Y27">
        <v>-7.9908934212315867E-3</v>
      </c>
      <c r="Z27">
        <v>48.598324155649301</v>
      </c>
      <c r="AA27">
        <v>3.0796325842955767E-2</v>
      </c>
      <c r="AB27">
        <v>1.3122176428215253</v>
      </c>
      <c r="AD27" t="s">
        <v>650</v>
      </c>
      <c r="AV27" t="s">
        <v>257</v>
      </c>
      <c r="AW27">
        <v>190344.14397086826</v>
      </c>
      <c r="AX27">
        <v>39951.551280041582</v>
      </c>
      <c r="AY27">
        <v>59842.995861093637</v>
      </c>
      <c r="AZ27">
        <v>34019.948520008438</v>
      </c>
      <c r="BA27">
        <v>45394.811779487783</v>
      </c>
      <c r="BB27">
        <v>5327.3121389063645</v>
      </c>
      <c r="BC27">
        <v>1287.5186806346314</v>
      </c>
      <c r="BD27">
        <v>4520.0057106958102</v>
      </c>
    </row>
    <row r="28" spans="1:56" ht="13.5" customHeight="1">
      <c r="A28" t="s">
        <v>526</v>
      </c>
      <c r="B28">
        <v>163</v>
      </c>
      <c r="C28">
        <v>125</v>
      </c>
      <c r="D28">
        <v>30</v>
      </c>
      <c r="E28">
        <v>27</v>
      </c>
      <c r="F28">
        <v>5</v>
      </c>
      <c r="G28">
        <v>350</v>
      </c>
      <c r="U28" t="s">
        <v>257</v>
      </c>
      <c r="V28">
        <v>190344.14397086826</v>
      </c>
      <c r="W28">
        <v>-1.4694657000467607E-3</v>
      </c>
      <c r="X28">
        <v>5002.2700977019958</v>
      </c>
      <c r="Y28">
        <v>6.4762099381844948E-2</v>
      </c>
      <c r="Z28">
        <v>2130.4666625410377</v>
      </c>
      <c r="AA28">
        <v>3.1712924614682766E-2</v>
      </c>
      <c r="AB28">
        <v>167.01341498044323</v>
      </c>
      <c r="AV28" t="s">
        <v>258</v>
      </c>
      <c r="AW28">
        <v>158144.88678925601</v>
      </c>
      <c r="AX28">
        <v>40815.31415121186</v>
      </c>
      <c r="AY28">
        <v>34162.756715329997</v>
      </c>
      <c r="AZ28">
        <v>29315.898493979279</v>
      </c>
      <c r="BA28">
        <v>44033.490609937202</v>
      </c>
      <c r="BB28">
        <v>3074.951</v>
      </c>
      <c r="BC28">
        <v>4204.2129246064633</v>
      </c>
      <c r="BD28">
        <v>401.84589419119732</v>
      </c>
    </row>
    <row r="29" spans="1:56" ht="13.5" customHeight="1" thickBot="1">
      <c r="A29" t="s">
        <v>605</v>
      </c>
      <c r="B29">
        <v>162</v>
      </c>
      <c r="C29">
        <v>129</v>
      </c>
      <c r="D29">
        <v>29</v>
      </c>
      <c r="E29">
        <v>29</v>
      </c>
      <c r="F29">
        <v>5</v>
      </c>
      <c r="G29">
        <f>SUM(B29:F29)</f>
        <v>354</v>
      </c>
      <c r="U29" t="s">
        <v>258</v>
      </c>
      <c r="V29">
        <v>158144.88678925601</v>
      </c>
      <c r="W29">
        <v>2.1435229825882189E-2</v>
      </c>
      <c r="X29">
        <v>1957.5060831611688</v>
      </c>
      <c r="Y29">
        <v>9.2328552444223222E-2</v>
      </c>
      <c r="Z29">
        <v>792.86308261013824</v>
      </c>
      <c r="AA29">
        <v>7.677801417157136E-2</v>
      </c>
      <c r="AB29">
        <v>87.439332889704005</v>
      </c>
      <c r="AV29" t="s">
        <v>446</v>
      </c>
      <c r="AW29">
        <v>4658.98021950967</v>
      </c>
      <c r="AX29">
        <v>862.29398229495007</v>
      </c>
      <c r="AY29">
        <v>813.66700000000003</v>
      </c>
      <c r="AZ29">
        <v>193.67295886288071</v>
      </c>
      <c r="BA29">
        <v>2347.6045705223792</v>
      </c>
      <c r="BB29">
        <v>44.921999999999997</v>
      </c>
      <c r="BC29">
        <v>394.32842731127249</v>
      </c>
      <c r="BD29">
        <v>2.4912805181863478</v>
      </c>
    </row>
    <row r="30" spans="1:56" ht="13.5" customHeight="1" thickBot="1">
      <c r="U30" t="s">
        <v>446</v>
      </c>
      <c r="V30">
        <v>4658.98021950967</v>
      </c>
      <c r="W30">
        <v>-4.0586704492934902E-2</v>
      </c>
      <c r="X30">
        <v>0.135240508796725</v>
      </c>
      <c r="Y30">
        <v>3.5333105901847156E-2</v>
      </c>
      <c r="Z30">
        <v>0.14035771723768214</v>
      </c>
      <c r="AA30">
        <v>3.5333105901847212E-2</v>
      </c>
      <c r="AB30">
        <v>0</v>
      </c>
      <c r="AV30" t="s">
        <v>214</v>
      </c>
      <c r="AW30">
        <v>353148.01097963395</v>
      </c>
      <c r="AX30">
        <v>81629.159413548405</v>
      </c>
      <c r="AY30">
        <v>94819.419576423636</v>
      </c>
      <c r="AZ30">
        <v>63529.519972850598</v>
      </c>
      <c r="BA30">
        <v>91775.906959947373</v>
      </c>
      <c r="BB30">
        <v>8447.185138906365</v>
      </c>
      <c r="BC30">
        <v>5886.0600325523674</v>
      </c>
      <c r="BD30">
        <v>4924.3428854051945</v>
      </c>
    </row>
    <row r="31" spans="1:56" ht="13.5" customHeight="1">
      <c r="U31" t="s">
        <v>214</v>
      </c>
      <c r="V31">
        <v>353148.01097963395</v>
      </c>
      <c r="W31">
        <v>8.1115437805755215E-3</v>
      </c>
      <c r="X31">
        <v>6959.9114213719613</v>
      </c>
      <c r="Y31">
        <v>7.2373053567921286E-2</v>
      </c>
      <c r="Z31">
        <v>2923.470102868414</v>
      </c>
      <c r="AA31">
        <v>4.3557966475248663E-2</v>
      </c>
      <c r="AB31">
        <v>254.45274787014722</v>
      </c>
    </row>
    <row r="32" spans="1:56"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sheetData>
  <printOptions horizontalCentered="1"/>
  <pageMargins left="0.23622047244094491" right="0.23622047244094491" top="0.74803149606299213" bottom="0.74803149606299213" header="0.31496062992125984" footer="0.31496062992125984"/>
  <pageSetup paperSize="9" orientation="portrait" r:id="rId1"/>
  <headerFooter>
    <oddFooter>&amp;L&amp;G&amp;C&amp;"Arial,Normal"&amp;8Fact book - Q3 2012</oddFooter>
  </headerFooter>
  <colBreaks count="1" manualBreakCount="1">
    <brk id="8" max="55" man="1"/>
  </col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S32"/>
  <sheetViews>
    <sheetView view="pageLayout" zoomScale="70" zoomScaleNormal="100" zoomScaleSheetLayoutView="100" zoomScalePageLayoutView="70" workbookViewId="0">
      <selection sqref="A1:J32"/>
    </sheetView>
  </sheetViews>
  <sheetFormatPr defaultRowHeight="13.5" customHeight="1"/>
  <cols>
    <col min="1" max="1" width="33.85546875" customWidth="1"/>
    <col min="2" max="10" width="7.140625" customWidth="1"/>
    <col min="11" max="11" width="30.28515625" customWidth="1"/>
    <col min="12" max="19" width="8.28515625" customWidth="1"/>
    <col min="20" max="20" width="6" customWidth="1"/>
  </cols>
  <sheetData>
    <row r="1" spans="1:19" ht="13.5" customHeight="1">
      <c r="A1" t="s">
        <v>414</v>
      </c>
      <c r="K1" t="s">
        <v>339</v>
      </c>
    </row>
    <row r="2" spans="1:19" ht="13.5" customHeight="1">
      <c r="A2" t="s">
        <v>632</v>
      </c>
      <c r="K2" t="s">
        <v>603</v>
      </c>
    </row>
    <row r="3" spans="1:19" ht="13.5" customHeight="1" thickBot="1"/>
    <row r="4" spans="1:19" ht="13.5" customHeight="1" thickBot="1">
      <c r="A4" t="s">
        <v>69</v>
      </c>
      <c r="B4" t="s">
        <v>605</v>
      </c>
      <c r="C4" t="s">
        <v>526</v>
      </c>
      <c r="D4" t="s">
        <v>256</v>
      </c>
      <c r="E4" t="s">
        <v>70</v>
      </c>
      <c r="F4" t="s">
        <v>71</v>
      </c>
      <c r="G4" t="s">
        <v>72</v>
      </c>
      <c r="H4" t="s">
        <v>73</v>
      </c>
      <c r="I4" t="s">
        <v>74</v>
      </c>
      <c r="J4" t="s">
        <v>285</v>
      </c>
      <c r="K4" t="s">
        <v>69</v>
      </c>
      <c r="L4" t="s">
        <v>214</v>
      </c>
      <c r="M4" t="s">
        <v>103</v>
      </c>
      <c r="N4" t="s">
        <v>104</v>
      </c>
      <c r="O4" t="s">
        <v>105</v>
      </c>
      <c r="P4" t="s">
        <v>106</v>
      </c>
      <c r="Q4" t="s">
        <v>545</v>
      </c>
      <c r="R4" t="s">
        <v>292</v>
      </c>
      <c r="S4" t="s">
        <v>288</v>
      </c>
    </row>
    <row r="5" spans="1:19" ht="13.5" customHeight="1">
      <c r="A5" t="s">
        <v>457</v>
      </c>
      <c r="B5">
        <v>422</v>
      </c>
      <c r="C5">
        <v>488</v>
      </c>
      <c r="D5">
        <v>349</v>
      </c>
      <c r="E5">
        <v>440</v>
      </c>
      <c r="F5">
        <v>332</v>
      </c>
      <c r="G5">
        <v>302</v>
      </c>
      <c r="H5">
        <v>392</v>
      </c>
      <c r="I5">
        <v>397</v>
      </c>
      <c r="J5">
        <v>371</v>
      </c>
      <c r="K5" t="s">
        <v>609</v>
      </c>
      <c r="L5">
        <v>911.26881339575812</v>
      </c>
      <c r="M5">
        <v>868.55034270002022</v>
      </c>
      <c r="N5">
        <v>16.062146480000003</v>
      </c>
      <c r="O5">
        <v>6.360887389917905</v>
      </c>
      <c r="P5">
        <v>3.7105349913607415</v>
      </c>
      <c r="Q5">
        <v>11.638985258341057</v>
      </c>
      <c r="R5">
        <v>1.2105263414396412</v>
      </c>
      <c r="S5">
        <v>3.7353902346786252</v>
      </c>
    </row>
    <row r="6" spans="1:19" ht="13.5" customHeight="1">
      <c r="A6" t="s">
        <v>458</v>
      </c>
      <c r="B6">
        <v>-168</v>
      </c>
      <c r="C6">
        <v>-272</v>
      </c>
      <c r="D6">
        <v>-131</v>
      </c>
      <c r="E6">
        <v>-177</v>
      </c>
      <c r="F6">
        <v>-220</v>
      </c>
      <c r="G6">
        <v>-183</v>
      </c>
      <c r="H6">
        <v>-150</v>
      </c>
      <c r="I6">
        <v>-231</v>
      </c>
      <c r="J6">
        <v>-164</v>
      </c>
      <c r="K6" t="s">
        <v>611</v>
      </c>
      <c r="L6">
        <v>819.70812667382108</v>
      </c>
      <c r="M6">
        <v>293.24258440077796</v>
      </c>
      <c r="N6">
        <v>351.79499931999999</v>
      </c>
      <c r="O6">
        <v>118.83116055227627</v>
      </c>
      <c r="P6">
        <v>55.83938240076688</v>
      </c>
      <c r="Q6">
        <v>0</v>
      </c>
      <c r="R6">
        <v>0</v>
      </c>
      <c r="S6">
        <v>0</v>
      </c>
    </row>
    <row r="7" spans="1:19" ht="13.5" customHeight="1">
      <c r="A7" t="s">
        <v>459</v>
      </c>
      <c r="B7">
        <v>254</v>
      </c>
      <c r="C7">
        <v>216</v>
      </c>
      <c r="D7">
        <v>218</v>
      </c>
      <c r="E7">
        <v>263</v>
      </c>
      <c r="F7">
        <v>112</v>
      </c>
      <c r="G7">
        <v>118</v>
      </c>
      <c r="H7">
        <v>242</v>
      </c>
      <c r="I7">
        <v>166</v>
      </c>
      <c r="J7">
        <v>207</v>
      </c>
      <c r="K7" t="s">
        <v>606</v>
      </c>
      <c r="L7">
        <v>671.88874081475285</v>
      </c>
      <c r="M7">
        <v>292.59438642612838</v>
      </c>
      <c r="N7">
        <v>20.741193859999953</v>
      </c>
      <c r="O7">
        <v>125.10802286857994</v>
      </c>
      <c r="P7">
        <v>15.780174737863614</v>
      </c>
      <c r="Q7">
        <v>217.66206390176089</v>
      </c>
      <c r="R7">
        <v>2.8990204200984456E-3</v>
      </c>
      <c r="S7">
        <v>0</v>
      </c>
    </row>
    <row r="8" spans="1:19" ht="13.5" customHeight="1" thickBot="1">
      <c r="K8" t="s">
        <v>608</v>
      </c>
      <c r="L8">
        <v>481.70333356166844</v>
      </c>
      <c r="M8">
        <v>255.307448594997</v>
      </c>
      <c r="N8">
        <v>143.77066077000003</v>
      </c>
      <c r="O8">
        <v>26.606051656602656</v>
      </c>
      <c r="P8">
        <v>33.758145250775158</v>
      </c>
      <c r="Q8">
        <v>19.512178417516218</v>
      </c>
      <c r="R8">
        <v>2.7488488717773776</v>
      </c>
      <c r="S8">
        <v>0</v>
      </c>
    </row>
    <row r="9" spans="1:19" ht="13.5" customHeight="1" thickBot="1">
      <c r="A9" t="s">
        <v>69</v>
      </c>
      <c r="B9" t="s">
        <v>464</v>
      </c>
      <c r="C9" t="s">
        <v>465</v>
      </c>
      <c r="D9" t="s">
        <v>482</v>
      </c>
      <c r="E9" t="s">
        <v>466</v>
      </c>
      <c r="F9" t="s">
        <v>467</v>
      </c>
      <c r="G9" t="s">
        <v>468</v>
      </c>
      <c r="H9" t="s">
        <v>483</v>
      </c>
      <c r="I9" t="s">
        <v>469</v>
      </c>
      <c r="J9" t="s">
        <v>470</v>
      </c>
      <c r="K9" t="s">
        <v>613</v>
      </c>
      <c r="L9">
        <v>378.49474115286057</v>
      </c>
      <c r="M9">
        <v>23.754517336194755</v>
      </c>
      <c r="N9">
        <v>149.05562967000003</v>
      </c>
      <c r="O9">
        <v>37.029872547662656</v>
      </c>
      <c r="P9">
        <v>115.03182256148077</v>
      </c>
      <c r="Q9">
        <v>33.957099999999997</v>
      </c>
      <c r="R9">
        <v>6.5719450265607486</v>
      </c>
      <c r="S9">
        <v>13.093854010961635</v>
      </c>
    </row>
    <row r="10" spans="1:19" ht="13.5" customHeight="1">
      <c r="A10" t="s">
        <v>457</v>
      </c>
      <c r="B10">
        <v>373</v>
      </c>
      <c r="C10">
        <v>358</v>
      </c>
      <c r="D10">
        <v>481</v>
      </c>
      <c r="E10">
        <v>440</v>
      </c>
      <c r="F10">
        <v>516</v>
      </c>
      <c r="G10">
        <v>407</v>
      </c>
      <c r="H10">
        <v>476</v>
      </c>
      <c r="I10">
        <v>152</v>
      </c>
      <c r="J10">
        <v>121</v>
      </c>
      <c r="K10" t="s">
        <v>610</v>
      </c>
      <c r="L10">
        <v>366.15917266324431</v>
      </c>
      <c r="M10">
        <v>174.31865039232784</v>
      </c>
      <c r="N10">
        <v>131.90398513</v>
      </c>
      <c r="O10">
        <v>16.580393783838794</v>
      </c>
      <c r="P10">
        <v>21.579359819167312</v>
      </c>
      <c r="Q10">
        <v>17.048106701807228</v>
      </c>
      <c r="R10">
        <v>4.7286768361031246</v>
      </c>
      <c r="S10">
        <v>0</v>
      </c>
    </row>
    <row r="11" spans="1:19" ht="13.5" customHeight="1">
      <c r="A11" t="s">
        <v>458</v>
      </c>
      <c r="B11">
        <v>-128</v>
      </c>
      <c r="C11">
        <v>-97</v>
      </c>
      <c r="D11">
        <v>-135</v>
      </c>
      <c r="E11">
        <v>-82</v>
      </c>
      <c r="F11">
        <v>-91</v>
      </c>
      <c r="G11">
        <v>-51</v>
      </c>
      <c r="H11">
        <v>-157</v>
      </c>
      <c r="I11">
        <v>-63</v>
      </c>
      <c r="J11">
        <v>-85</v>
      </c>
      <c r="K11" t="s">
        <v>615</v>
      </c>
      <c r="L11">
        <v>269.51113235841899</v>
      </c>
      <c r="M11">
        <v>107.8175330963718</v>
      </c>
      <c r="N11">
        <v>40.763768340000006</v>
      </c>
      <c r="O11">
        <v>24.285689817943325</v>
      </c>
      <c r="P11">
        <v>8.8869993479135569</v>
      </c>
      <c r="Q11">
        <v>8.7562945145968474</v>
      </c>
      <c r="R11">
        <v>38.929842341244708</v>
      </c>
      <c r="S11">
        <v>40.071004900348782</v>
      </c>
    </row>
    <row r="12" spans="1:19" ht="13.5" customHeight="1">
      <c r="A12" t="s">
        <v>459</v>
      </c>
      <c r="B12">
        <v>245</v>
      </c>
      <c r="C12">
        <v>261</v>
      </c>
      <c r="D12">
        <v>358</v>
      </c>
      <c r="E12">
        <v>358</v>
      </c>
      <c r="F12">
        <v>425</v>
      </c>
      <c r="G12">
        <v>356</v>
      </c>
      <c r="H12">
        <v>320</v>
      </c>
      <c r="I12">
        <v>89</v>
      </c>
      <c r="J12">
        <v>36</v>
      </c>
      <c r="K12" t="s">
        <v>607</v>
      </c>
      <c r="L12">
        <v>238.11118732227209</v>
      </c>
      <c r="M12">
        <v>193.35270597545437</v>
      </c>
      <c r="N12">
        <v>35.690313549999999</v>
      </c>
      <c r="O12">
        <v>2.4211669719791029E-3</v>
      </c>
      <c r="P12">
        <v>3.2294512296149012E-2</v>
      </c>
      <c r="Q12">
        <v>9.0259999999999998</v>
      </c>
      <c r="R12">
        <v>7.4521175495881877E-3</v>
      </c>
      <c r="S12">
        <v>0</v>
      </c>
    </row>
    <row r="13" spans="1:19" ht="13.5" customHeight="1" thickBot="1">
      <c r="K13" t="s">
        <v>612</v>
      </c>
      <c r="L13">
        <v>209.57852102693698</v>
      </c>
      <c r="M13">
        <v>141.85507665481862</v>
      </c>
      <c r="N13">
        <v>65.907405019999999</v>
      </c>
      <c r="O13">
        <v>1.1212134120360948</v>
      </c>
      <c r="P13">
        <v>0.48167412956519678</v>
      </c>
      <c r="Q13">
        <v>3.0000000000000001E-3</v>
      </c>
      <c r="R13">
        <v>0.21015181051708176</v>
      </c>
      <c r="S13">
        <v>0</v>
      </c>
    </row>
    <row r="14" spans="1:19" ht="13.5" customHeight="1" thickBot="1">
      <c r="A14" t="s">
        <v>69</v>
      </c>
      <c r="B14" t="s">
        <v>471</v>
      </c>
      <c r="C14" t="s">
        <v>484</v>
      </c>
      <c r="D14" t="s">
        <v>472</v>
      </c>
      <c r="E14" t="s">
        <v>473</v>
      </c>
      <c r="K14" t="s">
        <v>622</v>
      </c>
      <c r="L14">
        <v>123.3204106275905</v>
      </c>
      <c r="M14">
        <v>18.66859150962377</v>
      </c>
      <c r="N14">
        <v>104.13941987000003</v>
      </c>
      <c r="O14">
        <v>2.0188615238482936E-3</v>
      </c>
      <c r="P14">
        <v>0.39205103316054812</v>
      </c>
      <c r="Q14">
        <v>0</v>
      </c>
      <c r="R14">
        <v>0.1183293532823237</v>
      </c>
      <c r="S14">
        <v>0</v>
      </c>
    </row>
    <row r="15" spans="1:19" ht="13.5" customHeight="1">
      <c r="A15" t="s">
        <v>457</v>
      </c>
      <c r="B15">
        <v>140</v>
      </c>
      <c r="C15">
        <v>151</v>
      </c>
      <c r="D15">
        <v>98</v>
      </c>
      <c r="E15">
        <v>101</v>
      </c>
      <c r="K15" t="s">
        <v>619</v>
      </c>
      <c r="L15">
        <v>114.2150009753877</v>
      </c>
      <c r="M15">
        <v>52.041829924217019</v>
      </c>
      <c r="N15">
        <v>48.50766411</v>
      </c>
      <c r="O15">
        <v>4.6841501580839946</v>
      </c>
      <c r="P15">
        <v>5.4877812433430364</v>
      </c>
      <c r="Q15">
        <v>3.2385000000000002</v>
      </c>
      <c r="R15">
        <v>0.25507553974365227</v>
      </c>
      <c r="S15">
        <v>0</v>
      </c>
    </row>
    <row r="16" spans="1:19" ht="13.5" customHeight="1">
      <c r="A16" t="s">
        <v>458</v>
      </c>
      <c r="B16">
        <v>-120</v>
      </c>
      <c r="C16">
        <v>-157</v>
      </c>
      <c r="D16">
        <v>-111</v>
      </c>
      <c r="E16">
        <v>-129</v>
      </c>
      <c r="K16" t="s">
        <v>618</v>
      </c>
      <c r="L16">
        <v>107.73479659021005</v>
      </c>
      <c r="M16">
        <v>71.658445845349078</v>
      </c>
      <c r="N16">
        <v>26.773804069999997</v>
      </c>
      <c r="O16">
        <v>1.9413583621683967</v>
      </c>
      <c r="P16">
        <v>2.4330575753272266</v>
      </c>
      <c r="Q16">
        <v>4.6083999999999996</v>
      </c>
      <c r="R16">
        <v>0.31973073736536872</v>
      </c>
      <c r="S16">
        <v>0</v>
      </c>
    </row>
    <row r="17" spans="1:19" ht="13.5" customHeight="1">
      <c r="A17" t="s">
        <v>459</v>
      </c>
      <c r="B17">
        <v>21</v>
      </c>
      <c r="C17">
        <v>-6</v>
      </c>
      <c r="D17">
        <v>-13</v>
      </c>
      <c r="E17">
        <v>-28</v>
      </c>
      <c r="K17" t="s">
        <v>624</v>
      </c>
      <c r="L17">
        <v>94.949566313881476</v>
      </c>
      <c r="M17">
        <v>25.404000670645832</v>
      </c>
      <c r="N17">
        <v>45.494202779999995</v>
      </c>
      <c r="O17">
        <v>0.78982583350295132</v>
      </c>
      <c r="P17">
        <v>21.888958006106652</v>
      </c>
      <c r="Q17">
        <v>0.96436882819740488</v>
      </c>
      <c r="R17">
        <v>0.40821019542862719</v>
      </c>
      <c r="S17">
        <v>0</v>
      </c>
    </row>
    <row r="18" spans="1:19" ht="13.5" customHeight="1">
      <c r="K18" t="s">
        <v>616</v>
      </c>
      <c r="L18">
        <v>70.044127458847996</v>
      </c>
      <c r="M18">
        <v>34.381951042854269</v>
      </c>
      <c r="N18">
        <v>22.789378829999997</v>
      </c>
      <c r="O18">
        <v>3.4784469710744732</v>
      </c>
      <c r="P18">
        <v>2.8356917134133344</v>
      </c>
      <c r="Q18">
        <v>0.113</v>
      </c>
      <c r="R18">
        <v>6.4456589015059214</v>
      </c>
      <c r="S18">
        <v>0</v>
      </c>
    </row>
    <row r="19" spans="1:19" ht="13.5" customHeight="1">
      <c r="K19" t="s">
        <v>620</v>
      </c>
      <c r="L19">
        <v>55.60670747364307</v>
      </c>
      <c r="M19">
        <v>0.53165917778821004</v>
      </c>
      <c r="N19">
        <v>1.9921098399999999</v>
      </c>
      <c r="O19">
        <v>53.078317372956086</v>
      </c>
      <c r="P19">
        <v>0</v>
      </c>
      <c r="Q19">
        <v>0</v>
      </c>
      <c r="R19">
        <v>4.6210828987767434E-3</v>
      </c>
      <c r="S19">
        <v>0</v>
      </c>
    </row>
    <row r="20" spans="1:19" ht="13.5" customHeight="1">
      <c r="A20" t="s">
        <v>337</v>
      </c>
      <c r="K20" t="s">
        <v>627</v>
      </c>
      <c r="L20">
        <v>32.716025304900064</v>
      </c>
      <c r="M20">
        <v>0</v>
      </c>
      <c r="N20">
        <v>24.423058000000001</v>
      </c>
      <c r="O20">
        <v>0</v>
      </c>
      <c r="P20">
        <v>8.2929680359298441</v>
      </c>
      <c r="Q20">
        <v>0</v>
      </c>
      <c r="R20">
        <v>-7.3102977727615941E-7</v>
      </c>
      <c r="S20">
        <v>0</v>
      </c>
    </row>
    <row r="21" spans="1:19" ht="13.5" customHeight="1" thickBot="1">
      <c r="K21" t="s">
        <v>623</v>
      </c>
      <c r="L21">
        <v>25.702124554432274</v>
      </c>
      <c r="M21">
        <v>12.670360941586749</v>
      </c>
      <c r="N21">
        <v>12.558144969999997</v>
      </c>
      <c r="O21">
        <v>0.25869028699369023</v>
      </c>
      <c r="P21">
        <v>0.20747087741721701</v>
      </c>
      <c r="Q21">
        <v>0</v>
      </c>
      <c r="R21">
        <v>7.4574784346215705E-3</v>
      </c>
      <c r="S21">
        <v>0</v>
      </c>
    </row>
    <row r="22" spans="1:19" ht="13.5" customHeight="1" thickBot="1">
      <c r="A22" t="s">
        <v>69</v>
      </c>
      <c r="B22" t="s">
        <v>605</v>
      </c>
      <c r="C22" t="s">
        <v>526</v>
      </c>
      <c r="D22" t="s">
        <v>256</v>
      </c>
      <c r="E22" t="s">
        <v>70</v>
      </c>
      <c r="F22" t="s">
        <v>71</v>
      </c>
      <c r="G22" t="s">
        <v>72</v>
      </c>
      <c r="H22" t="s">
        <v>73</v>
      </c>
      <c r="I22" t="s">
        <v>74</v>
      </c>
      <c r="J22" t="s">
        <v>285</v>
      </c>
      <c r="K22" t="s">
        <v>614</v>
      </c>
      <c r="L22">
        <v>18.743091975190655</v>
      </c>
      <c r="M22">
        <v>12.852838173160755</v>
      </c>
      <c r="N22">
        <v>0.53479539999999992</v>
      </c>
      <c r="O22">
        <v>5.3388637763756011</v>
      </c>
      <c r="P22">
        <v>2.4971005230893039E-7</v>
      </c>
      <c r="Q22">
        <v>0</v>
      </c>
      <c r="R22">
        <v>1.6594375944246797E-2</v>
      </c>
      <c r="S22">
        <v>0</v>
      </c>
    </row>
    <row r="23" spans="1:19" ht="13.5" customHeight="1">
      <c r="A23" t="s">
        <v>447</v>
      </c>
      <c r="B23">
        <v>6857</v>
      </c>
      <c r="C23">
        <v>6375</v>
      </c>
      <c r="D23">
        <v>5668</v>
      </c>
      <c r="E23">
        <v>5438</v>
      </c>
      <c r="F23">
        <v>5165</v>
      </c>
      <c r="G23">
        <v>5057</v>
      </c>
      <c r="H23">
        <v>5238</v>
      </c>
      <c r="I23">
        <v>4849</v>
      </c>
      <c r="J23">
        <v>4650</v>
      </c>
      <c r="K23" t="s">
        <v>621</v>
      </c>
      <c r="L23">
        <v>6.4995338526388826</v>
      </c>
      <c r="M23">
        <v>3.6303883039366909</v>
      </c>
      <c r="N23">
        <v>1.8127392599999999</v>
      </c>
      <c r="O23">
        <v>0.50911535246624595</v>
      </c>
      <c r="P23">
        <v>2.3780560486638739E-2</v>
      </c>
      <c r="Q23">
        <v>0.42260000000000003</v>
      </c>
      <c r="R23">
        <v>0.10091037574930553</v>
      </c>
      <c r="S23">
        <v>0</v>
      </c>
    </row>
    <row r="24" spans="1:19" ht="13.5" customHeight="1">
      <c r="A24" t="s">
        <v>448</v>
      </c>
      <c r="B24">
        <v>2347</v>
      </c>
      <c r="C24">
        <v>2240</v>
      </c>
      <c r="D24">
        <v>2034</v>
      </c>
      <c r="E24">
        <v>1892</v>
      </c>
      <c r="F24">
        <v>1780</v>
      </c>
      <c r="G24">
        <v>1781</v>
      </c>
      <c r="H24">
        <v>1843</v>
      </c>
      <c r="I24">
        <v>1752</v>
      </c>
      <c r="J24">
        <v>1637</v>
      </c>
      <c r="K24" t="s">
        <v>626</v>
      </c>
      <c r="L24">
        <v>5.4064953664851458</v>
      </c>
      <c r="M24">
        <v>0.34513030648514526</v>
      </c>
      <c r="N24">
        <v>5.06136506</v>
      </c>
      <c r="O24">
        <v>0</v>
      </c>
      <c r="P24">
        <v>0</v>
      </c>
      <c r="Q24">
        <v>0</v>
      </c>
      <c r="R24">
        <v>0</v>
      </c>
      <c r="S24">
        <v>0</v>
      </c>
    </row>
    <row r="25" spans="1:19" ht="13.5" customHeight="1">
      <c r="A25" t="s">
        <v>449</v>
      </c>
      <c r="B25">
        <v>4509</v>
      </c>
      <c r="C25">
        <v>4136</v>
      </c>
      <c r="D25">
        <v>3634</v>
      </c>
      <c r="E25">
        <v>3546</v>
      </c>
      <c r="F25">
        <v>3385</v>
      </c>
      <c r="G25">
        <v>3276</v>
      </c>
      <c r="H25">
        <v>3395</v>
      </c>
      <c r="I25">
        <v>3098</v>
      </c>
      <c r="J25">
        <v>3013</v>
      </c>
      <c r="K25" t="s">
        <v>625</v>
      </c>
      <c r="L25">
        <v>0.72751682127442829</v>
      </c>
      <c r="M25">
        <v>0.45458265709878615</v>
      </c>
      <c r="N25">
        <v>0.26458288000000002</v>
      </c>
      <c r="O25">
        <v>0</v>
      </c>
      <c r="P25">
        <v>0</v>
      </c>
      <c r="Q25">
        <v>0</v>
      </c>
      <c r="R25">
        <v>8.3512841756420864E-3</v>
      </c>
      <c r="S25">
        <v>0</v>
      </c>
    </row>
    <row r="26" spans="1:19" ht="13.5" customHeight="1" thickBot="1">
      <c r="A26" t="s">
        <v>450</v>
      </c>
      <c r="B26">
        <v>1.3</v>
      </c>
      <c r="C26">
        <v>1.2</v>
      </c>
      <c r="D26">
        <v>1.1000000000000001</v>
      </c>
      <c r="E26">
        <v>1.1000000000000001</v>
      </c>
      <c r="F26">
        <v>1</v>
      </c>
      <c r="G26">
        <v>1</v>
      </c>
      <c r="H26">
        <v>1.1000000000000001</v>
      </c>
      <c r="I26">
        <v>1</v>
      </c>
      <c r="J26">
        <v>1</v>
      </c>
      <c r="K26" t="s">
        <v>617</v>
      </c>
      <c r="L26">
        <v>0.18093141778139629</v>
      </c>
      <c r="M26">
        <v>0</v>
      </c>
      <c r="N26">
        <v>0.14402212</v>
      </c>
      <c r="O26">
        <v>3.6909297781396296E-2</v>
      </c>
      <c r="P26">
        <v>0</v>
      </c>
      <c r="Q26">
        <v>0</v>
      </c>
      <c r="R26">
        <v>0</v>
      </c>
      <c r="S26">
        <v>0</v>
      </c>
    </row>
    <row r="27" spans="1:19" ht="18.75" customHeight="1">
      <c r="A27" t="s">
        <v>451</v>
      </c>
      <c r="B27">
        <v>34</v>
      </c>
      <c r="C27">
        <v>35</v>
      </c>
      <c r="D27">
        <v>36</v>
      </c>
      <c r="E27">
        <v>35</v>
      </c>
      <c r="F27">
        <v>34</v>
      </c>
      <c r="G27">
        <v>35</v>
      </c>
      <c r="H27">
        <v>35</v>
      </c>
      <c r="I27">
        <v>36</v>
      </c>
      <c r="J27">
        <v>35</v>
      </c>
      <c r="K27" t="s">
        <v>257</v>
      </c>
      <c r="L27">
        <v>5002.2700977019958</v>
      </c>
      <c r="M27">
        <v>2583.4330241298376</v>
      </c>
      <c r="N27">
        <v>1250.1853893300001</v>
      </c>
      <c r="O27">
        <v>426.04340946875624</v>
      </c>
      <c r="P27">
        <v>296.66214704608393</v>
      </c>
      <c r="Q27">
        <v>326.95059762221962</v>
      </c>
      <c r="R27">
        <v>62.095280959111072</v>
      </c>
      <c r="S27">
        <v>56.900249145989044</v>
      </c>
    </row>
    <row r="28" spans="1:19" ht="13.5" customHeight="1">
      <c r="A28" t="s">
        <v>452</v>
      </c>
      <c r="B28">
        <v>464</v>
      </c>
      <c r="C28">
        <v>453</v>
      </c>
      <c r="D28">
        <v>562</v>
      </c>
      <c r="E28">
        <v>579</v>
      </c>
      <c r="F28">
        <v>605</v>
      </c>
      <c r="G28">
        <v>674</v>
      </c>
      <c r="H28">
        <v>733</v>
      </c>
      <c r="I28">
        <v>782</v>
      </c>
      <c r="J28">
        <v>782</v>
      </c>
      <c r="K28" t="s">
        <v>258</v>
      </c>
      <c r="L28">
        <v>1957.5060831611688</v>
      </c>
      <c r="M28">
        <v>1081.886839112065</v>
      </c>
      <c r="N28">
        <v>308.58569069000004</v>
      </c>
      <c r="O28">
        <v>83.751829132234207</v>
      </c>
      <c r="P28">
        <v>190.79420589836397</v>
      </c>
      <c r="Q28">
        <v>224.6044060559546</v>
      </c>
      <c r="R28">
        <v>53.857156781519578</v>
      </c>
      <c r="S28">
        <v>14.025955491031379</v>
      </c>
    </row>
    <row r="29" spans="1:19" ht="21" customHeight="1" thickBot="1">
      <c r="A29" t="s">
        <v>453</v>
      </c>
      <c r="B29">
        <v>41</v>
      </c>
      <c r="C29">
        <v>42</v>
      </c>
      <c r="D29">
        <v>46</v>
      </c>
      <c r="E29">
        <v>45</v>
      </c>
      <c r="F29">
        <v>46</v>
      </c>
      <c r="G29">
        <v>49</v>
      </c>
      <c r="H29">
        <v>49</v>
      </c>
      <c r="I29">
        <v>52</v>
      </c>
      <c r="J29">
        <v>54</v>
      </c>
      <c r="K29" t="s">
        <v>446</v>
      </c>
      <c r="L29">
        <v>0.135240508796725</v>
      </c>
      <c r="M29">
        <v>0</v>
      </c>
      <c r="N29">
        <v>0</v>
      </c>
      <c r="O29">
        <v>0</v>
      </c>
      <c r="P29">
        <v>0</v>
      </c>
      <c r="Q29">
        <v>0</v>
      </c>
      <c r="R29">
        <v>0.135240508796725</v>
      </c>
      <c r="S29">
        <v>0</v>
      </c>
    </row>
    <row r="30" spans="1:19" ht="13.5" customHeight="1">
      <c r="A30" t="s">
        <v>454</v>
      </c>
      <c r="B30">
        <v>2699</v>
      </c>
      <c r="C30">
        <v>2693</v>
      </c>
      <c r="D30">
        <v>2596</v>
      </c>
      <c r="E30">
        <v>2471</v>
      </c>
      <c r="F30">
        <v>2385</v>
      </c>
      <c r="G30">
        <v>2455</v>
      </c>
      <c r="H30">
        <v>2576</v>
      </c>
      <c r="I30">
        <v>2534</v>
      </c>
      <c r="J30">
        <v>2419</v>
      </c>
      <c r="K30" t="s">
        <v>214</v>
      </c>
      <c r="L30">
        <v>6959.9114213719613</v>
      </c>
      <c r="M30">
        <v>3665.3198632419026</v>
      </c>
      <c r="N30">
        <v>1558.7710800200002</v>
      </c>
      <c r="O30">
        <v>509.79523860099044</v>
      </c>
      <c r="P30">
        <v>487.45635294444787</v>
      </c>
      <c r="Q30">
        <v>551.55500367817422</v>
      </c>
      <c r="R30">
        <v>116.08767824942737</v>
      </c>
      <c r="S30">
        <v>70.926204637020419</v>
      </c>
    </row>
    <row r="31" spans="1:19" ht="13.5" customHeight="1" thickBot="1">
      <c r="A31" t="s">
        <v>455</v>
      </c>
      <c r="B31">
        <v>112</v>
      </c>
      <c r="C31">
        <v>109</v>
      </c>
      <c r="D31">
        <v>176</v>
      </c>
      <c r="E31">
        <v>162</v>
      </c>
      <c r="F31">
        <v>177</v>
      </c>
      <c r="G31">
        <v>109</v>
      </c>
      <c r="H31">
        <v>160</v>
      </c>
      <c r="I31">
        <v>331</v>
      </c>
      <c r="J31">
        <v>321</v>
      </c>
    </row>
    <row r="32" spans="1:19" ht="13.5" customHeight="1">
      <c r="A32" t="s">
        <v>456</v>
      </c>
      <c r="B32">
        <v>2811</v>
      </c>
      <c r="C32">
        <v>2802</v>
      </c>
      <c r="D32">
        <v>2772</v>
      </c>
      <c r="E32">
        <v>2633</v>
      </c>
      <c r="F32">
        <v>2562</v>
      </c>
      <c r="G32">
        <v>2564</v>
      </c>
      <c r="H32">
        <v>2736</v>
      </c>
      <c r="I32">
        <v>2865</v>
      </c>
      <c r="J32">
        <v>2740</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&amp;L&amp;G&amp;C&amp;"Arial,Normal"&amp;8Fact book - Q3 2012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M46"/>
  <sheetViews>
    <sheetView view="pageLayout" zoomScaleNormal="100" workbookViewId="0">
      <selection activeCell="F49" sqref="F49"/>
    </sheetView>
  </sheetViews>
  <sheetFormatPr defaultRowHeight="11.25"/>
  <cols>
    <col min="1" max="1" width="27.85546875" style="12" customWidth="1"/>
    <col min="2" max="2" width="6.28515625" style="12" customWidth="1"/>
    <col min="3" max="3" width="6.140625" style="12" customWidth="1"/>
    <col min="4" max="17" width="6" style="12" customWidth="1"/>
    <col min="18" max="16384" width="9.140625" style="12"/>
  </cols>
  <sheetData>
    <row r="1" spans="1:13" ht="13.5" customHeight="1">
      <c r="A1" s="323" t="s">
        <v>336</v>
      </c>
      <c r="K1" s="187"/>
      <c r="L1" s="187"/>
      <c r="M1" s="187"/>
    </row>
    <row r="2" spans="1:13" ht="13.5" customHeight="1">
      <c r="K2" s="187"/>
      <c r="L2" s="187"/>
      <c r="M2" s="187"/>
    </row>
    <row r="3" spans="1:13" ht="13.5" customHeight="1" thickBot="1">
      <c r="A3" s="6" t="s">
        <v>69</v>
      </c>
      <c r="B3" s="590" t="s">
        <v>782</v>
      </c>
      <c r="C3" s="590" t="s">
        <v>727</v>
      </c>
      <c r="D3" s="590" t="s">
        <v>695</v>
      </c>
      <c r="E3" s="590" t="s">
        <v>605</v>
      </c>
      <c r="F3" s="590" t="s">
        <v>526</v>
      </c>
      <c r="G3" s="590" t="s">
        <v>256</v>
      </c>
      <c r="H3" s="590" t="s">
        <v>70</v>
      </c>
      <c r="I3" s="590" t="s">
        <v>71</v>
      </c>
      <c r="J3" s="590" t="s">
        <v>72</v>
      </c>
      <c r="K3" s="186"/>
      <c r="L3" s="186"/>
      <c r="M3" s="187"/>
    </row>
    <row r="4" spans="1:13" ht="13.5" customHeight="1">
      <c r="A4" s="4" t="s">
        <v>774</v>
      </c>
      <c r="B4" s="5">
        <v>84</v>
      </c>
      <c r="C4" s="5">
        <v>42</v>
      </c>
      <c r="D4" s="5">
        <v>31</v>
      </c>
      <c r="E4" s="5">
        <v>34</v>
      </c>
      <c r="F4" s="5">
        <v>43</v>
      </c>
      <c r="G4" s="5">
        <v>45</v>
      </c>
      <c r="H4" s="5">
        <v>47</v>
      </c>
      <c r="I4" s="5">
        <v>46</v>
      </c>
      <c r="J4" s="5">
        <v>77</v>
      </c>
      <c r="K4" s="40"/>
      <c r="L4" s="40"/>
      <c r="M4" s="187"/>
    </row>
    <row r="5" spans="1:13" ht="13.5" customHeight="1">
      <c r="A5" s="4" t="s">
        <v>775</v>
      </c>
      <c r="B5" s="5">
        <v>93</v>
      </c>
      <c r="C5" s="5">
        <v>50</v>
      </c>
      <c r="D5" s="5">
        <v>36</v>
      </c>
      <c r="E5" s="5">
        <v>33</v>
      </c>
      <c r="F5" s="5">
        <v>48</v>
      </c>
      <c r="G5" s="5">
        <v>49</v>
      </c>
      <c r="H5" s="5">
        <v>38</v>
      </c>
      <c r="I5" s="5">
        <v>48</v>
      </c>
      <c r="J5" s="5">
        <v>97</v>
      </c>
      <c r="K5" s="40"/>
      <c r="L5" s="40"/>
      <c r="M5" s="187"/>
    </row>
    <row r="6" spans="1:13" ht="13.5" customHeight="1">
      <c r="A6" s="4" t="s">
        <v>776</v>
      </c>
      <c r="B6" s="5">
        <v>4</v>
      </c>
      <c r="C6" s="5">
        <v>11</v>
      </c>
      <c r="D6" s="5">
        <v>11</v>
      </c>
      <c r="E6" s="5">
        <v>11</v>
      </c>
      <c r="F6" s="5">
        <v>3</v>
      </c>
      <c r="G6" s="5">
        <v>4</v>
      </c>
      <c r="H6" s="5">
        <v>6</v>
      </c>
      <c r="I6" s="5">
        <v>2</v>
      </c>
      <c r="J6" s="5">
        <v>15</v>
      </c>
      <c r="K6" s="40"/>
      <c r="L6" s="40"/>
      <c r="M6" s="187"/>
    </row>
    <row r="7" spans="1:13" ht="13.5" customHeight="1">
      <c r="A7" s="4" t="s">
        <v>777</v>
      </c>
      <c r="B7" s="5">
        <v>6</v>
      </c>
      <c r="C7" s="5">
        <v>7</v>
      </c>
      <c r="D7" s="5">
        <v>13</v>
      </c>
      <c r="E7" s="5">
        <v>6</v>
      </c>
      <c r="F7" s="5">
        <v>5</v>
      </c>
      <c r="G7" s="5">
        <v>14</v>
      </c>
      <c r="H7" s="5">
        <v>5</v>
      </c>
      <c r="I7" s="5">
        <v>6</v>
      </c>
      <c r="J7" s="5">
        <v>13</v>
      </c>
      <c r="K7" s="40"/>
      <c r="L7" s="40"/>
      <c r="M7" s="187"/>
    </row>
    <row r="8" spans="1:13" ht="13.5" customHeight="1">
      <c r="A8" s="4" t="s">
        <v>778</v>
      </c>
      <c r="B8" s="5">
        <v>17</v>
      </c>
      <c r="C8" s="5">
        <v>20</v>
      </c>
      <c r="D8" s="5">
        <v>16</v>
      </c>
      <c r="E8" s="5">
        <v>15</v>
      </c>
      <c r="F8" s="5">
        <v>11</v>
      </c>
      <c r="G8" s="5">
        <v>12</v>
      </c>
      <c r="H8" s="5">
        <v>11</v>
      </c>
      <c r="I8" s="5">
        <v>15</v>
      </c>
      <c r="J8" s="5">
        <v>18</v>
      </c>
      <c r="K8" s="40"/>
      <c r="L8" s="40"/>
      <c r="M8" s="187"/>
    </row>
    <row r="9" spans="1:13" ht="13.5" customHeight="1">
      <c r="A9" s="4" t="s">
        <v>416</v>
      </c>
      <c r="B9" s="228">
        <v>0.31</v>
      </c>
      <c r="C9" s="228">
        <v>0.53</v>
      </c>
      <c r="D9" s="228">
        <v>0.6</v>
      </c>
      <c r="E9" s="228">
        <v>0.48</v>
      </c>
      <c r="F9" s="228">
        <v>0.36</v>
      </c>
      <c r="G9" s="228">
        <v>0.43</v>
      </c>
      <c r="H9" s="228">
        <v>0.22</v>
      </c>
      <c r="I9" s="228">
        <v>0.35</v>
      </c>
      <c r="J9" s="228">
        <v>0.46</v>
      </c>
      <c r="K9" s="40"/>
      <c r="L9" s="40"/>
      <c r="M9" s="187"/>
    </row>
    <row r="10" spans="1:13" ht="13.5" customHeight="1">
      <c r="K10" s="187"/>
      <c r="L10" s="187"/>
      <c r="M10" s="187"/>
    </row>
    <row r="11" spans="1:13" ht="13.5" customHeight="1">
      <c r="K11" s="187"/>
      <c r="L11" s="187"/>
      <c r="M11" s="187"/>
    </row>
    <row r="12" spans="1:13" ht="13.5" customHeight="1">
      <c r="K12" s="187"/>
      <c r="L12" s="187"/>
      <c r="M12" s="187"/>
    </row>
    <row r="13" spans="1:13" ht="13.5" customHeight="1">
      <c r="K13" s="187"/>
      <c r="L13" s="187"/>
      <c r="M13" s="187"/>
    </row>
    <row r="14" spans="1:13" ht="13.5" customHeight="1">
      <c r="K14" s="187"/>
      <c r="L14" s="187"/>
      <c r="M14" s="187"/>
    </row>
    <row r="15" spans="1:13" ht="13.5" customHeight="1">
      <c r="K15" s="187"/>
      <c r="L15" s="187"/>
      <c r="M15" s="187"/>
    </row>
    <row r="16" spans="1:13"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sheetData>
  <printOptions horizontalCentered="1"/>
  <pageMargins left="0.7" right="0.7" top="0.75" bottom="0.75" header="0.3" footer="0.3"/>
  <pageSetup paperSize="9" scale="84" orientation="portrait" r:id="rId1"/>
  <headerFooter>
    <oddHeader>&amp;R&amp;"Arial,Normal"&amp;8Risk, liquidity and capital management</oddHeader>
    <oddFooter>&amp;L&amp;G&amp;C&amp;"Arial,Normal"&amp;7Fact book - Q2 2013</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W74"/>
  <sheetViews>
    <sheetView view="pageLayout" zoomScaleNormal="100" zoomScaleSheetLayoutView="100" workbookViewId="0">
      <selection activeCell="F49" sqref="F49"/>
    </sheetView>
  </sheetViews>
  <sheetFormatPr defaultRowHeight="8.25"/>
  <cols>
    <col min="1" max="1" width="24.7109375" style="86" customWidth="1"/>
    <col min="2" max="4" width="7.7109375" style="86" customWidth="1"/>
    <col min="5" max="6" width="7.28515625" style="86" bestFit="1" customWidth="1"/>
    <col min="7" max="10" width="7.140625" style="86" bestFit="1" customWidth="1"/>
    <col min="11" max="11" width="7.140625" style="86" customWidth="1"/>
    <col min="12" max="12" width="27.85546875" style="86" customWidth="1"/>
    <col min="13" max="14" width="9" style="86" customWidth="1"/>
    <col min="15" max="15" width="8.5703125" style="86" customWidth="1"/>
    <col min="16" max="17" width="8.140625" style="86" bestFit="1" customWidth="1"/>
    <col min="18" max="18" width="7.85546875" style="86" bestFit="1" customWidth="1"/>
    <col min="19" max="20" width="8.140625" style="86" bestFit="1" customWidth="1"/>
    <col min="21" max="21" width="7.85546875" style="86" bestFit="1" customWidth="1"/>
    <col min="22" max="23" width="9.140625" style="86"/>
    <col min="24" max="24" width="10.140625" style="86" customWidth="1"/>
    <col min="25" max="16384" width="9.140625" style="86"/>
  </cols>
  <sheetData>
    <row r="1" spans="1:23" ht="13.5" customHeight="1">
      <c r="A1" s="20" t="s">
        <v>340</v>
      </c>
      <c r="B1" s="91"/>
      <c r="C1" s="91"/>
      <c r="D1" s="20"/>
      <c r="L1" s="20" t="s">
        <v>375</v>
      </c>
      <c r="M1" s="91"/>
      <c r="N1" s="91"/>
      <c r="O1" s="20"/>
      <c r="V1" s="20" t="s">
        <v>530</v>
      </c>
    </row>
    <row r="2" spans="1:23" ht="13.5" customHeight="1" thickBot="1">
      <c r="K2" s="55"/>
    </row>
    <row r="3" spans="1:23" ht="13.5" customHeight="1" thickBot="1">
      <c r="A3" s="610" t="s">
        <v>69</v>
      </c>
      <c r="B3" s="610" t="s">
        <v>782</v>
      </c>
      <c r="C3" s="610" t="s">
        <v>727</v>
      </c>
      <c r="D3" s="610" t="s">
        <v>695</v>
      </c>
      <c r="E3" s="610" t="s">
        <v>605</v>
      </c>
      <c r="F3" s="611" t="s">
        <v>526</v>
      </c>
      <c r="G3" s="611" t="s">
        <v>256</v>
      </c>
      <c r="H3" s="611" t="s">
        <v>70</v>
      </c>
      <c r="I3" s="611" t="s">
        <v>71</v>
      </c>
      <c r="J3" s="611" t="s">
        <v>72</v>
      </c>
      <c r="K3" s="612" t="s">
        <v>73</v>
      </c>
      <c r="L3" s="607" t="s">
        <v>69</v>
      </c>
      <c r="M3" s="527" t="s">
        <v>782</v>
      </c>
      <c r="N3" s="527" t="s">
        <v>727</v>
      </c>
      <c r="O3" s="527" t="s">
        <v>695</v>
      </c>
      <c r="P3" s="527" t="s">
        <v>605</v>
      </c>
      <c r="Q3" s="527" t="s">
        <v>526</v>
      </c>
      <c r="R3" s="527" t="s">
        <v>256</v>
      </c>
      <c r="S3" s="527" t="s">
        <v>70</v>
      </c>
      <c r="T3" s="527" t="s">
        <v>71</v>
      </c>
      <c r="U3" s="527" t="s">
        <v>72</v>
      </c>
      <c r="V3" s="247" t="s">
        <v>661</v>
      </c>
    </row>
    <row r="4" spans="1:23" s="231" customFormat="1" ht="13.5" customHeight="1">
      <c r="A4" s="250" t="s">
        <v>341</v>
      </c>
      <c r="B4" s="248">
        <v>5130</v>
      </c>
      <c r="C4" s="248">
        <v>5130</v>
      </c>
      <c r="D4" s="248">
        <v>5130</v>
      </c>
      <c r="E4" s="248">
        <v>5130</v>
      </c>
      <c r="F4" s="248">
        <v>5130</v>
      </c>
      <c r="G4" s="248">
        <v>5127</v>
      </c>
      <c r="H4" s="248">
        <v>5127</v>
      </c>
      <c r="I4" s="248">
        <v>5127</v>
      </c>
      <c r="J4" s="248">
        <v>5127</v>
      </c>
      <c r="K4" s="248">
        <v>5115</v>
      </c>
      <c r="L4" s="558" t="s">
        <v>376</v>
      </c>
      <c r="M4" s="567">
        <f>SUM(M5,M10)</f>
        <v>137582.07185276001</v>
      </c>
      <c r="N4" s="567">
        <f>SUM(N5,N10)</f>
        <v>144847.29259001999</v>
      </c>
      <c r="O4" s="567">
        <v>145340</v>
      </c>
      <c r="P4" s="567">
        <f>P5+P10</f>
        <v>156025</v>
      </c>
      <c r="Q4" s="567">
        <f>Q5+Q10</f>
        <v>157321.5</v>
      </c>
      <c r="R4" s="567">
        <v>157776</v>
      </c>
      <c r="S4" s="384">
        <v>161604</v>
      </c>
      <c r="T4" s="384">
        <v>162770</v>
      </c>
      <c r="U4" s="384">
        <v>158836</v>
      </c>
      <c r="V4" s="14" t="s">
        <v>535</v>
      </c>
      <c r="W4" s="86"/>
    </row>
    <row r="5" spans="1:23" s="231" customFormat="1" ht="13.5" customHeight="1">
      <c r="A5" s="250" t="s">
        <v>342</v>
      </c>
      <c r="B5" s="248">
        <v>20165</v>
      </c>
      <c r="C5" s="248">
        <v>20507</v>
      </c>
      <c r="D5" s="248">
        <v>19028</v>
      </c>
      <c r="E5" s="248">
        <v>19192</v>
      </c>
      <c r="F5" s="249">
        <v>19095</v>
      </c>
      <c r="G5" s="249">
        <v>19142</v>
      </c>
      <c r="H5" s="248">
        <v>17486</v>
      </c>
      <c r="I5" s="248">
        <v>17357</v>
      </c>
      <c r="J5" s="248">
        <v>17460</v>
      </c>
      <c r="K5" s="248">
        <v>17370</v>
      </c>
      <c r="L5" s="559" t="s">
        <v>377</v>
      </c>
      <c r="M5" s="481">
        <v>115550.59719291001</v>
      </c>
      <c r="N5" s="481">
        <v>121572.92085483999</v>
      </c>
      <c r="O5" s="481">
        <v>122050</v>
      </c>
      <c r="P5" s="481">
        <f>SUM(P6:P9)</f>
        <v>127611</v>
      </c>
      <c r="Q5" s="481">
        <f>SUM(Q6:Q9)</f>
        <v>128813</v>
      </c>
      <c r="R5" s="481">
        <v>130156</v>
      </c>
      <c r="S5" s="217">
        <v>123686</v>
      </c>
      <c r="T5" s="217">
        <v>125038</v>
      </c>
      <c r="U5" s="217">
        <v>123272</v>
      </c>
    </row>
    <row r="6" spans="1:23" s="231" customFormat="1" ht="13.5" customHeight="1">
      <c r="A6" s="250" t="s">
        <v>343</v>
      </c>
      <c r="B6" s="248">
        <v>939</v>
      </c>
      <c r="C6" s="248">
        <v>476</v>
      </c>
      <c r="D6" s="248">
        <v>1750</v>
      </c>
      <c r="E6" s="248">
        <v>1367</v>
      </c>
      <c r="F6" s="249">
        <v>956</v>
      </c>
      <c r="G6" s="249">
        <v>464</v>
      </c>
      <c r="H6" s="248">
        <v>1579</v>
      </c>
      <c r="I6" s="248">
        <v>1105</v>
      </c>
      <c r="J6" s="248">
        <v>863</v>
      </c>
      <c r="K6" s="248">
        <v>444</v>
      </c>
      <c r="L6" s="559" t="s">
        <v>378</v>
      </c>
      <c r="M6" s="481">
        <v>87153.892392950002</v>
      </c>
      <c r="N6" s="481">
        <v>92211.120015709996</v>
      </c>
      <c r="O6" s="481">
        <v>90561</v>
      </c>
      <c r="P6" s="481">
        <v>92194</v>
      </c>
      <c r="Q6" s="481">
        <v>92693</v>
      </c>
      <c r="R6" s="481">
        <v>92299</v>
      </c>
      <c r="S6" s="217">
        <v>86696</v>
      </c>
      <c r="T6" s="217">
        <v>87484</v>
      </c>
      <c r="U6" s="217">
        <v>86743</v>
      </c>
      <c r="V6" s="312"/>
      <c r="W6" s="313" t="s">
        <v>290</v>
      </c>
    </row>
    <row r="7" spans="1:23" s="231" customFormat="1" ht="13.5" customHeight="1">
      <c r="A7" s="250" t="s">
        <v>344</v>
      </c>
      <c r="B7" s="248">
        <v>-2252</v>
      </c>
      <c r="C7" s="248">
        <v>-2330</v>
      </c>
      <c r="D7" s="248">
        <v>-2170</v>
      </c>
      <c r="E7" s="248">
        <v>-2171</v>
      </c>
      <c r="F7" s="249">
        <v>-2131</v>
      </c>
      <c r="G7" s="249">
        <v>-2135</v>
      </c>
      <c r="H7" s="248">
        <v>-2093</v>
      </c>
      <c r="I7" s="248">
        <v>-2059</v>
      </c>
      <c r="J7" s="248">
        <v>-2097</v>
      </c>
      <c r="K7" s="248">
        <v>-2097</v>
      </c>
      <c r="L7" s="559" t="s">
        <v>379</v>
      </c>
      <c r="M7" s="481">
        <v>6554.1407899799997</v>
      </c>
      <c r="N7" s="481">
        <v>6921.8558668799997</v>
      </c>
      <c r="O7" s="481">
        <v>8384</v>
      </c>
      <c r="P7" s="481">
        <v>9972</v>
      </c>
      <c r="Q7" s="481">
        <v>10695</v>
      </c>
      <c r="R7" s="481">
        <v>12266</v>
      </c>
      <c r="S7" s="217">
        <v>11215</v>
      </c>
      <c r="T7" s="217">
        <v>10465</v>
      </c>
      <c r="U7" s="217">
        <v>9525</v>
      </c>
      <c r="V7" s="307" t="s">
        <v>73</v>
      </c>
      <c r="W7" s="308">
        <v>182</v>
      </c>
    </row>
    <row r="8" spans="1:23" s="231" customFormat="1" ht="13.5" customHeight="1">
      <c r="A8" s="250" t="s">
        <v>345</v>
      </c>
      <c r="B8" s="248">
        <v>-1432</v>
      </c>
      <c r="C8" s="248">
        <v>-1575</v>
      </c>
      <c r="D8" s="248">
        <v>-1777</v>
      </c>
      <c r="E8" s="248">
        <v>-1722</v>
      </c>
      <c r="F8" s="249">
        <v>-1752</v>
      </c>
      <c r="G8" s="249">
        <v>-1518</v>
      </c>
      <c r="H8" s="248">
        <v>-1422</v>
      </c>
      <c r="I8" s="248">
        <v>-1348</v>
      </c>
      <c r="J8" s="248">
        <v>-1507</v>
      </c>
      <c r="K8" s="248">
        <v>-1424</v>
      </c>
      <c r="L8" s="559" t="s">
        <v>380</v>
      </c>
      <c r="M8" s="481">
        <v>20387.903540399999</v>
      </c>
      <c r="N8" s="481">
        <v>20992.009091830001</v>
      </c>
      <c r="O8" s="481">
        <v>21710</v>
      </c>
      <c r="P8" s="481">
        <v>24094</v>
      </c>
      <c r="Q8" s="481">
        <v>23898</v>
      </c>
      <c r="R8" s="481">
        <v>24285</v>
      </c>
      <c r="S8" s="217">
        <v>24367</v>
      </c>
      <c r="T8" s="217">
        <v>25719</v>
      </c>
      <c r="U8" s="217">
        <v>25685</v>
      </c>
      <c r="V8" s="307" t="s">
        <v>72</v>
      </c>
      <c r="W8" s="308">
        <v>180</v>
      </c>
    </row>
    <row r="9" spans="1:23" s="231" customFormat="1" ht="13.5" customHeight="1">
      <c r="A9" s="255" t="s">
        <v>346</v>
      </c>
      <c r="B9" s="257">
        <f>B8+B7+B6+B5+B4</f>
        <v>22550</v>
      </c>
      <c r="C9" s="257">
        <f>C8+C7+C6+C5+C4</f>
        <v>22208</v>
      </c>
      <c r="D9" s="257">
        <v>21961</v>
      </c>
      <c r="E9" s="257">
        <v>21796</v>
      </c>
      <c r="F9" s="257">
        <v>21298</v>
      </c>
      <c r="G9" s="257">
        <v>21080</v>
      </c>
      <c r="H9" s="254">
        <v>20677</v>
      </c>
      <c r="I9" s="254">
        <v>20182</v>
      </c>
      <c r="J9" s="254">
        <v>19846</v>
      </c>
      <c r="K9" s="254">
        <v>19408</v>
      </c>
      <c r="L9" s="559" t="s">
        <v>381</v>
      </c>
      <c r="M9" s="481">
        <v>1454.6604695799999</v>
      </c>
      <c r="N9" s="481">
        <v>1447.9358804200001</v>
      </c>
      <c r="O9" s="481">
        <v>1395</v>
      </c>
      <c r="P9" s="481">
        <v>1351</v>
      </c>
      <c r="Q9" s="481">
        <v>1527</v>
      </c>
      <c r="R9" s="481">
        <v>1306</v>
      </c>
      <c r="S9" s="217">
        <v>1408</v>
      </c>
      <c r="T9" s="217">
        <v>1370</v>
      </c>
      <c r="U9" s="217">
        <v>1319</v>
      </c>
      <c r="V9" s="307" t="s">
        <v>71</v>
      </c>
      <c r="W9" s="308">
        <v>183</v>
      </c>
    </row>
    <row r="10" spans="1:23" s="231" customFormat="1" ht="13.5" customHeight="1">
      <c r="A10" s="264"/>
      <c r="B10" s="256"/>
      <c r="C10" s="256"/>
      <c r="D10" s="256"/>
      <c r="E10" s="256"/>
      <c r="F10" s="249"/>
      <c r="G10" s="249"/>
      <c r="H10" s="258"/>
      <c r="I10" s="258"/>
      <c r="J10" s="258"/>
      <c r="K10" s="258"/>
      <c r="L10" s="559" t="s">
        <v>382</v>
      </c>
      <c r="M10" s="481">
        <v>22031.474659849999</v>
      </c>
      <c r="N10" s="481">
        <v>23274.371735180001</v>
      </c>
      <c r="O10" s="481">
        <v>23290</v>
      </c>
      <c r="P10" s="481">
        <f>SUM(P11:P13)</f>
        <v>28414</v>
      </c>
      <c r="Q10" s="481">
        <f>SUM(Q11:Q13)</f>
        <v>28508.5</v>
      </c>
      <c r="R10" s="481">
        <v>27620</v>
      </c>
      <c r="S10" s="217">
        <v>37918</v>
      </c>
      <c r="T10" s="217">
        <v>37732</v>
      </c>
      <c r="U10" s="217">
        <v>35564</v>
      </c>
      <c r="V10" s="307" t="s">
        <v>70</v>
      </c>
      <c r="W10" s="308">
        <v>185</v>
      </c>
    </row>
    <row r="11" spans="1:23" s="231" customFormat="1" ht="13.5" customHeight="1">
      <c r="A11" s="250" t="s">
        <v>347</v>
      </c>
      <c r="B11" s="263">
        <v>0.10650999999999999</v>
      </c>
      <c r="C11" s="263">
        <v>0.10199999999999999</v>
      </c>
      <c r="D11" s="263">
        <v>0.10199999999999999</v>
      </c>
      <c r="E11" s="263">
        <v>9.8000000000000004E-2</v>
      </c>
      <c r="F11" s="263">
        <v>9.6000000000000002E-2</v>
      </c>
      <c r="G11" s="249" t="s">
        <v>513</v>
      </c>
      <c r="H11" s="248" t="s">
        <v>360</v>
      </c>
      <c r="I11" s="248" t="s">
        <v>360</v>
      </c>
      <c r="J11" s="248" t="s">
        <v>361</v>
      </c>
      <c r="K11" s="248" t="s">
        <v>964</v>
      </c>
      <c r="L11" s="559" t="s">
        <v>383</v>
      </c>
      <c r="M11" s="182">
        <v>303.26916364000004</v>
      </c>
      <c r="N11" s="182">
        <v>447.53970328000003</v>
      </c>
      <c r="O11" s="202">
        <v>426</v>
      </c>
      <c r="P11" s="202">
        <v>438</v>
      </c>
      <c r="Q11" s="202">
        <v>388</v>
      </c>
      <c r="R11" s="202">
        <v>514</v>
      </c>
      <c r="S11" s="217">
        <v>536</v>
      </c>
      <c r="T11" s="217">
        <v>465</v>
      </c>
      <c r="U11" s="217">
        <v>343</v>
      </c>
      <c r="V11" s="307" t="s">
        <v>256</v>
      </c>
      <c r="W11" s="308">
        <v>182</v>
      </c>
    </row>
    <row r="12" spans="1:23" s="231" customFormat="1" ht="13.5" customHeight="1">
      <c r="A12" s="250" t="s">
        <v>348</v>
      </c>
      <c r="B12" s="253">
        <v>0.13952000000000001</v>
      </c>
      <c r="C12" s="253">
        <v>0.13189999999999999</v>
      </c>
      <c r="D12" s="253">
        <v>0.13100000000000001</v>
      </c>
      <c r="E12" s="249" t="s">
        <v>102</v>
      </c>
      <c r="F12" s="249" t="s">
        <v>670</v>
      </c>
      <c r="G12" s="249" t="s">
        <v>514</v>
      </c>
      <c r="H12" s="248" t="s">
        <v>362</v>
      </c>
      <c r="I12" s="248" t="s">
        <v>363</v>
      </c>
      <c r="J12" s="248" t="s">
        <v>363</v>
      </c>
      <c r="K12" s="248" t="s">
        <v>364</v>
      </c>
      <c r="L12" s="559" t="s">
        <v>380</v>
      </c>
      <c r="M12" s="481">
        <v>10556.44299114</v>
      </c>
      <c r="N12" s="481">
        <v>10664.424987570001</v>
      </c>
      <c r="O12" s="481">
        <v>10752</v>
      </c>
      <c r="P12" s="481">
        <v>10747</v>
      </c>
      <c r="Q12" s="481">
        <v>10702</v>
      </c>
      <c r="R12" s="481">
        <v>9857</v>
      </c>
      <c r="S12" s="217">
        <v>9934</v>
      </c>
      <c r="T12" s="217">
        <v>9937</v>
      </c>
      <c r="U12" s="217">
        <v>9768</v>
      </c>
      <c r="V12" s="307" t="s">
        <v>526</v>
      </c>
      <c r="W12" s="308">
        <v>181</v>
      </c>
    </row>
    <row r="13" spans="1:23" s="231" customFormat="1" ht="13.5" customHeight="1">
      <c r="A13" s="250" t="s">
        <v>349</v>
      </c>
      <c r="B13" s="248">
        <v>1976</v>
      </c>
      <c r="C13" s="248">
        <v>2028</v>
      </c>
      <c r="D13" s="248">
        <v>1992</v>
      </c>
      <c r="E13" s="248">
        <v>2013</v>
      </c>
      <c r="F13" s="249">
        <v>1990</v>
      </c>
      <c r="G13" s="249">
        <v>1959</v>
      </c>
      <c r="H13" s="248">
        <v>1964</v>
      </c>
      <c r="I13" s="248">
        <v>1916</v>
      </c>
      <c r="J13" s="248">
        <v>1899</v>
      </c>
      <c r="K13" s="248">
        <v>1927</v>
      </c>
      <c r="L13" s="559" t="s">
        <v>381</v>
      </c>
      <c r="M13" s="481">
        <v>11172.262505069999</v>
      </c>
      <c r="N13" s="481">
        <v>12162.407044329999</v>
      </c>
      <c r="O13" s="481">
        <v>12112</v>
      </c>
      <c r="P13" s="481">
        <v>17229</v>
      </c>
      <c r="Q13" s="481">
        <v>17418.5</v>
      </c>
      <c r="R13" s="481">
        <v>17249</v>
      </c>
      <c r="S13" s="217">
        <v>27448</v>
      </c>
      <c r="T13" s="217">
        <v>27330</v>
      </c>
      <c r="U13" s="217">
        <v>25453</v>
      </c>
      <c r="V13" s="307" t="s">
        <v>605</v>
      </c>
      <c r="W13" s="308">
        <v>179</v>
      </c>
    </row>
    <row r="14" spans="1:23" s="231" customFormat="1" ht="21.75" customHeight="1">
      <c r="A14" s="250" t="s">
        <v>755</v>
      </c>
      <c r="B14" s="248">
        <v>-614</v>
      </c>
      <c r="C14" s="248">
        <v>-617</v>
      </c>
      <c r="L14" s="325"/>
      <c r="M14" s="17"/>
      <c r="N14" s="17"/>
      <c r="O14" s="17"/>
      <c r="P14" s="17"/>
      <c r="Q14" s="17"/>
      <c r="R14" s="17"/>
      <c r="S14" s="17"/>
      <c r="T14" s="17"/>
      <c r="U14" s="17"/>
      <c r="V14" s="307" t="s">
        <v>695</v>
      </c>
      <c r="W14" s="308">
        <v>168</v>
      </c>
    </row>
    <row r="15" spans="1:23" s="231" customFormat="1" ht="13.5" customHeight="1">
      <c r="A15" s="255" t="s">
        <v>350</v>
      </c>
      <c r="B15" s="257">
        <f>B9+B13+B14</f>
        <v>23912</v>
      </c>
      <c r="C15" s="257">
        <f>C9+C13+C14</f>
        <v>23619</v>
      </c>
      <c r="D15" s="257">
        <v>23953</v>
      </c>
      <c r="E15" s="257">
        <v>23809</v>
      </c>
      <c r="F15" s="257">
        <v>23288</v>
      </c>
      <c r="G15" s="257">
        <v>23039</v>
      </c>
      <c r="H15" s="254">
        <v>22641</v>
      </c>
      <c r="I15" s="254">
        <v>22098</v>
      </c>
      <c r="J15" s="254">
        <v>21745</v>
      </c>
      <c r="K15" s="254">
        <v>21335</v>
      </c>
      <c r="L15" s="558" t="s">
        <v>384</v>
      </c>
      <c r="M15" s="567">
        <v>7252.6510125000004</v>
      </c>
      <c r="N15" s="567">
        <v>6684</v>
      </c>
      <c r="O15" s="567">
        <v>6323</v>
      </c>
      <c r="P15" s="567">
        <f>SUM(P16:P18)</f>
        <v>6756</v>
      </c>
      <c r="Q15" s="567">
        <f>SUM(Q16:Q18)</f>
        <v>7707</v>
      </c>
      <c r="R15" s="567">
        <v>8276</v>
      </c>
      <c r="S15" s="384">
        <v>8144</v>
      </c>
      <c r="T15" s="384">
        <v>4750</v>
      </c>
      <c r="U15" s="384">
        <v>5572</v>
      </c>
      <c r="V15" s="307" t="s">
        <v>727</v>
      </c>
      <c r="W15" s="308">
        <v>168</v>
      </c>
    </row>
    <row r="16" spans="1:23" s="231" customFormat="1" ht="13.5" customHeight="1">
      <c r="A16" s="250" t="s">
        <v>351</v>
      </c>
      <c r="B16" s="253">
        <v>0.1129</v>
      </c>
      <c r="C16" s="253">
        <v>0.1086</v>
      </c>
      <c r="D16" s="253">
        <v>0.112</v>
      </c>
      <c r="E16" s="249" t="s">
        <v>364</v>
      </c>
      <c r="F16" s="249" t="s">
        <v>671</v>
      </c>
      <c r="G16" s="249" t="s">
        <v>365</v>
      </c>
      <c r="H16" s="248" t="s">
        <v>366</v>
      </c>
      <c r="I16" s="248" t="s">
        <v>367</v>
      </c>
      <c r="J16" s="248" t="s">
        <v>368</v>
      </c>
      <c r="K16" s="248" t="s">
        <v>367</v>
      </c>
      <c r="L16" s="250" t="s">
        <v>385</v>
      </c>
      <c r="M16" s="481">
        <v>4113.6800125</v>
      </c>
      <c r="N16" s="481">
        <v>3890</v>
      </c>
      <c r="O16" s="481">
        <v>3897</v>
      </c>
      <c r="P16" s="481">
        <v>4190</v>
      </c>
      <c r="Q16" s="481">
        <v>5091</v>
      </c>
      <c r="R16" s="481">
        <v>5250</v>
      </c>
      <c r="S16" s="217">
        <v>4875</v>
      </c>
      <c r="T16" s="217">
        <v>1483</v>
      </c>
      <c r="U16" s="217">
        <v>2024</v>
      </c>
      <c r="V16" s="307" t="s">
        <v>782</v>
      </c>
      <c r="W16" s="308">
        <v>162</v>
      </c>
    </row>
    <row r="17" spans="1:23" s="231" customFormat="1" ht="19.5" customHeight="1">
      <c r="A17" s="250" t="s">
        <v>352</v>
      </c>
      <c r="B17" s="253">
        <v>0.1479</v>
      </c>
      <c r="C17" s="253">
        <v>0.14030000000000001</v>
      </c>
      <c r="D17" s="253">
        <v>0.14299999999999999</v>
      </c>
      <c r="E17" s="249" t="s">
        <v>673</v>
      </c>
      <c r="F17" s="249" t="s">
        <v>672</v>
      </c>
      <c r="G17" s="249" t="s">
        <v>515</v>
      </c>
      <c r="H17" s="248" t="s">
        <v>102</v>
      </c>
      <c r="I17" s="248" t="s">
        <v>369</v>
      </c>
      <c r="J17" s="248" t="s">
        <v>369</v>
      </c>
      <c r="K17" s="248" t="s">
        <v>963</v>
      </c>
      <c r="L17" s="250" t="s">
        <v>386</v>
      </c>
      <c r="M17" s="481">
        <v>1956.6211250000001</v>
      </c>
      <c r="N17" s="481">
        <v>1788</v>
      </c>
      <c r="O17" s="481">
        <v>1727</v>
      </c>
      <c r="P17" s="481">
        <v>1957</v>
      </c>
      <c r="Q17" s="481">
        <v>1663</v>
      </c>
      <c r="R17" s="481">
        <v>2189</v>
      </c>
      <c r="S17" s="217">
        <v>2571</v>
      </c>
      <c r="T17" s="217">
        <v>2480</v>
      </c>
      <c r="U17" s="217">
        <v>2584</v>
      </c>
    </row>
    <row r="18" spans="1:23" s="231" customFormat="1" ht="17.25" customHeight="1">
      <c r="A18" s="252"/>
      <c r="B18" s="248"/>
      <c r="C18" s="248"/>
      <c r="D18" s="248"/>
      <c r="E18" s="248"/>
      <c r="F18" s="249"/>
      <c r="G18" s="249"/>
      <c r="H18" s="248"/>
      <c r="I18" s="248"/>
      <c r="J18" s="248"/>
      <c r="K18" s="248"/>
      <c r="L18" s="250" t="s">
        <v>387</v>
      </c>
      <c r="M18" s="182">
        <v>1182.3498750000001</v>
      </c>
      <c r="N18" s="202">
        <v>1006</v>
      </c>
      <c r="O18" s="202">
        <v>699</v>
      </c>
      <c r="P18" s="202">
        <v>609</v>
      </c>
      <c r="Q18" s="202">
        <v>953</v>
      </c>
      <c r="R18" s="202">
        <v>837</v>
      </c>
      <c r="S18" s="217">
        <v>698</v>
      </c>
      <c r="T18" s="217">
        <v>787</v>
      </c>
      <c r="U18" s="217">
        <v>964</v>
      </c>
    </row>
    <row r="19" spans="1:23" s="231" customFormat="1" ht="13.5" customHeight="1">
      <c r="A19" s="250" t="s">
        <v>353</v>
      </c>
      <c r="B19" s="248">
        <v>5456</v>
      </c>
      <c r="C19" s="248">
        <v>5517</v>
      </c>
      <c r="D19" s="248">
        <v>5440</v>
      </c>
      <c r="E19" s="248">
        <v>5489</v>
      </c>
      <c r="F19" s="249">
        <v>4743</v>
      </c>
      <c r="G19" s="249">
        <v>4671</v>
      </c>
      <c r="H19" s="248">
        <v>3925</v>
      </c>
      <c r="I19" s="248">
        <v>4201</v>
      </c>
      <c r="J19" s="248">
        <v>4823</v>
      </c>
      <c r="K19" s="248">
        <v>4712</v>
      </c>
      <c r="L19" s="568"/>
      <c r="M19" s="202"/>
      <c r="N19" s="202"/>
      <c r="O19" s="202"/>
      <c r="P19" s="202"/>
      <c r="Q19" s="202"/>
      <c r="R19" s="202"/>
      <c r="S19" s="202"/>
      <c r="T19" s="202"/>
      <c r="U19" s="202"/>
      <c r="V19" s="247" t="s">
        <v>534</v>
      </c>
    </row>
    <row r="20" spans="1:23" s="231" customFormat="1" ht="18" customHeight="1">
      <c r="A20" s="262" t="s">
        <v>354</v>
      </c>
      <c r="B20" s="260">
        <v>698</v>
      </c>
      <c r="C20" s="260">
        <v>708</v>
      </c>
      <c r="D20" s="260">
        <v>708</v>
      </c>
      <c r="E20" s="260">
        <v>723</v>
      </c>
      <c r="F20" s="261">
        <v>727</v>
      </c>
      <c r="G20" s="249">
        <v>709</v>
      </c>
      <c r="H20" s="260">
        <v>723</v>
      </c>
      <c r="I20" s="260">
        <v>713</v>
      </c>
      <c r="J20" s="260">
        <v>693</v>
      </c>
      <c r="K20" s="260">
        <v>694</v>
      </c>
      <c r="L20" s="558" t="s">
        <v>388</v>
      </c>
      <c r="M20" s="567">
        <v>16795.862499999999</v>
      </c>
      <c r="N20" s="567">
        <v>16796</v>
      </c>
      <c r="O20" s="567">
        <v>16229</v>
      </c>
      <c r="P20" s="567">
        <v>16229</v>
      </c>
      <c r="Q20" s="567">
        <v>16229</v>
      </c>
      <c r="R20" s="567">
        <v>16229</v>
      </c>
      <c r="S20" s="384">
        <v>15452</v>
      </c>
      <c r="T20" s="384">
        <v>15452</v>
      </c>
      <c r="U20" s="384">
        <v>15452</v>
      </c>
      <c r="V20" s="14" t="s">
        <v>535</v>
      </c>
    </row>
    <row r="21" spans="1:23" s="231" customFormat="1" ht="20.25" customHeight="1">
      <c r="A21" s="250" t="s">
        <v>755</v>
      </c>
      <c r="B21" s="248">
        <v>-614</v>
      </c>
      <c r="C21" s="248">
        <v>-617</v>
      </c>
      <c r="D21" s="248">
        <v>-1236</v>
      </c>
      <c r="E21" s="248">
        <v>-1217</v>
      </c>
      <c r="F21" s="249">
        <v>-1224</v>
      </c>
      <c r="G21" s="249">
        <v>-1214</v>
      </c>
      <c r="H21" s="248">
        <v>-1212</v>
      </c>
      <c r="I21" s="248">
        <v>-1145</v>
      </c>
      <c r="J21" s="248">
        <v>-1147</v>
      </c>
      <c r="K21" s="248">
        <v>-1147</v>
      </c>
      <c r="L21" s="558" t="s">
        <v>389</v>
      </c>
      <c r="M21" s="567">
        <v>161630.58536526002</v>
      </c>
      <c r="N21" s="567">
        <v>168327</v>
      </c>
      <c r="O21" s="567">
        <v>167892</v>
      </c>
      <c r="P21" s="567">
        <f>SUM(P4,P15,P20)</f>
        <v>179010</v>
      </c>
      <c r="Q21" s="567">
        <f>SUM(Q4,Q15,Q20)</f>
        <v>181257.5</v>
      </c>
      <c r="R21" s="567">
        <v>182281</v>
      </c>
      <c r="S21" s="384">
        <v>185200</v>
      </c>
      <c r="T21" s="384">
        <v>182972</v>
      </c>
      <c r="U21" s="384">
        <v>179860</v>
      </c>
    </row>
    <row r="22" spans="1:23" s="231" customFormat="1" ht="13.5" customHeight="1">
      <c r="A22" s="250" t="s">
        <v>345</v>
      </c>
      <c r="B22" s="248">
        <v>-615</v>
      </c>
      <c r="C22" s="248">
        <v>-682</v>
      </c>
      <c r="D22" s="248">
        <v>-883</v>
      </c>
      <c r="E22" s="248">
        <v>-778</v>
      </c>
      <c r="F22" s="249">
        <v>-815</v>
      </c>
      <c r="G22" s="249">
        <v>-596</v>
      </c>
      <c r="H22" s="248">
        <v>-516</v>
      </c>
      <c r="I22" s="248">
        <v>-462</v>
      </c>
      <c r="J22" s="248">
        <v>-522</v>
      </c>
      <c r="K22" s="248">
        <v>-456</v>
      </c>
      <c r="L22" s="568"/>
      <c r="M22" s="202"/>
      <c r="N22" s="202"/>
      <c r="O22" s="202"/>
      <c r="P22" s="202"/>
      <c r="Q22" s="202"/>
      <c r="R22" s="202"/>
      <c r="S22" s="202"/>
      <c r="T22" s="202"/>
      <c r="U22" s="202"/>
      <c r="V22" s="310"/>
      <c r="W22" s="311" t="s">
        <v>144</v>
      </c>
    </row>
    <row r="23" spans="1:23" s="231" customFormat="1" ht="23.25" customHeight="1">
      <c r="A23" s="250"/>
      <c r="B23" s="248"/>
      <c r="C23" s="259"/>
      <c r="D23" s="248"/>
      <c r="E23" s="248"/>
      <c r="F23" s="249"/>
      <c r="G23" s="249"/>
      <c r="H23" s="258"/>
      <c r="I23" s="258"/>
      <c r="J23" s="258"/>
      <c r="K23" s="258"/>
      <c r="L23" s="559" t="s">
        <v>390</v>
      </c>
      <c r="M23" s="481">
        <v>50094.930218116875</v>
      </c>
      <c r="N23" s="481">
        <v>49225</v>
      </c>
      <c r="O23" s="481">
        <v>46631</v>
      </c>
      <c r="P23" s="481">
        <v>44318</v>
      </c>
      <c r="Q23" s="481">
        <v>41365</v>
      </c>
      <c r="R23" s="481">
        <v>41391</v>
      </c>
      <c r="S23" s="217">
        <v>38591</v>
      </c>
      <c r="T23" s="217">
        <v>37390</v>
      </c>
      <c r="U23" s="217">
        <v>33004</v>
      </c>
      <c r="V23" s="307" t="s">
        <v>73</v>
      </c>
      <c r="W23" s="309">
        <v>0.107</v>
      </c>
    </row>
    <row r="24" spans="1:23" s="231" customFormat="1" ht="13.5" customHeight="1">
      <c r="A24" s="255" t="s">
        <v>355</v>
      </c>
      <c r="B24" s="257">
        <f>B15+B19+B21+B22</f>
        <v>28139</v>
      </c>
      <c r="C24" s="257">
        <f>C15+C19+C21+C22</f>
        <v>27837</v>
      </c>
      <c r="D24" s="257">
        <v>27274</v>
      </c>
      <c r="E24" s="257">
        <v>27303</v>
      </c>
      <c r="F24" s="257">
        <v>25992</v>
      </c>
      <c r="G24" s="257">
        <v>25900</v>
      </c>
      <c r="H24" s="254">
        <v>24838</v>
      </c>
      <c r="I24" s="254">
        <v>24692</v>
      </c>
      <c r="J24" s="254">
        <v>24899</v>
      </c>
      <c r="K24" s="254">
        <v>24444</v>
      </c>
      <c r="L24" s="558" t="s">
        <v>212</v>
      </c>
      <c r="M24" s="567">
        <v>211725.51558337701</v>
      </c>
      <c r="N24" s="567">
        <v>217552</v>
      </c>
      <c r="O24" s="567">
        <v>214523</v>
      </c>
      <c r="P24" s="567">
        <f>SUM(P21,P23)</f>
        <v>223328</v>
      </c>
      <c r="Q24" s="567">
        <f>SUM(Q21,Q23)</f>
        <v>222622.5</v>
      </c>
      <c r="R24" s="567">
        <v>223671</v>
      </c>
      <c r="S24" s="384">
        <v>223791</v>
      </c>
      <c r="T24" s="384">
        <v>220362</v>
      </c>
      <c r="U24" s="384">
        <v>212864</v>
      </c>
      <c r="V24" s="307" t="s">
        <v>72</v>
      </c>
      <c r="W24" s="309">
        <v>0.11</v>
      </c>
    </row>
    <row r="25" spans="1:23" s="231" customFormat="1" ht="13.5" customHeight="1">
      <c r="A25" s="250" t="s">
        <v>356</v>
      </c>
      <c r="B25" s="253">
        <v>0.13289999999999999</v>
      </c>
      <c r="C25" s="253">
        <v>0.128</v>
      </c>
      <c r="D25" s="253">
        <v>0.127</v>
      </c>
      <c r="E25" s="249" t="s">
        <v>102</v>
      </c>
      <c r="F25" s="249" t="s">
        <v>674</v>
      </c>
      <c r="G25" s="249" t="s">
        <v>514</v>
      </c>
      <c r="H25" s="248" t="s">
        <v>370</v>
      </c>
      <c r="I25" s="248" t="s">
        <v>362</v>
      </c>
      <c r="J25" s="248" t="s">
        <v>371</v>
      </c>
      <c r="K25" s="248" t="s">
        <v>962</v>
      </c>
      <c r="V25" s="307" t="s">
        <v>71</v>
      </c>
      <c r="W25" s="309">
        <v>0.11</v>
      </c>
    </row>
    <row r="26" spans="1:23" s="231" customFormat="1" ht="13.5" customHeight="1">
      <c r="A26" s="250" t="s">
        <v>357</v>
      </c>
      <c r="B26" s="253">
        <v>0.1741</v>
      </c>
      <c r="C26" s="253">
        <v>0.16500000000000001</v>
      </c>
      <c r="D26" s="253">
        <v>0.16300000000000001</v>
      </c>
      <c r="E26" s="249" t="s">
        <v>676</v>
      </c>
      <c r="F26" s="249" t="s">
        <v>675</v>
      </c>
      <c r="G26" s="249" t="s">
        <v>516</v>
      </c>
      <c r="H26" s="248" t="s">
        <v>372</v>
      </c>
      <c r="I26" s="248" t="s">
        <v>373</v>
      </c>
      <c r="J26" s="248" t="s">
        <v>374</v>
      </c>
      <c r="K26" s="248" t="s">
        <v>373</v>
      </c>
      <c r="V26" s="307" t="s">
        <v>70</v>
      </c>
      <c r="W26" s="309">
        <v>0.112</v>
      </c>
    </row>
    <row r="27" spans="1:23" s="231" customFormat="1" ht="13.5" customHeight="1">
      <c r="A27" s="252"/>
      <c r="B27" s="248"/>
      <c r="C27" s="248"/>
      <c r="D27" s="248"/>
      <c r="E27" s="248"/>
      <c r="F27" s="249"/>
      <c r="G27" s="249"/>
      <c r="H27" s="248"/>
      <c r="I27" s="248"/>
      <c r="J27" s="248"/>
      <c r="K27" s="248"/>
      <c r="V27" s="307" t="s">
        <v>256</v>
      </c>
      <c r="W27" s="309">
        <v>0.11600000000000001</v>
      </c>
    </row>
    <row r="28" spans="1:23" s="231" customFormat="1" ht="13.5" customHeight="1">
      <c r="A28" s="250" t="s">
        <v>358</v>
      </c>
      <c r="B28" s="249">
        <v>211726</v>
      </c>
      <c r="C28" s="249">
        <v>217552</v>
      </c>
      <c r="D28" s="249">
        <v>214523</v>
      </c>
      <c r="E28" s="249">
        <v>223328</v>
      </c>
      <c r="F28" s="249">
        <v>222622.5</v>
      </c>
      <c r="G28" s="249">
        <v>223671</v>
      </c>
      <c r="H28" s="248">
        <v>223791</v>
      </c>
      <c r="I28" s="248">
        <v>220362</v>
      </c>
      <c r="J28" s="248">
        <v>212864</v>
      </c>
      <c r="K28" s="248">
        <v>213805</v>
      </c>
      <c r="L28" s="323" t="s">
        <v>660</v>
      </c>
      <c r="M28" s="251"/>
      <c r="N28" s="251"/>
      <c r="O28" s="86"/>
      <c r="P28" s="86"/>
      <c r="V28" s="307" t="s">
        <v>526</v>
      </c>
      <c r="W28" s="309">
        <v>0.11799999999999999</v>
      </c>
    </row>
    <row r="29" spans="1:23" s="231" customFormat="1" ht="13.5" customHeight="1">
      <c r="A29" s="250" t="s">
        <v>359</v>
      </c>
      <c r="B29" s="249">
        <v>161631</v>
      </c>
      <c r="C29" s="249">
        <v>168327</v>
      </c>
      <c r="D29" s="249">
        <v>167892</v>
      </c>
      <c r="E29" s="249">
        <v>179010</v>
      </c>
      <c r="F29" s="249">
        <v>181258</v>
      </c>
      <c r="G29" s="249">
        <v>182281</v>
      </c>
      <c r="H29" s="248">
        <v>185200</v>
      </c>
      <c r="I29" s="248">
        <v>182972</v>
      </c>
      <c r="J29" s="248">
        <v>179860</v>
      </c>
      <c r="K29" s="248">
        <v>181738</v>
      </c>
      <c r="L29" s="14" t="s">
        <v>781</v>
      </c>
      <c r="M29" s="14"/>
      <c r="N29" s="14"/>
      <c r="O29" s="86"/>
      <c r="P29" s="86"/>
      <c r="S29" s="86"/>
      <c r="T29" s="86"/>
      <c r="U29" s="86"/>
      <c r="V29" s="307" t="s">
        <v>605</v>
      </c>
      <c r="W29" s="309">
        <v>0.122</v>
      </c>
    </row>
    <row r="30" spans="1:23" ht="13.5" customHeight="1">
      <c r="K30" s="55"/>
      <c r="L30" s="13" t="s">
        <v>536</v>
      </c>
      <c r="M30" s="13"/>
      <c r="N30" s="13"/>
      <c r="Q30" s="231"/>
      <c r="R30" s="231"/>
      <c r="V30" s="307" t="s">
        <v>695</v>
      </c>
      <c r="W30" s="309">
        <v>0.13100000000000001</v>
      </c>
    </row>
    <row r="31" spans="1:23" ht="13.5" customHeight="1">
      <c r="M31" s="13"/>
      <c r="N31" s="13"/>
      <c r="V31" s="307" t="s">
        <v>727</v>
      </c>
      <c r="W31" s="309">
        <v>0.13200000000000001</v>
      </c>
    </row>
    <row r="32" spans="1:23" ht="13.5" customHeight="1">
      <c r="A32" s="20" t="s">
        <v>961</v>
      </c>
      <c r="B32" s="91"/>
      <c r="C32" s="91"/>
      <c r="L32" s="231"/>
      <c r="M32" s="231"/>
      <c r="N32" s="231"/>
      <c r="O32" s="231"/>
      <c r="P32" s="231"/>
      <c r="V32" s="307" t="s">
        <v>782</v>
      </c>
      <c r="W32" s="309">
        <v>0.14000000000000001</v>
      </c>
    </row>
    <row r="33" spans="1:23" ht="13.5" customHeight="1">
      <c r="A33" s="14" t="s">
        <v>781</v>
      </c>
      <c r="B33" s="231"/>
      <c r="C33" s="231"/>
      <c r="L33" s="246"/>
      <c r="M33" s="246"/>
      <c r="N33" s="246"/>
      <c r="O33" s="245"/>
      <c r="P33" s="245"/>
      <c r="V33" s="247" t="s">
        <v>691</v>
      </c>
    </row>
    <row r="34" spans="1:23" ht="13.5" customHeight="1">
      <c r="A34" s="269"/>
      <c r="B34" s="269" t="s">
        <v>290</v>
      </c>
      <c r="C34" s="269"/>
      <c r="L34" s="244"/>
      <c r="M34" s="244"/>
      <c r="N34" s="244"/>
      <c r="O34" s="243"/>
      <c r="P34" s="243"/>
    </row>
    <row r="35" spans="1:23" ht="13.5" customHeight="1">
      <c r="A35" s="270" t="s">
        <v>464</v>
      </c>
      <c r="B35" s="271">
        <v>17.899999999999999</v>
      </c>
      <c r="C35" s="270"/>
      <c r="E35" s="241"/>
      <c r="L35" s="244"/>
      <c r="M35" s="244"/>
      <c r="N35" s="244"/>
      <c r="O35" s="243"/>
      <c r="P35" s="242"/>
      <c r="V35" s="310"/>
      <c r="W35" s="311" t="s">
        <v>144</v>
      </c>
    </row>
    <row r="36" spans="1:23" ht="13.5" customHeight="1">
      <c r="A36" s="270" t="s">
        <v>285</v>
      </c>
      <c r="B36" s="271">
        <v>17.899999999999999</v>
      </c>
      <c r="C36" s="270"/>
      <c r="E36" s="233"/>
      <c r="F36" s="231"/>
      <c r="L36" s="239"/>
      <c r="M36" s="239"/>
      <c r="N36" s="239"/>
      <c r="O36" s="238"/>
      <c r="P36" s="240"/>
      <c r="V36" s="307" t="s">
        <v>73</v>
      </c>
      <c r="W36" s="309">
        <v>0.13500000000000001</v>
      </c>
    </row>
    <row r="37" spans="1:23" ht="13.5" customHeight="1">
      <c r="A37" s="270" t="s">
        <v>74</v>
      </c>
      <c r="B37" s="271">
        <v>24.4</v>
      </c>
      <c r="C37" s="270"/>
      <c r="E37" s="233"/>
      <c r="F37" s="231"/>
      <c r="L37" s="239"/>
      <c r="M37" s="239"/>
      <c r="N37" s="239"/>
      <c r="O37" s="238"/>
      <c r="P37" s="240"/>
      <c r="V37" s="307" t="s">
        <v>72</v>
      </c>
      <c r="W37" s="309">
        <v>0.13800000000000001</v>
      </c>
    </row>
    <row r="38" spans="1:23" ht="13.5" customHeight="1">
      <c r="A38" s="270" t="s">
        <v>73</v>
      </c>
      <c r="B38" s="271">
        <v>24.2</v>
      </c>
      <c r="C38" s="270"/>
      <c r="E38" s="233"/>
      <c r="F38" s="231"/>
      <c r="L38" s="239"/>
      <c r="M38" s="239"/>
      <c r="N38" s="239"/>
      <c r="O38" s="238"/>
      <c r="P38" s="240"/>
      <c r="V38" s="307" t="s">
        <v>71</v>
      </c>
      <c r="W38" s="309">
        <v>0.13500000000000001</v>
      </c>
    </row>
    <row r="39" spans="1:23" ht="13.5" customHeight="1">
      <c r="A39" s="265" t="s">
        <v>72</v>
      </c>
      <c r="B39" s="266">
        <v>24.5</v>
      </c>
      <c r="C39" s="265"/>
      <c r="E39" s="233"/>
      <c r="F39" s="231"/>
      <c r="L39" s="239"/>
      <c r="M39" s="239"/>
      <c r="N39" s="239"/>
      <c r="O39" s="238"/>
      <c r="P39" s="238"/>
      <c r="V39" s="307" t="s">
        <v>70</v>
      </c>
      <c r="W39" s="309">
        <v>0.13400000000000001</v>
      </c>
    </row>
    <row r="40" spans="1:23" ht="13.5" customHeight="1">
      <c r="A40" s="265" t="s">
        <v>71</v>
      </c>
      <c r="B40" s="266">
        <v>24.6</v>
      </c>
      <c r="C40" s="265"/>
      <c r="E40" s="233"/>
      <c r="F40" s="231"/>
      <c r="G40" s="274"/>
      <c r="J40" s="231"/>
      <c r="K40" s="231"/>
      <c r="V40" s="307" t="s">
        <v>256</v>
      </c>
      <c r="W40" s="309">
        <v>0.14199999999999999</v>
      </c>
    </row>
    <row r="41" spans="1:23" ht="13.5" customHeight="1">
      <c r="A41" s="267" t="s">
        <v>70</v>
      </c>
      <c r="B41" s="268">
        <v>24.8</v>
      </c>
      <c r="C41" s="265"/>
      <c r="E41" s="233"/>
      <c r="F41" s="231"/>
      <c r="I41" s="231"/>
      <c r="J41" s="231"/>
      <c r="K41" s="231"/>
      <c r="L41" s="236"/>
      <c r="M41" s="236"/>
      <c r="N41" s="236"/>
      <c r="O41" s="237"/>
      <c r="P41" s="237"/>
      <c r="Q41" s="237"/>
      <c r="R41" s="236"/>
      <c r="V41" s="307" t="s">
        <v>526</v>
      </c>
      <c r="W41" s="309">
        <v>0.14299999999999999</v>
      </c>
    </row>
    <row r="42" spans="1:23" ht="13.5" customHeight="1">
      <c r="A42" s="267" t="s">
        <v>256</v>
      </c>
      <c r="B42" s="268">
        <v>25.1</v>
      </c>
      <c r="C42" s="265"/>
      <c r="E42" s="233"/>
      <c r="F42" s="231"/>
      <c r="G42" s="231"/>
      <c r="I42" s="231"/>
      <c r="J42" s="231"/>
      <c r="K42" s="231"/>
      <c r="V42" s="307" t="s">
        <v>605</v>
      </c>
      <c r="W42" s="309">
        <v>0.153</v>
      </c>
    </row>
    <row r="43" spans="1:23" ht="13.5" customHeight="1">
      <c r="A43" s="267" t="s">
        <v>526</v>
      </c>
      <c r="B43" s="268">
        <v>24.7</v>
      </c>
      <c r="C43" s="265"/>
      <c r="E43" s="233"/>
      <c r="F43" s="231"/>
      <c r="G43" s="231"/>
      <c r="I43" s="231"/>
      <c r="J43" s="231"/>
      <c r="K43" s="231"/>
      <c r="V43" s="307" t="s">
        <v>695</v>
      </c>
      <c r="W43" s="309">
        <v>0.16200000000000001</v>
      </c>
    </row>
    <row r="44" spans="1:23" ht="13.5" customHeight="1">
      <c r="A44" s="267" t="s">
        <v>605</v>
      </c>
      <c r="B44" s="268">
        <v>24.8</v>
      </c>
      <c r="C44" s="265"/>
      <c r="E44" s="233"/>
      <c r="F44" s="231"/>
      <c r="G44" s="231"/>
      <c r="H44" s="231"/>
      <c r="I44" s="231"/>
      <c r="J44" s="231"/>
      <c r="K44" s="231"/>
      <c r="V44" s="307" t="s">
        <v>727</v>
      </c>
      <c r="W44" s="309">
        <v>0.16500000000000001</v>
      </c>
    </row>
    <row r="45" spans="1:23" ht="13.5" customHeight="1">
      <c r="A45" s="267" t="s">
        <v>695</v>
      </c>
      <c r="B45" s="268">
        <v>23.8</v>
      </c>
      <c r="C45" s="265"/>
      <c r="E45" s="234"/>
      <c r="F45" s="231"/>
      <c r="G45" s="231"/>
      <c r="H45" s="231"/>
      <c r="I45" s="231"/>
      <c r="J45" s="231"/>
      <c r="K45" s="231"/>
      <c r="V45" s="307" t="s">
        <v>782</v>
      </c>
      <c r="W45" s="309">
        <v>0.1741</v>
      </c>
    </row>
    <row r="46" spans="1:23" ht="13.5" customHeight="1">
      <c r="A46" s="265" t="s">
        <v>727</v>
      </c>
      <c r="B46" s="266">
        <v>23.9</v>
      </c>
      <c r="C46" s="265"/>
      <c r="E46" s="234"/>
      <c r="F46" s="231"/>
      <c r="G46" s="231"/>
      <c r="H46" s="231"/>
      <c r="I46" s="231"/>
      <c r="J46" s="231"/>
      <c r="K46" s="231"/>
    </row>
    <row r="47" spans="1:23" ht="13.5" customHeight="1">
      <c r="A47" s="265" t="s">
        <v>782</v>
      </c>
      <c r="B47" s="266">
        <v>23.6</v>
      </c>
      <c r="C47" s="265"/>
      <c r="E47" s="234"/>
      <c r="F47" s="231"/>
      <c r="G47" s="231"/>
      <c r="H47" s="231"/>
      <c r="I47" s="231"/>
      <c r="J47" s="231"/>
      <c r="K47" s="231"/>
    </row>
    <row r="48" spans="1:23" ht="13.5" customHeight="1">
      <c r="A48" s="107" t="s">
        <v>533</v>
      </c>
      <c r="B48" s="235"/>
      <c r="C48" s="235"/>
      <c r="F48" s="432"/>
      <c r="G48" s="432"/>
      <c r="H48" s="432"/>
      <c r="I48" s="432"/>
      <c r="J48" s="432"/>
      <c r="K48" s="432"/>
    </row>
    <row r="49" spans="1:11" ht="13.5" customHeight="1">
      <c r="A49" s="14" t="s">
        <v>781</v>
      </c>
      <c r="B49" s="14"/>
      <c r="C49" s="14"/>
      <c r="F49" s="432"/>
      <c r="G49" s="432"/>
      <c r="H49" s="432"/>
      <c r="I49" s="432"/>
      <c r="J49" s="432"/>
      <c r="K49" s="432"/>
    </row>
    <row r="50" spans="1:11" ht="13.5" customHeight="1">
      <c r="A50" s="233"/>
      <c r="B50" s="233"/>
      <c r="C50" s="233"/>
      <c r="F50" s="432"/>
      <c r="G50" s="432"/>
      <c r="H50" s="432"/>
      <c r="I50" s="432"/>
      <c r="J50" s="432"/>
      <c r="K50" s="432"/>
    </row>
    <row r="51" spans="1:11" ht="13.5" customHeight="1">
      <c r="A51" s="272" t="s">
        <v>376</v>
      </c>
      <c r="B51" s="273">
        <v>0.73770000000000002</v>
      </c>
      <c r="C51" s="232"/>
      <c r="F51" s="432"/>
      <c r="G51" s="432"/>
      <c r="H51" s="432"/>
      <c r="I51" s="432"/>
      <c r="J51" s="432"/>
      <c r="K51" s="432"/>
    </row>
    <row r="52" spans="1:11" ht="13.5" customHeight="1">
      <c r="A52" s="272" t="s">
        <v>384</v>
      </c>
      <c r="B52" s="273">
        <v>7.1400000000000005E-2</v>
      </c>
      <c r="C52" s="232"/>
      <c r="D52" s="231"/>
      <c r="E52" s="231"/>
      <c r="G52" s="678" t="s">
        <v>754</v>
      </c>
      <c r="H52" s="678"/>
      <c r="I52" s="678"/>
      <c r="J52" s="678"/>
      <c r="K52" s="678"/>
    </row>
    <row r="53" spans="1:11" ht="13.5" customHeight="1">
      <c r="A53" s="272" t="s">
        <v>531</v>
      </c>
      <c r="B53" s="273">
        <v>2.0199999999999999E-2</v>
      </c>
      <c r="C53" s="232"/>
      <c r="D53" s="231"/>
      <c r="E53" s="231"/>
      <c r="F53" s="433"/>
      <c r="G53" s="678"/>
      <c r="H53" s="678"/>
      <c r="I53" s="678"/>
      <c r="J53" s="678"/>
      <c r="K53" s="678"/>
    </row>
    <row r="54" spans="1:11" ht="13.5" customHeight="1">
      <c r="A54" s="272" t="s">
        <v>388</v>
      </c>
      <c r="B54" s="273">
        <v>9.9099999999999994E-2</v>
      </c>
      <c r="C54" s="232"/>
      <c r="D54" s="231"/>
      <c r="E54" s="231"/>
      <c r="F54" s="433"/>
      <c r="G54" s="433"/>
      <c r="H54" s="433"/>
      <c r="I54" s="433"/>
      <c r="J54" s="433"/>
      <c r="K54" s="433"/>
    </row>
    <row r="55" spans="1:11" ht="13.5" customHeight="1">
      <c r="A55" s="272" t="s">
        <v>532</v>
      </c>
      <c r="B55" s="273">
        <v>7.1599999999999997E-2</v>
      </c>
      <c r="C55" s="232"/>
      <c r="D55" s="231"/>
      <c r="E55" s="231"/>
      <c r="F55" s="434"/>
      <c r="G55" s="432"/>
      <c r="H55" s="432"/>
      <c r="I55" s="432"/>
      <c r="J55" s="432"/>
      <c r="K55" s="432"/>
    </row>
    <row r="56" spans="1:11" ht="13.5" customHeight="1">
      <c r="F56" s="432"/>
      <c r="G56" s="432"/>
      <c r="H56" s="432"/>
      <c r="I56" s="432"/>
      <c r="J56" s="432"/>
      <c r="K56" s="432"/>
    </row>
    <row r="57" spans="1:11" ht="13.5" customHeight="1">
      <c r="D57" s="231"/>
      <c r="E57" s="231"/>
      <c r="F57" s="432"/>
      <c r="G57" s="432"/>
      <c r="H57" s="432"/>
      <c r="I57" s="432"/>
      <c r="J57" s="432"/>
      <c r="K57" s="432"/>
    </row>
    <row r="58" spans="1:11" ht="13.5" customHeight="1">
      <c r="A58" s="231"/>
      <c r="B58" s="231"/>
      <c r="C58" s="231"/>
      <c r="D58" s="231"/>
      <c r="E58" s="231"/>
      <c r="F58" s="432"/>
      <c r="G58" s="432"/>
      <c r="H58" s="432"/>
      <c r="I58" s="432"/>
      <c r="J58" s="434"/>
      <c r="K58" s="432"/>
    </row>
    <row r="59" spans="1:11" ht="13.5" customHeight="1">
      <c r="B59" s="236"/>
      <c r="C59" s="236"/>
      <c r="D59" s="236"/>
      <c r="E59" s="236"/>
      <c r="F59" s="434"/>
      <c r="G59" s="434"/>
      <c r="H59" s="434"/>
      <c r="I59" s="434"/>
      <c r="J59" s="434"/>
      <c r="K59" s="434"/>
    </row>
    <row r="60" spans="1:11" ht="13.5" customHeight="1">
      <c r="F60" s="434"/>
      <c r="G60" s="434"/>
      <c r="H60" s="434"/>
      <c r="I60" s="434"/>
      <c r="J60" s="434"/>
      <c r="K60" s="434"/>
    </row>
    <row r="61" spans="1:11" ht="13.5" customHeight="1"/>
    <row r="62" spans="1:11" ht="13.5" customHeight="1"/>
    <row r="63" spans="1:11" ht="13.5" customHeight="1"/>
    <row r="64" spans="1:11"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sheetData>
  <mergeCells count="1">
    <mergeCell ref="G52:K53"/>
  </mergeCells>
  <pageMargins left="0.7" right="0.62124999999999997" top="0.75" bottom="0.75" header="0.3" footer="0.3"/>
  <pageSetup paperSize="9" scale="84" pageOrder="overThenDown" orientation="portrait" r:id="rId1"/>
  <headerFooter>
    <oddHeader>&amp;R&amp;"Arial,Normal"&amp;8Risk, liquidity and capital management</oddHeader>
    <oddFooter>&amp;L&amp;G&amp;C&amp;"Arial,Normal"&amp;7Fact book - Q2 2013</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W53"/>
  <sheetViews>
    <sheetView view="pageLayout" zoomScale="106" zoomScaleNormal="100" zoomScaleSheetLayoutView="90" zoomScalePageLayoutView="106" workbookViewId="0">
      <selection activeCell="F49" sqref="F49"/>
    </sheetView>
  </sheetViews>
  <sheetFormatPr defaultColWidth="9.140625" defaultRowHeight="15"/>
  <cols>
    <col min="1" max="1" width="41.5703125" style="573" customWidth="1"/>
    <col min="2" max="11" width="6" style="573" customWidth="1"/>
    <col min="12" max="12" width="28.85546875" style="573" customWidth="1"/>
    <col min="13" max="18" width="8" style="573" customWidth="1"/>
    <col min="19" max="19" width="8.7109375" style="573" customWidth="1"/>
    <col min="20" max="20" width="9" style="573" customWidth="1"/>
    <col min="21" max="21" width="8.28515625" style="573" customWidth="1"/>
    <col min="22" max="43" width="9.140625" style="573"/>
    <col min="44" max="44" width="34.140625" style="573" customWidth="1"/>
    <col min="45" max="45" width="13.28515625" style="573" customWidth="1"/>
    <col min="46" max="46" width="13.85546875" style="573" customWidth="1"/>
    <col min="47" max="49" width="13.28515625" style="573" customWidth="1"/>
    <col min="50" max="16384" width="9.140625" style="573"/>
  </cols>
  <sheetData>
    <row r="1" spans="1:49" ht="13.5" customHeight="1">
      <c r="A1" s="20" t="s">
        <v>391</v>
      </c>
      <c r="B1" s="288"/>
      <c r="C1" s="288"/>
      <c r="D1" s="288"/>
      <c r="E1" s="288"/>
      <c r="F1" s="288"/>
      <c r="G1" s="20"/>
      <c r="H1" s="20"/>
      <c r="I1" s="20"/>
      <c r="J1" s="20"/>
      <c r="K1" s="20"/>
      <c r="L1" s="20" t="s">
        <v>393</v>
      </c>
      <c r="M1" s="288"/>
      <c r="N1" s="288"/>
      <c r="O1" s="288"/>
      <c r="P1" s="288"/>
      <c r="Q1" s="288"/>
      <c r="R1" s="288"/>
      <c r="S1" s="288"/>
      <c r="T1" s="288"/>
      <c r="U1" s="288"/>
      <c r="V1" s="20" t="s">
        <v>552</v>
      </c>
      <c r="AG1" s="20" t="s">
        <v>552</v>
      </c>
      <c r="AR1" s="20" t="s">
        <v>998</v>
      </c>
      <c r="AS1" s="288"/>
      <c r="AT1" s="288"/>
      <c r="AU1" s="288"/>
      <c r="AV1" s="288"/>
      <c r="AW1" s="288"/>
    </row>
    <row r="2" spans="1:49" ht="13.5" customHeight="1">
      <c r="A2" s="14" t="s">
        <v>781</v>
      </c>
      <c r="B2" s="288"/>
      <c r="C2" s="288"/>
      <c r="D2" s="288"/>
      <c r="E2" s="288"/>
      <c r="F2" s="288"/>
      <c r="G2" s="117"/>
      <c r="H2" s="117"/>
      <c r="I2" s="117"/>
      <c r="J2" s="117"/>
      <c r="K2" s="117"/>
      <c r="L2" s="14" t="s">
        <v>781</v>
      </c>
      <c r="M2" s="288"/>
      <c r="N2" s="288"/>
      <c r="O2" s="288"/>
      <c r="P2" s="288"/>
      <c r="Q2" s="288"/>
      <c r="R2" s="288"/>
      <c r="S2" s="288"/>
      <c r="T2" s="288"/>
      <c r="U2" s="288"/>
      <c r="V2" s="14" t="s">
        <v>781</v>
      </c>
      <c r="AG2" s="14" t="s">
        <v>781</v>
      </c>
      <c r="AR2" s="20" t="s">
        <v>997</v>
      </c>
      <c r="AS2" s="288"/>
      <c r="AT2" s="288"/>
      <c r="AU2" s="288"/>
      <c r="AV2" s="288"/>
      <c r="AW2" s="288"/>
    </row>
    <row r="3" spans="1:49" ht="13.5" customHeight="1" thickBot="1">
      <c r="A3" s="86"/>
      <c r="B3" s="50"/>
      <c r="C3" s="50"/>
      <c r="D3" s="50"/>
      <c r="E3" s="50"/>
      <c r="F3" s="50"/>
      <c r="G3" s="304"/>
      <c r="H3" s="514"/>
      <c r="I3" s="514"/>
      <c r="J3" s="514"/>
      <c r="K3" s="514"/>
      <c r="L3" s="589"/>
      <c r="M3" s="589"/>
      <c r="N3" s="589"/>
      <c r="O3" s="589"/>
      <c r="P3" s="589"/>
      <c r="Q3" s="589"/>
      <c r="R3" s="589"/>
      <c r="S3" s="679" t="s">
        <v>429</v>
      </c>
      <c r="T3" s="586"/>
      <c r="U3" s="154"/>
      <c r="V3" s="13" t="s">
        <v>551</v>
      </c>
      <c r="AG3" s="13" t="s">
        <v>551</v>
      </c>
      <c r="AR3" s="14" t="s">
        <v>781</v>
      </c>
      <c r="AS3" s="50"/>
      <c r="AT3" s="50"/>
      <c r="AU3" s="50"/>
      <c r="AV3" s="50"/>
      <c r="AW3" s="50"/>
    </row>
    <row r="4" spans="1:49" ht="13.5" customHeight="1" thickBot="1">
      <c r="A4" s="302" t="s">
        <v>1048</v>
      </c>
      <c r="B4" s="50"/>
      <c r="C4" s="50"/>
      <c r="D4" s="50"/>
      <c r="E4" s="50"/>
      <c r="F4" s="50"/>
      <c r="G4" s="299"/>
      <c r="H4" s="303"/>
      <c r="I4" s="303"/>
      <c r="J4" s="303"/>
      <c r="K4" s="303"/>
      <c r="L4" s="607" t="s">
        <v>290</v>
      </c>
      <c r="M4" s="527" t="s">
        <v>409</v>
      </c>
      <c r="N4" s="527" t="s">
        <v>427</v>
      </c>
      <c r="O4" s="527" t="s">
        <v>428</v>
      </c>
      <c r="P4" s="528" t="s">
        <v>408</v>
      </c>
      <c r="Q4" s="527" t="s">
        <v>410</v>
      </c>
      <c r="R4" s="527" t="s">
        <v>143</v>
      </c>
      <c r="S4" s="680"/>
      <c r="T4" s="527" t="s">
        <v>212</v>
      </c>
      <c r="U4" s="154"/>
      <c r="AR4" s="302"/>
      <c r="AS4" s="50"/>
      <c r="AT4" s="50"/>
      <c r="AU4" s="50"/>
      <c r="AV4" s="50"/>
      <c r="AW4" s="50"/>
    </row>
    <row r="5" spans="1:49" ht="13.5" customHeight="1">
      <c r="A5" s="302"/>
      <c r="B5" s="50"/>
      <c r="C5" s="50"/>
      <c r="D5" s="50"/>
      <c r="E5" s="50"/>
      <c r="F5" s="50"/>
      <c r="G5" s="296"/>
      <c r="H5" s="295"/>
      <c r="I5" s="295"/>
      <c r="J5" s="295"/>
      <c r="K5" s="295"/>
      <c r="L5" s="574" t="s">
        <v>425</v>
      </c>
      <c r="M5" s="487">
        <v>1.9</v>
      </c>
      <c r="N5" s="487">
        <v>9.6999999999999993</v>
      </c>
      <c r="O5" s="487">
        <v>1</v>
      </c>
      <c r="P5" s="487">
        <v>0.1</v>
      </c>
      <c r="Q5" s="487">
        <v>23.8</v>
      </c>
      <c r="R5" s="487">
        <v>0.1</v>
      </c>
      <c r="S5" s="488"/>
      <c r="T5" s="487">
        <v>36.6</v>
      </c>
      <c r="U5" s="154"/>
      <c r="AR5" s="301"/>
      <c r="AS5" s="77"/>
      <c r="AT5" s="77"/>
      <c r="AU5" s="77"/>
      <c r="AV5" s="77"/>
      <c r="AW5" s="77"/>
    </row>
    <row r="6" spans="1:49" ht="13.5" customHeight="1" thickBot="1">
      <c r="A6" s="300"/>
      <c r="B6" s="50"/>
      <c r="C6" s="50"/>
      <c r="D6" s="50"/>
      <c r="E6" s="50"/>
      <c r="F6" s="50"/>
      <c r="G6" s="299"/>
      <c r="H6" s="295"/>
      <c r="I6" s="295"/>
      <c r="J6" s="295"/>
      <c r="K6" s="295"/>
      <c r="L6" s="574" t="s">
        <v>90</v>
      </c>
      <c r="M6" s="487">
        <v>92.8</v>
      </c>
      <c r="N6" s="487">
        <v>79.8</v>
      </c>
      <c r="O6" s="487">
        <v>49.7</v>
      </c>
      <c r="P6" s="487">
        <v>90.2</v>
      </c>
      <c r="Q6" s="487">
        <v>22</v>
      </c>
      <c r="R6" s="487">
        <v>12.2</v>
      </c>
      <c r="S6" s="488"/>
      <c r="T6" s="487">
        <v>346.7</v>
      </c>
      <c r="U6" s="154"/>
      <c r="AR6" s="614" t="s">
        <v>290</v>
      </c>
      <c r="AS6" s="615"/>
      <c r="AT6" s="615"/>
      <c r="AU6" s="615"/>
      <c r="AV6" s="615"/>
      <c r="AW6" s="485"/>
    </row>
    <row r="7" spans="1:49" ht="13.5" customHeight="1" thickBot="1">
      <c r="A7" s="449"/>
      <c r="B7" s="298"/>
      <c r="C7" s="298"/>
      <c r="D7" s="298"/>
      <c r="E7" s="297"/>
      <c r="F7" s="297"/>
      <c r="G7" s="296"/>
      <c r="H7" s="295"/>
      <c r="I7" s="295"/>
      <c r="J7" s="295"/>
      <c r="K7" s="295"/>
      <c r="L7" s="574" t="s">
        <v>89</v>
      </c>
      <c r="M7" s="487">
        <v>1.1000000000000001</v>
      </c>
      <c r="N7" s="487">
        <v>1.6</v>
      </c>
      <c r="O7" s="487">
        <v>0.1</v>
      </c>
      <c r="P7" s="487">
        <v>3.2</v>
      </c>
      <c r="Q7" s="487">
        <v>4.5</v>
      </c>
      <c r="R7" s="487">
        <v>1.1000000000000001</v>
      </c>
      <c r="S7" s="488"/>
      <c r="T7" s="487">
        <v>11.7</v>
      </c>
      <c r="U7" s="154"/>
      <c r="AR7" s="580" t="s">
        <v>996</v>
      </c>
      <c r="AS7" s="448">
        <v>52</v>
      </c>
      <c r="AT7" s="456"/>
      <c r="AU7" s="456"/>
      <c r="AV7" s="456"/>
      <c r="AW7" s="456"/>
    </row>
    <row r="8" spans="1:49" ht="13.5" customHeight="1" thickBot="1">
      <c r="A8" s="530" t="s">
        <v>69</v>
      </c>
      <c r="B8" s="681" t="s">
        <v>408</v>
      </c>
      <c r="C8" s="682"/>
      <c r="D8" s="681" t="s">
        <v>409</v>
      </c>
      <c r="E8" s="682"/>
      <c r="F8" s="681" t="s">
        <v>410</v>
      </c>
      <c r="G8" s="682"/>
      <c r="H8" s="683" t="s">
        <v>143</v>
      </c>
      <c r="I8" s="684"/>
      <c r="J8" s="683" t="s">
        <v>477</v>
      </c>
      <c r="K8" s="685"/>
      <c r="L8" s="569" t="s">
        <v>426</v>
      </c>
      <c r="M8" s="487">
        <v>18.100000000000001</v>
      </c>
      <c r="N8" s="487">
        <v>14.8</v>
      </c>
      <c r="O8" s="487">
        <v>6.4</v>
      </c>
      <c r="P8" s="487">
        <v>18.100000000000001</v>
      </c>
      <c r="Q8" s="487">
        <v>9.5</v>
      </c>
      <c r="R8" s="487">
        <v>0.7</v>
      </c>
      <c r="S8" s="487">
        <v>24.7</v>
      </c>
      <c r="T8" s="487">
        <v>92.3</v>
      </c>
      <c r="U8" s="154"/>
      <c r="AR8" s="580" t="s">
        <v>1056</v>
      </c>
      <c r="AS8" s="482">
        <v>29</v>
      </c>
      <c r="AT8" s="458"/>
      <c r="AU8" s="458"/>
      <c r="AV8" s="458"/>
      <c r="AW8" s="458"/>
    </row>
    <row r="9" spans="1:49" ht="13.5" customHeight="1">
      <c r="A9" s="294" t="s">
        <v>395</v>
      </c>
      <c r="B9" s="686">
        <v>52</v>
      </c>
      <c r="C9" s="686"/>
      <c r="D9" s="686">
        <v>1940</v>
      </c>
      <c r="E9" s="686"/>
      <c r="F9" s="686">
        <v>23839</v>
      </c>
      <c r="G9" s="686"/>
      <c r="H9" s="687">
        <v>10795</v>
      </c>
      <c r="I9" s="687"/>
      <c r="J9" s="687">
        <v>36627</v>
      </c>
      <c r="K9" s="687"/>
      <c r="L9" s="479" t="s">
        <v>430</v>
      </c>
      <c r="M9" s="489"/>
      <c r="N9" s="489"/>
      <c r="O9" s="489"/>
      <c r="P9" s="489"/>
      <c r="Q9" s="489"/>
      <c r="R9" s="489"/>
      <c r="S9" s="490">
        <v>134.6</v>
      </c>
      <c r="T9" s="490">
        <v>134.6</v>
      </c>
      <c r="U9" s="154"/>
      <c r="AR9" s="578" t="s">
        <v>995</v>
      </c>
      <c r="AS9" s="483">
        <v>82</v>
      </c>
      <c r="AT9" s="575"/>
      <c r="AU9" s="575"/>
      <c r="AV9" s="575"/>
      <c r="AW9" s="575"/>
    </row>
    <row r="10" spans="1:49" ht="13.5" customHeight="1">
      <c r="A10" s="292" t="s">
        <v>396</v>
      </c>
      <c r="B10" s="687">
        <v>314</v>
      </c>
      <c r="C10" s="687"/>
      <c r="D10" s="687">
        <v>0</v>
      </c>
      <c r="E10" s="687"/>
      <c r="F10" s="687">
        <v>5</v>
      </c>
      <c r="G10" s="687"/>
      <c r="H10" s="687">
        <v>148</v>
      </c>
      <c r="I10" s="687"/>
      <c r="J10" s="687">
        <v>468</v>
      </c>
      <c r="K10" s="687"/>
      <c r="L10" s="443" t="s">
        <v>91</v>
      </c>
      <c r="M10" s="491">
        <v>114</v>
      </c>
      <c r="N10" s="491">
        <v>106</v>
      </c>
      <c r="O10" s="491">
        <v>57.3</v>
      </c>
      <c r="P10" s="491">
        <v>111.5</v>
      </c>
      <c r="Q10" s="491">
        <v>59.9</v>
      </c>
      <c r="R10" s="491">
        <v>14</v>
      </c>
      <c r="S10" s="491">
        <v>159.30000000000001</v>
      </c>
      <c r="T10" s="491">
        <v>621.9</v>
      </c>
      <c r="U10" s="154"/>
      <c r="AR10" s="318" t="s">
        <v>994</v>
      </c>
      <c r="AS10" s="447">
        <v>39</v>
      </c>
      <c r="AT10" s="459"/>
      <c r="AU10" s="459"/>
      <c r="AV10" s="459"/>
      <c r="AW10" s="459"/>
    </row>
    <row r="11" spans="1:49" ht="22.5" customHeight="1">
      <c r="A11" s="292" t="s">
        <v>397</v>
      </c>
      <c r="B11" s="687">
        <v>2154</v>
      </c>
      <c r="C11" s="687"/>
      <c r="D11" s="687">
        <v>4932</v>
      </c>
      <c r="E11" s="687"/>
      <c r="F11" s="687">
        <v>5149</v>
      </c>
      <c r="G11" s="687"/>
      <c r="H11" s="687">
        <v>2379</v>
      </c>
      <c r="I11" s="687"/>
      <c r="J11" s="687">
        <v>14614</v>
      </c>
      <c r="K11" s="687"/>
      <c r="L11" s="574"/>
      <c r="M11" s="487"/>
      <c r="N11" s="487"/>
      <c r="O11" s="487"/>
      <c r="P11" s="487"/>
      <c r="Q11" s="487"/>
      <c r="R11" s="487"/>
      <c r="S11" s="487"/>
      <c r="T11" s="487"/>
      <c r="U11" s="154"/>
      <c r="AR11" s="580" t="s">
        <v>993</v>
      </c>
      <c r="AS11" s="448">
        <v>68</v>
      </c>
      <c r="AT11" s="486" t="s">
        <v>992</v>
      </c>
      <c r="AU11" s="486"/>
      <c r="AV11" s="481">
        <v>13</v>
      </c>
      <c r="AW11" s="319"/>
    </row>
    <row r="12" spans="1:49" ht="21.75" customHeight="1">
      <c r="A12" s="292" t="s">
        <v>398</v>
      </c>
      <c r="B12" s="687">
        <v>1210</v>
      </c>
      <c r="C12" s="687"/>
      <c r="D12" s="687">
        <v>506</v>
      </c>
      <c r="E12" s="687"/>
      <c r="F12" s="687">
        <v>908</v>
      </c>
      <c r="G12" s="687"/>
      <c r="H12" s="687">
        <v>439</v>
      </c>
      <c r="I12" s="687"/>
      <c r="J12" s="687">
        <v>3063</v>
      </c>
      <c r="K12" s="687"/>
      <c r="L12" s="574" t="s">
        <v>431</v>
      </c>
      <c r="M12" s="487">
        <v>65.900000000000006</v>
      </c>
      <c r="N12" s="487">
        <v>42.9</v>
      </c>
      <c r="O12" s="487">
        <v>27.1</v>
      </c>
      <c r="P12" s="487">
        <v>45.3</v>
      </c>
      <c r="Q12" s="487">
        <v>9.1</v>
      </c>
      <c r="R12" s="487">
        <v>9</v>
      </c>
      <c r="S12" s="488"/>
      <c r="T12" s="492">
        <v>199.3</v>
      </c>
      <c r="U12" s="154"/>
      <c r="AR12" s="580" t="s">
        <v>991</v>
      </c>
      <c r="AS12" s="482">
        <v>22</v>
      </c>
      <c r="AT12" s="688" t="s">
        <v>1029</v>
      </c>
      <c r="AU12" s="688"/>
      <c r="AV12" s="225">
        <v>55</v>
      </c>
      <c r="AW12" s="576"/>
    </row>
    <row r="13" spans="1:49" ht="13.5" customHeight="1">
      <c r="A13" s="292" t="s">
        <v>399</v>
      </c>
      <c r="B13" s="330"/>
      <c r="C13" s="330"/>
      <c r="D13" s="330"/>
      <c r="E13" s="330"/>
      <c r="F13" s="330"/>
      <c r="G13" s="330"/>
      <c r="H13" s="330"/>
      <c r="I13" s="293"/>
      <c r="J13" s="330"/>
      <c r="K13" s="330"/>
      <c r="L13" s="574" t="s">
        <v>92</v>
      </c>
      <c r="M13" s="487">
        <v>14.3</v>
      </c>
      <c r="N13" s="487">
        <v>4.8</v>
      </c>
      <c r="O13" s="487">
        <v>3</v>
      </c>
      <c r="P13" s="487">
        <v>9.1</v>
      </c>
      <c r="Q13" s="487">
        <v>25</v>
      </c>
      <c r="R13" s="487">
        <v>6.7</v>
      </c>
      <c r="S13" s="488"/>
      <c r="T13" s="487">
        <v>62.9</v>
      </c>
      <c r="U13" s="154"/>
      <c r="AR13" s="578" t="s">
        <v>990</v>
      </c>
      <c r="AS13" s="483">
        <v>128</v>
      </c>
      <c r="AT13" s="689" t="s">
        <v>989</v>
      </c>
      <c r="AU13" s="689"/>
      <c r="AV13" s="334">
        <v>68</v>
      </c>
      <c r="AW13" s="455"/>
    </row>
    <row r="14" spans="1:49" ht="13.5" customHeight="1">
      <c r="A14" s="292" t="s">
        <v>400</v>
      </c>
      <c r="B14" s="687">
        <v>8159</v>
      </c>
      <c r="C14" s="687"/>
      <c r="D14" s="687">
        <v>8053</v>
      </c>
      <c r="E14" s="687"/>
      <c r="F14" s="687">
        <v>471</v>
      </c>
      <c r="G14" s="687"/>
      <c r="H14" s="687">
        <v>9884</v>
      </c>
      <c r="I14" s="687"/>
      <c r="J14" s="687">
        <v>26567</v>
      </c>
      <c r="K14" s="687"/>
      <c r="L14" s="574" t="s">
        <v>93</v>
      </c>
      <c r="M14" s="487">
        <v>44.1</v>
      </c>
      <c r="N14" s="487">
        <v>35.5</v>
      </c>
      <c r="O14" s="487">
        <v>6.6</v>
      </c>
      <c r="P14" s="487">
        <v>33.700000000000003</v>
      </c>
      <c r="Q14" s="487">
        <v>35.1</v>
      </c>
      <c r="R14" s="487">
        <v>18.100000000000001</v>
      </c>
      <c r="S14" s="488"/>
      <c r="T14" s="487">
        <v>173.2</v>
      </c>
      <c r="U14" s="154"/>
      <c r="AR14" s="319"/>
      <c r="AS14" s="448"/>
      <c r="AT14" s="456"/>
      <c r="AU14" s="456"/>
      <c r="AV14" s="456"/>
      <c r="AW14" s="456"/>
    </row>
    <row r="15" spans="1:49" ht="13.5" customHeight="1">
      <c r="A15" s="292" t="s">
        <v>401</v>
      </c>
      <c r="B15" s="687">
        <v>0</v>
      </c>
      <c r="C15" s="687"/>
      <c r="D15" s="687">
        <v>2830</v>
      </c>
      <c r="E15" s="687"/>
      <c r="F15" s="687">
        <v>0</v>
      </c>
      <c r="G15" s="687"/>
      <c r="H15" s="687">
        <v>10983</v>
      </c>
      <c r="I15" s="687"/>
      <c r="J15" s="687">
        <v>13813</v>
      </c>
      <c r="K15" s="687"/>
      <c r="L15" s="574" t="s">
        <v>432</v>
      </c>
      <c r="M15" s="487">
        <v>7</v>
      </c>
      <c r="N15" s="487">
        <v>1.8</v>
      </c>
      <c r="O15" s="487">
        <v>0.1</v>
      </c>
      <c r="P15" s="487">
        <v>2.8</v>
      </c>
      <c r="Q15" s="487">
        <v>22.2</v>
      </c>
      <c r="R15" s="487">
        <v>11.3</v>
      </c>
      <c r="S15" s="488"/>
      <c r="T15" s="487">
        <v>45.3</v>
      </c>
      <c r="U15" s="154"/>
      <c r="AR15" s="578" t="s">
        <v>988</v>
      </c>
      <c r="AS15" s="484">
        <v>1.34</v>
      </c>
      <c r="AT15" s="457"/>
      <c r="AU15" s="457"/>
      <c r="AV15" s="457"/>
      <c r="AW15" s="457"/>
    </row>
    <row r="16" spans="1:49" ht="13.5" customHeight="1">
      <c r="A16" s="292" t="s">
        <v>402</v>
      </c>
      <c r="B16" s="687">
        <v>0</v>
      </c>
      <c r="C16" s="687"/>
      <c r="D16" s="687">
        <v>0</v>
      </c>
      <c r="E16" s="687"/>
      <c r="F16" s="687">
        <v>0</v>
      </c>
      <c r="G16" s="687"/>
      <c r="H16" s="687">
        <v>0</v>
      </c>
      <c r="I16" s="687"/>
      <c r="J16" s="687">
        <v>0</v>
      </c>
      <c r="K16" s="687"/>
      <c r="L16" s="574" t="s">
        <v>433</v>
      </c>
      <c r="M16" s="487">
        <v>17.399999999999999</v>
      </c>
      <c r="N16" s="487">
        <v>32.5</v>
      </c>
      <c r="O16" s="487">
        <v>6</v>
      </c>
      <c r="P16" s="487">
        <v>25.7</v>
      </c>
      <c r="Q16" s="487">
        <v>2.2000000000000002</v>
      </c>
      <c r="R16" s="487">
        <v>0.9</v>
      </c>
      <c r="S16" s="488"/>
      <c r="T16" s="487">
        <v>84.7</v>
      </c>
      <c r="U16" s="154"/>
      <c r="AS16" s="450"/>
      <c r="AT16" s="450"/>
      <c r="AU16" s="450"/>
      <c r="AV16" s="450"/>
      <c r="AW16" s="450"/>
    </row>
    <row r="17" spans="1:49" ht="18.75" customHeight="1">
      <c r="A17" s="292" t="s">
        <v>403</v>
      </c>
      <c r="B17" s="687">
        <v>397</v>
      </c>
      <c r="C17" s="687"/>
      <c r="D17" s="687">
        <v>28</v>
      </c>
      <c r="E17" s="687"/>
      <c r="F17" s="687">
        <v>2249</v>
      </c>
      <c r="G17" s="687"/>
      <c r="H17" s="687">
        <v>46</v>
      </c>
      <c r="I17" s="687"/>
      <c r="J17" s="687">
        <v>2720</v>
      </c>
      <c r="K17" s="687"/>
      <c r="L17" s="574" t="s">
        <v>434</v>
      </c>
      <c r="M17" s="487">
        <v>19.7</v>
      </c>
      <c r="N17" s="487">
        <v>1.2</v>
      </c>
      <c r="O17" s="487">
        <v>0.5</v>
      </c>
      <c r="P17" s="487">
        <v>5.2</v>
      </c>
      <c r="Q17" s="487">
        <v>10.7</v>
      </c>
      <c r="R17" s="487">
        <v>5.9</v>
      </c>
      <c r="S17" s="488"/>
      <c r="T17" s="487">
        <v>43.2</v>
      </c>
      <c r="U17" s="154"/>
      <c r="AR17" s="662" t="s">
        <v>987</v>
      </c>
      <c r="AS17" s="662"/>
      <c r="AT17" s="662"/>
      <c r="AU17" s="662"/>
      <c r="AV17" s="662"/>
      <c r="AW17" s="662"/>
    </row>
    <row r="18" spans="1:49" ht="13.5" customHeight="1">
      <c r="A18" s="294" t="s">
        <v>404</v>
      </c>
      <c r="B18" s="693">
        <v>0</v>
      </c>
      <c r="C18" s="693"/>
      <c r="D18" s="686">
        <v>46</v>
      </c>
      <c r="E18" s="686"/>
      <c r="F18" s="686">
        <v>4</v>
      </c>
      <c r="G18" s="686"/>
      <c r="H18" s="686">
        <v>840</v>
      </c>
      <c r="I18" s="686"/>
      <c r="J18" s="686">
        <v>890</v>
      </c>
      <c r="K18" s="686"/>
      <c r="L18" s="574" t="s">
        <v>94</v>
      </c>
      <c r="M18" s="487">
        <v>3.5</v>
      </c>
      <c r="N18" s="488"/>
      <c r="O18" s="488"/>
      <c r="P18" s="488"/>
      <c r="Q18" s="487">
        <v>3.1</v>
      </c>
      <c r="R18" s="487">
        <v>0.7</v>
      </c>
      <c r="S18" s="488"/>
      <c r="T18" s="487">
        <v>7.2</v>
      </c>
      <c r="U18" s="154"/>
      <c r="AR18" s="692" t="s">
        <v>986</v>
      </c>
      <c r="AS18" s="692"/>
      <c r="AT18" s="692"/>
      <c r="AU18" s="692"/>
      <c r="AV18" s="692"/>
      <c r="AW18" s="692"/>
    </row>
    <row r="19" spans="1:49" ht="13.5" customHeight="1">
      <c r="A19" s="690" t="s">
        <v>405</v>
      </c>
      <c r="B19" s="691">
        <v>12286</v>
      </c>
      <c r="C19" s="691"/>
      <c r="D19" s="691">
        <v>18335</v>
      </c>
      <c r="E19" s="691"/>
      <c r="F19" s="691">
        <v>32626</v>
      </c>
      <c r="G19" s="691"/>
      <c r="H19" s="691">
        <v>35514</v>
      </c>
      <c r="I19" s="691"/>
      <c r="J19" s="691">
        <v>98761</v>
      </c>
      <c r="K19" s="691"/>
      <c r="L19" s="574" t="s">
        <v>435</v>
      </c>
      <c r="M19" s="488"/>
      <c r="N19" s="488"/>
      <c r="O19" s="488"/>
      <c r="P19" s="488"/>
      <c r="Q19" s="488"/>
      <c r="R19" s="488"/>
      <c r="S19" s="492">
        <v>151.4</v>
      </c>
      <c r="T19" s="492">
        <v>151.4</v>
      </c>
      <c r="U19" s="154"/>
      <c r="AR19" s="692"/>
      <c r="AS19" s="692"/>
      <c r="AT19" s="692"/>
      <c r="AU19" s="692"/>
      <c r="AV19" s="692"/>
      <c r="AW19" s="692"/>
    </row>
    <row r="20" spans="1:49" ht="13.5" customHeight="1">
      <c r="A20" s="690"/>
      <c r="B20" s="691"/>
      <c r="C20" s="691"/>
      <c r="D20" s="691"/>
      <c r="E20" s="691"/>
      <c r="F20" s="691"/>
      <c r="G20" s="691"/>
      <c r="H20" s="691"/>
      <c r="I20" s="691"/>
      <c r="J20" s="691"/>
      <c r="K20" s="691"/>
      <c r="L20" s="479" t="s">
        <v>436</v>
      </c>
      <c r="M20" s="489"/>
      <c r="N20" s="489"/>
      <c r="O20" s="489"/>
      <c r="P20" s="489"/>
      <c r="Q20" s="489"/>
      <c r="R20" s="489"/>
      <c r="S20" s="489">
        <v>27.9</v>
      </c>
      <c r="T20" s="489">
        <v>27.9</v>
      </c>
      <c r="U20" s="154"/>
    </row>
    <row r="21" spans="1:49" ht="13.5" customHeight="1">
      <c r="A21" s="154"/>
      <c r="B21" s="154"/>
      <c r="C21" s="154"/>
      <c r="D21" s="154"/>
      <c r="E21" s="154"/>
      <c r="F21" s="154"/>
      <c r="G21" s="154"/>
      <c r="H21" s="154"/>
      <c r="I21" s="291"/>
      <c r="J21" s="154"/>
      <c r="K21" s="154"/>
      <c r="L21" s="443" t="s">
        <v>95</v>
      </c>
      <c r="M21" s="491">
        <v>127.9</v>
      </c>
      <c r="N21" s="491">
        <v>83.3</v>
      </c>
      <c r="O21" s="491">
        <v>36.6</v>
      </c>
      <c r="P21" s="491">
        <v>88</v>
      </c>
      <c r="Q21" s="491">
        <v>72.3</v>
      </c>
      <c r="R21" s="491">
        <v>34.5</v>
      </c>
      <c r="S21" s="491">
        <v>179.3</v>
      </c>
      <c r="T21" s="491">
        <v>621.9</v>
      </c>
      <c r="U21" s="154"/>
    </row>
    <row r="22" spans="1:49" ht="13.5" customHeight="1">
      <c r="A22" s="294" t="s">
        <v>406</v>
      </c>
      <c r="B22" s="686">
        <v>-597</v>
      </c>
      <c r="C22" s="686"/>
      <c r="D22" s="686">
        <v>-2258</v>
      </c>
      <c r="E22" s="686"/>
      <c r="F22" s="686">
        <v>-24015</v>
      </c>
      <c r="G22" s="686"/>
      <c r="H22" s="686">
        <v>-5765</v>
      </c>
      <c r="I22" s="686"/>
      <c r="J22" s="686">
        <v>-32635</v>
      </c>
      <c r="K22" s="686"/>
      <c r="L22" s="154"/>
      <c r="M22" s="290"/>
      <c r="N22" s="290"/>
      <c r="O22" s="290"/>
      <c r="P22" s="290"/>
      <c r="Q22" s="290"/>
      <c r="R22" s="290"/>
      <c r="S22" s="290"/>
      <c r="T22" s="290"/>
      <c r="U22" s="17"/>
      <c r="AR22" s="20" t="s">
        <v>985</v>
      </c>
      <c r="AS22" s="50"/>
      <c r="AT22" s="50"/>
      <c r="AU22" s="50"/>
      <c r="AV22" s="50"/>
      <c r="AW22" s="50"/>
    </row>
    <row r="23" spans="1:49" ht="13.5" customHeight="1">
      <c r="A23" s="577" t="s">
        <v>407</v>
      </c>
      <c r="B23" s="691">
        <v>11689</v>
      </c>
      <c r="C23" s="691"/>
      <c r="D23" s="691">
        <v>16077</v>
      </c>
      <c r="E23" s="691"/>
      <c r="F23" s="691">
        <v>8611</v>
      </c>
      <c r="G23" s="691"/>
      <c r="H23" s="694">
        <v>29748</v>
      </c>
      <c r="I23" s="694"/>
      <c r="J23" s="694">
        <v>66126</v>
      </c>
      <c r="K23" s="694"/>
      <c r="L23" s="570" t="s">
        <v>437</v>
      </c>
      <c r="M23" s="493">
        <v>14.1</v>
      </c>
      <c r="N23" s="494">
        <v>-21.6</v>
      </c>
      <c r="O23" s="493">
        <v>-19.600000000000001</v>
      </c>
      <c r="P23" s="493">
        <v>-23.4</v>
      </c>
      <c r="Q23" s="495">
        <v>11.1</v>
      </c>
      <c r="R23" s="495">
        <v>20.399999999999999</v>
      </c>
      <c r="S23" s="290"/>
      <c r="T23" s="290"/>
      <c r="U23" s="17"/>
      <c r="AR23" s="14" t="s">
        <v>781</v>
      </c>
      <c r="AS23" s="50"/>
      <c r="AT23" s="50"/>
      <c r="AU23" s="50"/>
      <c r="AV23" s="50"/>
      <c r="AW23" s="50"/>
    </row>
    <row r="24" spans="1:49" ht="13.5" customHeight="1">
      <c r="A24" s="50"/>
      <c r="B24" s="50"/>
      <c r="C24" s="50"/>
      <c r="D24" s="50"/>
      <c r="E24" s="50"/>
      <c r="F24" s="289"/>
      <c r="G24" s="50"/>
      <c r="H24" s="108"/>
      <c r="I24" s="289"/>
      <c r="J24" s="289"/>
      <c r="K24" s="289"/>
      <c r="L24" s="440" t="s">
        <v>438</v>
      </c>
      <c r="M24" s="493">
        <v>0.3</v>
      </c>
      <c r="N24" s="495">
        <v>0.5</v>
      </c>
      <c r="O24" s="495">
        <v>0.1</v>
      </c>
      <c r="P24" s="493">
        <v>0.1</v>
      </c>
      <c r="Q24" s="493">
        <v>0</v>
      </c>
      <c r="R24" s="493">
        <v>-0.1</v>
      </c>
      <c r="S24" s="290"/>
      <c r="T24" s="290"/>
      <c r="U24" s="17"/>
      <c r="AR24" s="50"/>
      <c r="AS24" s="50"/>
      <c r="AT24" s="50"/>
      <c r="AU24" s="50"/>
      <c r="AV24" s="50"/>
      <c r="AW24" s="50"/>
    </row>
    <row r="25" spans="1:49" ht="13.5" customHeight="1" thickBot="1">
      <c r="A25" s="50"/>
      <c r="B25" s="50"/>
      <c r="C25" s="50"/>
      <c r="D25" s="50"/>
      <c r="E25" s="50"/>
      <c r="F25" s="289"/>
      <c r="G25" s="50"/>
      <c r="H25" s="108"/>
      <c r="J25" s="289"/>
      <c r="K25" s="289" t="s">
        <v>411</v>
      </c>
      <c r="L25" s="50"/>
      <c r="M25" s="86"/>
      <c r="N25" s="86"/>
      <c r="O25" s="86"/>
      <c r="P25" s="86"/>
      <c r="Q25" s="86"/>
      <c r="R25" s="86"/>
      <c r="S25" s="86"/>
      <c r="T25" s="86"/>
      <c r="U25" s="50"/>
      <c r="AR25" s="77"/>
      <c r="AS25" s="672" t="s">
        <v>984</v>
      </c>
      <c r="AT25" s="672" t="s">
        <v>983</v>
      </c>
      <c r="AU25" s="575"/>
      <c r="AV25" s="575"/>
      <c r="AW25" s="77"/>
    </row>
    <row r="26" spans="1:49" ht="13.5" customHeight="1" thickBot="1">
      <c r="A26" s="50"/>
      <c r="B26" s="50"/>
      <c r="C26" s="50"/>
      <c r="D26" s="50"/>
      <c r="E26" s="50"/>
      <c r="F26" s="289"/>
      <c r="G26" s="50"/>
      <c r="H26" s="108"/>
      <c r="J26" s="289"/>
      <c r="K26" s="289" t="s">
        <v>412</v>
      </c>
      <c r="L26" s="50"/>
      <c r="M26" s="86"/>
      <c r="N26" s="86"/>
      <c r="O26" s="86"/>
      <c r="P26" s="86"/>
      <c r="Q26" s="86"/>
      <c r="R26" s="86"/>
      <c r="S26" s="86"/>
      <c r="T26" s="86"/>
      <c r="U26" s="50"/>
      <c r="AR26" s="530" t="s">
        <v>69</v>
      </c>
      <c r="AS26" s="685"/>
      <c r="AT26" s="685"/>
      <c r="AU26" s="575"/>
      <c r="AV26" s="575"/>
      <c r="AW26" s="575"/>
    </row>
    <row r="27" spans="1:49" ht="13.5" customHeight="1">
      <c r="A27" s="50"/>
      <c r="B27" s="50"/>
      <c r="C27" s="50"/>
      <c r="D27" s="50"/>
      <c r="E27" s="50"/>
      <c r="F27" s="289"/>
      <c r="G27" s="50"/>
      <c r="H27" s="51"/>
      <c r="J27" s="289"/>
      <c r="K27" s="289" t="s">
        <v>735</v>
      </c>
      <c r="L27" s="20" t="s">
        <v>394</v>
      </c>
      <c r="M27" s="231"/>
      <c r="N27" s="231"/>
      <c r="O27" s="231"/>
      <c r="P27" s="231"/>
      <c r="Q27" s="231"/>
      <c r="R27" s="231"/>
      <c r="S27" s="231"/>
      <c r="T27" s="231"/>
      <c r="U27" s="288"/>
      <c r="AR27" s="438" t="s">
        <v>554</v>
      </c>
      <c r="AS27" s="444">
        <v>125777</v>
      </c>
      <c r="AT27" s="444">
        <v>344985</v>
      </c>
      <c r="AU27" s="444"/>
      <c r="AV27" s="444"/>
      <c r="AW27" s="316"/>
    </row>
    <row r="28" spans="1:49" ht="13.5" customHeight="1">
      <c r="F28" s="289"/>
      <c r="H28" s="51"/>
      <c r="J28" s="289"/>
      <c r="K28" s="289"/>
      <c r="L28" s="14" t="s">
        <v>781</v>
      </c>
      <c r="M28" s="231"/>
      <c r="N28" s="231"/>
      <c r="O28" s="231"/>
      <c r="P28" s="231"/>
      <c r="Q28" s="231"/>
      <c r="R28" s="231"/>
      <c r="S28" s="231"/>
      <c r="T28" s="231"/>
      <c r="U28" s="288"/>
      <c r="AR28" s="211" t="s">
        <v>982</v>
      </c>
      <c r="AS28" s="445"/>
      <c r="AT28" s="445">
        <v>36519</v>
      </c>
      <c r="AU28" s="445"/>
      <c r="AV28" s="445"/>
      <c r="AW28" s="316"/>
    </row>
    <row r="29" spans="1:49" ht="13.5" customHeight="1" thickBot="1">
      <c r="L29" s="613"/>
      <c r="M29" s="672" t="s">
        <v>1030</v>
      </c>
      <c r="N29" s="672" t="s">
        <v>439</v>
      </c>
      <c r="O29" s="672" t="s">
        <v>440</v>
      </c>
      <c r="P29" s="672" t="s">
        <v>441</v>
      </c>
      <c r="Q29" s="672" t="s">
        <v>442</v>
      </c>
      <c r="R29" s="672" t="s">
        <v>443</v>
      </c>
      <c r="S29" s="672" t="s">
        <v>444</v>
      </c>
      <c r="T29" s="672" t="s">
        <v>445</v>
      </c>
      <c r="U29" s="672" t="s">
        <v>212</v>
      </c>
      <c r="AR29" s="439" t="s">
        <v>981</v>
      </c>
      <c r="AS29" s="445">
        <v>113118</v>
      </c>
      <c r="AT29" s="445">
        <v>238386</v>
      </c>
      <c r="AU29" s="445"/>
      <c r="AV29" s="445"/>
      <c r="AW29" s="317"/>
    </row>
    <row r="30" spans="1:49" ht="13.5" customHeight="1" thickBot="1">
      <c r="B30" s="101"/>
      <c r="C30" s="101"/>
      <c r="D30" s="101"/>
      <c r="E30" s="101"/>
      <c r="F30" s="101"/>
      <c r="L30" s="530" t="s">
        <v>290</v>
      </c>
      <c r="M30" s="685"/>
      <c r="N30" s="685"/>
      <c r="O30" s="685"/>
      <c r="P30" s="685"/>
      <c r="Q30" s="685"/>
      <c r="R30" s="685"/>
      <c r="S30" s="685"/>
      <c r="T30" s="685"/>
      <c r="U30" s="685"/>
      <c r="AR30" s="211" t="s">
        <v>980</v>
      </c>
      <c r="AS30" s="445">
        <v>98578</v>
      </c>
      <c r="AT30" s="445">
        <v>59587</v>
      </c>
      <c r="AU30" s="445"/>
      <c r="AV30" s="445"/>
      <c r="AW30" s="317"/>
    </row>
    <row r="31" spans="1:49" ht="13.5" customHeight="1">
      <c r="A31" s="20" t="s">
        <v>392</v>
      </c>
      <c r="B31" s="20"/>
      <c r="C31" s="20"/>
      <c r="D31" s="20"/>
      <c r="E31" s="20"/>
      <c r="F31" s="288"/>
      <c r="G31" s="288"/>
      <c r="H31" s="288"/>
      <c r="I31" s="288"/>
      <c r="J31" s="288"/>
      <c r="K31" s="288"/>
      <c r="L31" s="574" t="s">
        <v>425</v>
      </c>
      <c r="M31" s="487">
        <v>36.6</v>
      </c>
      <c r="N31" s="496"/>
      <c r="O31" s="496"/>
      <c r="P31" s="496"/>
      <c r="Q31" s="496"/>
      <c r="R31" s="496"/>
      <c r="S31" s="496"/>
      <c r="T31" s="496"/>
      <c r="U31" s="497">
        <v>36.6</v>
      </c>
      <c r="AR31" s="211" t="s">
        <v>979</v>
      </c>
      <c r="AS31" s="445">
        <v>10780</v>
      </c>
      <c r="AT31" s="445">
        <v>178156</v>
      </c>
      <c r="AU31" s="445"/>
      <c r="AV31" s="445"/>
      <c r="AW31" s="317"/>
    </row>
    <row r="32" spans="1:49" ht="13.5" customHeight="1" thickBot="1">
      <c r="A32" s="231"/>
      <c r="B32" s="231"/>
      <c r="C32" s="231"/>
      <c r="D32" s="231"/>
      <c r="E32" s="231"/>
      <c r="F32" s="288"/>
      <c r="G32" s="287"/>
      <c r="H32" s="287"/>
      <c r="I32" s="287"/>
      <c r="J32" s="287"/>
      <c r="K32" s="287"/>
      <c r="L32" s="574" t="s">
        <v>90</v>
      </c>
      <c r="M32" s="487">
        <v>73.2</v>
      </c>
      <c r="N32" s="487">
        <v>8.1</v>
      </c>
      <c r="O32" s="487">
        <v>25.5</v>
      </c>
      <c r="P32" s="487">
        <v>22.9</v>
      </c>
      <c r="Q32" s="487">
        <v>62.6</v>
      </c>
      <c r="R32" s="487">
        <v>50.8</v>
      </c>
      <c r="S32" s="487">
        <v>103.6</v>
      </c>
      <c r="T32" s="496"/>
      <c r="U32" s="497">
        <v>346.7</v>
      </c>
      <c r="AR32" s="211" t="s">
        <v>978</v>
      </c>
      <c r="AS32" s="445">
        <v>3760</v>
      </c>
      <c r="AT32" s="445">
        <v>643</v>
      </c>
      <c r="AU32" s="445"/>
      <c r="AV32" s="445"/>
      <c r="AW32" s="316"/>
    </row>
    <row r="33" spans="1:49" ht="13.5" customHeight="1" thickBot="1">
      <c r="A33" s="530"/>
      <c r="B33" s="527" t="s">
        <v>782</v>
      </c>
      <c r="C33" s="527" t="s">
        <v>727</v>
      </c>
      <c r="D33" s="527" t="s">
        <v>695</v>
      </c>
      <c r="E33" s="527" t="s">
        <v>605</v>
      </c>
      <c r="F33" s="527" t="s">
        <v>526</v>
      </c>
      <c r="G33" s="527" t="s">
        <v>256</v>
      </c>
      <c r="H33" s="527" t="s">
        <v>70</v>
      </c>
      <c r="I33" s="528" t="s">
        <v>71</v>
      </c>
      <c r="J33" s="575"/>
      <c r="K33" s="575"/>
      <c r="L33" s="574" t="s">
        <v>657</v>
      </c>
      <c r="M33" s="487">
        <v>26.2</v>
      </c>
      <c r="N33" s="487">
        <v>3.2</v>
      </c>
      <c r="O33" s="487">
        <v>5.9</v>
      </c>
      <c r="P33" s="496"/>
      <c r="Q33" s="496"/>
      <c r="R33" s="496"/>
      <c r="S33" s="496"/>
      <c r="T33" s="496"/>
      <c r="U33" s="497">
        <v>35.299999999999997</v>
      </c>
      <c r="AR33" s="211" t="s">
        <v>977</v>
      </c>
      <c r="AS33" s="445"/>
      <c r="AT33" s="445">
        <v>61061</v>
      </c>
      <c r="AU33" s="445"/>
      <c r="AV33" s="445"/>
      <c r="AW33" s="317"/>
    </row>
    <row r="34" spans="1:49">
      <c r="A34" s="16" t="s">
        <v>395</v>
      </c>
      <c r="B34" s="280">
        <v>36.6</v>
      </c>
      <c r="C34" s="280">
        <v>39.4</v>
      </c>
      <c r="D34" s="280">
        <v>44.1</v>
      </c>
      <c r="E34" s="280">
        <v>33.4</v>
      </c>
      <c r="F34" s="279">
        <v>36.9</v>
      </c>
      <c r="G34" s="279">
        <v>28.8</v>
      </c>
      <c r="H34" s="279">
        <v>41.3</v>
      </c>
      <c r="I34" s="279">
        <v>7.3</v>
      </c>
      <c r="J34" s="202"/>
      <c r="K34" s="202"/>
      <c r="L34" s="574" t="s">
        <v>89</v>
      </c>
      <c r="M34" s="487">
        <v>9.4</v>
      </c>
      <c r="N34" s="487">
        <v>0.9</v>
      </c>
      <c r="O34" s="487">
        <v>0.3</v>
      </c>
      <c r="P34" s="487">
        <v>0.4</v>
      </c>
      <c r="Q34" s="487">
        <v>0.4</v>
      </c>
      <c r="R34" s="487">
        <v>0.2</v>
      </c>
      <c r="S34" s="496"/>
      <c r="T34" s="496"/>
      <c r="U34" s="497">
        <v>11.7</v>
      </c>
      <c r="AR34" s="211" t="s">
        <v>1027</v>
      </c>
      <c r="AS34" s="445"/>
      <c r="AT34" s="445">
        <v>41811</v>
      </c>
      <c r="AU34" s="445"/>
      <c r="AV34" s="445"/>
      <c r="AW34" s="317"/>
    </row>
    <row r="35" spans="1:49">
      <c r="A35" s="16" t="s">
        <v>396</v>
      </c>
      <c r="B35" s="280">
        <v>0.5</v>
      </c>
      <c r="C35" s="280">
        <v>1.4</v>
      </c>
      <c r="D35" s="280">
        <v>1</v>
      </c>
      <c r="E35" s="280">
        <v>1.7</v>
      </c>
      <c r="F35" s="279">
        <v>0.1</v>
      </c>
      <c r="G35" s="279">
        <v>0</v>
      </c>
      <c r="H35" s="279">
        <v>0</v>
      </c>
      <c r="I35" s="279">
        <v>1.9</v>
      </c>
      <c r="J35" s="202"/>
      <c r="K35" s="202"/>
      <c r="L35" s="574" t="s">
        <v>657</v>
      </c>
      <c r="M35" s="487">
        <v>6.9</v>
      </c>
      <c r="N35" s="290">
        <v>0.1</v>
      </c>
      <c r="O35" s="290">
        <v>0.1</v>
      </c>
      <c r="P35" s="290"/>
      <c r="Q35" s="290"/>
      <c r="R35" s="290"/>
      <c r="S35" s="290"/>
      <c r="T35" s="290"/>
      <c r="U35" s="497">
        <v>7</v>
      </c>
      <c r="AR35" s="439" t="s">
        <v>976</v>
      </c>
      <c r="AS35" s="445"/>
      <c r="AT35" s="445">
        <v>17318</v>
      </c>
      <c r="AU35" s="445"/>
      <c r="AV35" s="445"/>
      <c r="AW35" s="317"/>
    </row>
    <row r="36" spans="1:49" ht="22.5">
      <c r="A36" s="574" t="s">
        <v>417</v>
      </c>
      <c r="B36" s="284">
        <v>14.6</v>
      </c>
      <c r="C36" s="284">
        <v>15.5</v>
      </c>
      <c r="D36" s="284">
        <v>16.2</v>
      </c>
      <c r="E36" s="284">
        <v>18.3</v>
      </c>
      <c r="F36" s="283">
        <v>15.9</v>
      </c>
      <c r="G36" s="283">
        <v>12.9</v>
      </c>
      <c r="H36" s="279">
        <v>20.8</v>
      </c>
      <c r="I36" s="279">
        <v>19.100000000000001</v>
      </c>
      <c r="J36" s="202"/>
      <c r="K36" s="202"/>
      <c r="L36" s="574" t="s">
        <v>426</v>
      </c>
      <c r="M36" s="487">
        <v>67.599999999999994</v>
      </c>
      <c r="N36" s="290"/>
      <c r="O36" s="290"/>
      <c r="P36" s="290"/>
      <c r="Q36" s="290"/>
      <c r="R36" s="290"/>
      <c r="S36" s="290"/>
      <c r="T36" s="487">
        <v>24.7</v>
      </c>
      <c r="U36" s="497">
        <v>92.3</v>
      </c>
      <c r="AR36" s="439" t="s">
        <v>1028</v>
      </c>
      <c r="AS36" s="446"/>
      <c r="AT36" s="445">
        <v>1932</v>
      </c>
      <c r="AU36" s="445"/>
      <c r="AV36" s="445"/>
      <c r="AW36" s="317"/>
    </row>
    <row r="37" spans="1:49">
      <c r="A37" s="16" t="s">
        <v>418</v>
      </c>
      <c r="B37" s="284">
        <v>3.1</v>
      </c>
      <c r="C37" s="284">
        <v>2.8</v>
      </c>
      <c r="D37" s="284">
        <v>1.9</v>
      </c>
      <c r="E37" s="284">
        <v>1.2</v>
      </c>
      <c r="F37" s="283">
        <v>1.2</v>
      </c>
      <c r="G37" s="283">
        <v>0.5</v>
      </c>
      <c r="H37" s="279">
        <v>0.4</v>
      </c>
      <c r="I37" s="286" t="s">
        <v>463</v>
      </c>
      <c r="J37" s="202"/>
      <c r="K37" s="202"/>
      <c r="L37" s="581" t="s">
        <v>430</v>
      </c>
      <c r="M37" s="498"/>
      <c r="N37" s="498"/>
      <c r="O37" s="498"/>
      <c r="P37" s="498"/>
      <c r="Q37" s="498"/>
      <c r="R37" s="498"/>
      <c r="S37" s="498"/>
      <c r="T37" s="498">
        <v>134.6</v>
      </c>
      <c r="U37" s="499">
        <v>134.6</v>
      </c>
      <c r="AR37" s="211" t="s">
        <v>975</v>
      </c>
      <c r="AS37" s="445">
        <v>7289</v>
      </c>
      <c r="AT37" s="445"/>
      <c r="AU37" s="445"/>
      <c r="AV37" s="445"/>
      <c r="AW37" s="316"/>
    </row>
    <row r="38" spans="1:49" ht="15.75" customHeight="1">
      <c r="A38" s="16" t="s">
        <v>478</v>
      </c>
      <c r="B38" s="284"/>
      <c r="C38" s="284"/>
      <c r="D38" s="284"/>
      <c r="E38" s="284"/>
      <c r="F38" s="283"/>
      <c r="G38" s="283"/>
      <c r="H38" s="279"/>
      <c r="I38" s="279"/>
      <c r="J38" s="202"/>
      <c r="K38" s="202"/>
      <c r="L38" s="480" t="s">
        <v>91</v>
      </c>
      <c r="M38" s="500">
        <v>186.9</v>
      </c>
      <c r="N38" s="500">
        <v>9</v>
      </c>
      <c r="O38" s="500">
        <v>25.8</v>
      </c>
      <c r="P38" s="500">
        <v>23.3</v>
      </c>
      <c r="Q38" s="500">
        <v>62.9</v>
      </c>
      <c r="R38" s="500">
        <v>51</v>
      </c>
      <c r="S38" s="500">
        <v>103.6</v>
      </c>
      <c r="T38" s="500">
        <v>159.30000000000001</v>
      </c>
      <c r="U38" s="501">
        <v>621.9</v>
      </c>
      <c r="AR38" s="571" t="s">
        <v>974</v>
      </c>
      <c r="AS38" s="445">
        <v>5370</v>
      </c>
      <c r="AT38" s="445"/>
      <c r="AU38" s="445"/>
      <c r="AV38" s="445"/>
      <c r="AW38" s="293"/>
    </row>
    <row r="39" spans="1:49">
      <c r="A39" s="16" t="s">
        <v>419</v>
      </c>
      <c r="B39" s="280">
        <v>26.6</v>
      </c>
      <c r="C39" s="280">
        <v>25.2</v>
      </c>
      <c r="D39" s="280">
        <v>25.7</v>
      </c>
      <c r="E39" s="280">
        <v>25.4</v>
      </c>
      <c r="F39" s="279">
        <v>22</v>
      </c>
      <c r="G39" s="279">
        <v>24</v>
      </c>
      <c r="H39" s="279">
        <v>23.4</v>
      </c>
      <c r="I39" s="279">
        <v>23.4</v>
      </c>
      <c r="J39" s="202"/>
      <c r="K39" s="202"/>
      <c r="L39" s="582"/>
      <c r="M39" s="498"/>
      <c r="N39" s="498"/>
      <c r="O39" s="498"/>
      <c r="P39" s="498"/>
      <c r="Q39" s="498"/>
      <c r="R39" s="498"/>
      <c r="S39" s="498"/>
      <c r="T39" s="498"/>
      <c r="U39" s="499"/>
      <c r="AR39" s="439" t="s">
        <v>973</v>
      </c>
      <c r="AS39" s="445"/>
      <c r="AT39" s="445">
        <v>9018</v>
      </c>
      <c r="AU39" s="445"/>
      <c r="AV39" s="445"/>
      <c r="AW39" s="316"/>
    </row>
    <row r="40" spans="1:49">
      <c r="A40" s="16" t="s">
        <v>420</v>
      </c>
      <c r="B40" s="284">
        <v>13.8</v>
      </c>
      <c r="C40" s="284">
        <v>14.5</v>
      </c>
      <c r="D40" s="284">
        <v>12.8</v>
      </c>
      <c r="E40" s="284">
        <v>14.6</v>
      </c>
      <c r="F40" s="283">
        <v>13.6</v>
      </c>
      <c r="G40" s="283">
        <v>14.7</v>
      </c>
      <c r="H40" s="279">
        <v>15.2</v>
      </c>
      <c r="I40" s="279">
        <v>14.5</v>
      </c>
      <c r="J40" s="202"/>
      <c r="K40" s="202"/>
      <c r="L40" s="581" t="s">
        <v>431</v>
      </c>
      <c r="M40" s="498">
        <v>22.9</v>
      </c>
      <c r="N40" s="498">
        <v>13.6</v>
      </c>
      <c r="O40" s="498">
        <v>16.5</v>
      </c>
      <c r="P40" s="498">
        <v>1.4</v>
      </c>
      <c r="Q40" s="498">
        <v>0.6</v>
      </c>
      <c r="R40" s="498">
        <v>0.3</v>
      </c>
      <c r="S40" s="502"/>
      <c r="T40" s="498">
        <v>143.9</v>
      </c>
      <c r="U40" s="499">
        <v>199.3</v>
      </c>
      <c r="AR40" s="440"/>
      <c r="AS40" s="445"/>
      <c r="AT40" s="445"/>
      <c r="AU40" s="445"/>
      <c r="AV40" s="445"/>
      <c r="AW40" s="316"/>
    </row>
    <row r="41" spans="1:49">
      <c r="A41" s="16" t="s">
        <v>421</v>
      </c>
      <c r="B41" s="284"/>
      <c r="C41" s="284"/>
      <c r="D41" s="284"/>
      <c r="E41" s="284"/>
      <c r="F41" s="283"/>
      <c r="G41" s="283">
        <v>0.1</v>
      </c>
      <c r="H41" s="279"/>
      <c r="I41" s="279"/>
      <c r="J41" s="202"/>
      <c r="K41" s="202"/>
      <c r="L41" s="574" t="s">
        <v>657</v>
      </c>
      <c r="M41" s="487">
        <v>12.2</v>
      </c>
      <c r="N41" s="487">
        <v>3.1</v>
      </c>
      <c r="O41" s="487">
        <v>4.5</v>
      </c>
      <c r="P41" s="496">
        <v>0.4</v>
      </c>
      <c r="Q41" s="496"/>
      <c r="R41" s="496"/>
      <c r="S41" s="496"/>
      <c r="T41" s="496"/>
      <c r="U41" s="497">
        <v>20.3</v>
      </c>
      <c r="AR41" s="441" t="s">
        <v>972</v>
      </c>
      <c r="AS41" s="444"/>
      <c r="AT41" s="444">
        <v>151134</v>
      </c>
      <c r="AU41" s="444"/>
      <c r="AV41" s="444"/>
      <c r="AW41" s="51"/>
    </row>
    <row r="42" spans="1:49" ht="22.5">
      <c r="A42" s="574" t="s">
        <v>422</v>
      </c>
      <c r="B42" s="284">
        <v>2.7</v>
      </c>
      <c r="C42" s="284">
        <v>2.5</v>
      </c>
      <c r="D42" s="284">
        <v>2.5</v>
      </c>
      <c r="E42" s="284">
        <v>2.4</v>
      </c>
      <c r="F42" s="283">
        <v>3.3</v>
      </c>
      <c r="G42" s="283">
        <v>3.3</v>
      </c>
      <c r="H42" s="279">
        <v>3.5</v>
      </c>
      <c r="I42" s="279"/>
      <c r="J42" s="202"/>
      <c r="K42" s="202"/>
      <c r="L42" s="574" t="s">
        <v>92</v>
      </c>
      <c r="M42" s="487">
        <v>48.4</v>
      </c>
      <c r="N42" s="487">
        <v>12</v>
      </c>
      <c r="O42" s="487">
        <v>2.2000000000000002</v>
      </c>
      <c r="P42" s="487">
        <v>0.1</v>
      </c>
      <c r="Q42" s="487">
        <v>0.2</v>
      </c>
      <c r="R42" s="487"/>
      <c r="S42" s="496"/>
      <c r="T42" s="496"/>
      <c r="U42" s="497">
        <v>62.9</v>
      </c>
      <c r="AR42" s="439" t="s">
        <v>971</v>
      </c>
      <c r="AS42" s="445"/>
      <c r="AT42" s="445">
        <v>78875</v>
      </c>
      <c r="AU42" s="445"/>
      <c r="AV42" s="445"/>
      <c r="AW42" s="51"/>
    </row>
    <row r="43" spans="1:49">
      <c r="A43" s="16" t="s">
        <v>423</v>
      </c>
      <c r="B43" s="284">
        <v>0.9</v>
      </c>
      <c r="C43" s="284">
        <v>0.4</v>
      </c>
      <c r="D43" s="284">
        <v>0.2</v>
      </c>
      <c r="E43" s="284">
        <v>0.4</v>
      </c>
      <c r="F43" s="283">
        <v>0.2</v>
      </c>
      <c r="G43" s="283">
        <v>0.1</v>
      </c>
      <c r="H43" s="279">
        <v>0.1</v>
      </c>
      <c r="I43" s="279">
        <v>1.8</v>
      </c>
      <c r="J43" s="202"/>
      <c r="K43" s="202"/>
      <c r="L43" s="574" t="s">
        <v>657</v>
      </c>
      <c r="M43" s="487">
        <v>17.8</v>
      </c>
      <c r="N43" s="487">
        <v>5.2</v>
      </c>
      <c r="O43" s="487">
        <v>0.3</v>
      </c>
      <c r="P43" s="496"/>
      <c r="Q43" s="496"/>
      <c r="R43" s="496"/>
      <c r="S43" s="496"/>
      <c r="T43" s="496"/>
      <c r="U43" s="497">
        <v>23.4</v>
      </c>
      <c r="AR43" s="439" t="s">
        <v>970</v>
      </c>
      <c r="AS43" s="445"/>
      <c r="AT43" s="445">
        <v>48301</v>
      </c>
      <c r="AU43" s="445"/>
      <c r="AV43" s="445"/>
      <c r="AW43" s="51"/>
    </row>
    <row r="44" spans="1:49" ht="13.5" customHeight="1">
      <c r="A44" s="637" t="s">
        <v>424</v>
      </c>
      <c r="B44" s="280">
        <v>98.8</v>
      </c>
      <c r="C44" s="280">
        <v>101.6</v>
      </c>
      <c r="D44" s="280">
        <v>104.5</v>
      </c>
      <c r="E44" s="280">
        <v>97.4</v>
      </c>
      <c r="F44" s="279">
        <v>93.1</v>
      </c>
      <c r="G44" s="279">
        <v>84.2</v>
      </c>
      <c r="H44" s="279">
        <v>104.8</v>
      </c>
      <c r="I44" s="279">
        <v>68.099999999999994</v>
      </c>
      <c r="J44" s="202"/>
      <c r="K44" s="202"/>
      <c r="L44" s="574" t="s">
        <v>93</v>
      </c>
      <c r="M44" s="487">
        <v>11.4</v>
      </c>
      <c r="N44" s="487">
        <v>22.8</v>
      </c>
      <c r="O44" s="487">
        <v>35.5</v>
      </c>
      <c r="P44" s="487">
        <v>16.100000000000001</v>
      </c>
      <c r="Q44" s="487">
        <v>52</v>
      </c>
      <c r="R44" s="487">
        <v>17.5</v>
      </c>
      <c r="S44" s="487">
        <v>17.7</v>
      </c>
      <c r="T44" s="496"/>
      <c r="U44" s="497">
        <v>173.2</v>
      </c>
      <c r="AR44" s="206"/>
      <c r="AS44" s="445"/>
      <c r="AT44" s="445"/>
      <c r="AU44" s="445"/>
      <c r="AV44" s="445"/>
      <c r="AW44" s="205"/>
    </row>
    <row r="45" spans="1:49">
      <c r="A45" s="637"/>
      <c r="B45" s="282"/>
      <c r="C45" s="282"/>
      <c r="D45" s="282"/>
      <c r="E45" s="282"/>
      <c r="F45" s="281"/>
      <c r="G45" s="281"/>
      <c r="H45" s="17"/>
      <c r="I45" s="17"/>
      <c r="J45" s="202"/>
      <c r="K45" s="202"/>
      <c r="L45" s="574" t="s">
        <v>432</v>
      </c>
      <c r="M45" s="487">
        <v>11.3</v>
      </c>
      <c r="N45" s="487">
        <v>22.4</v>
      </c>
      <c r="O45" s="487">
        <v>11.1</v>
      </c>
      <c r="P45" s="487">
        <v>0.3</v>
      </c>
      <c r="Q45" s="496">
        <v>0.1</v>
      </c>
      <c r="R45" s="496"/>
      <c r="S45" s="496"/>
      <c r="T45" s="496"/>
      <c r="U45" s="497">
        <v>45.3</v>
      </c>
      <c r="AR45" s="24" t="s">
        <v>91</v>
      </c>
      <c r="AS45" s="34"/>
      <c r="AT45" s="285">
        <v>621896</v>
      </c>
      <c r="AU45" s="285"/>
      <c r="AV45" s="285"/>
      <c r="AW45" s="51"/>
    </row>
    <row r="46" spans="1:49" ht="15" customHeight="1">
      <c r="A46" s="695" t="s">
        <v>734</v>
      </c>
      <c r="B46" s="280">
        <v>-32.6</v>
      </c>
      <c r="C46" s="280">
        <v>-34.700000000000003</v>
      </c>
      <c r="D46" s="280">
        <v>-40.700000000000003</v>
      </c>
      <c r="E46" s="280">
        <v>-32.799999999999997</v>
      </c>
      <c r="F46" s="279">
        <v>-25.4</v>
      </c>
      <c r="G46" s="279">
        <v>-23.9</v>
      </c>
      <c r="H46" s="579">
        <v>-40.700000000000003</v>
      </c>
      <c r="I46" s="579">
        <v>-6.3</v>
      </c>
      <c r="J46" s="202"/>
      <c r="K46" s="202"/>
      <c r="L46" s="574" t="s">
        <v>433</v>
      </c>
      <c r="M46" s="487"/>
      <c r="N46" s="487"/>
      <c r="O46" s="487">
        <v>17.3</v>
      </c>
      <c r="P46" s="487">
        <v>10.3</v>
      </c>
      <c r="Q46" s="487">
        <v>29.7</v>
      </c>
      <c r="R46" s="487">
        <v>9.6999999999999993</v>
      </c>
      <c r="S46" s="487">
        <v>17.7</v>
      </c>
      <c r="T46" s="290"/>
      <c r="U46" s="497">
        <v>84.7</v>
      </c>
      <c r="AR46" s="206"/>
      <c r="AS46" s="206"/>
      <c r="AT46" s="206"/>
      <c r="AU46" s="206"/>
      <c r="AV46" s="206"/>
      <c r="AW46" s="51"/>
    </row>
    <row r="47" spans="1:49" ht="17.25" customHeight="1">
      <c r="A47" s="695"/>
      <c r="B47" s="280"/>
      <c r="C47" s="280"/>
      <c r="D47" s="280"/>
      <c r="E47" s="280"/>
      <c r="F47" s="279"/>
      <c r="G47" s="279"/>
      <c r="H47" s="579"/>
      <c r="I47" s="579"/>
      <c r="J47" s="202"/>
      <c r="K47" s="202"/>
      <c r="L47" s="574" t="s">
        <v>434</v>
      </c>
      <c r="M47" s="487">
        <v>0.1</v>
      </c>
      <c r="N47" s="487">
        <v>0.4</v>
      </c>
      <c r="O47" s="487">
        <v>7.1</v>
      </c>
      <c r="P47" s="487">
        <v>5.5</v>
      </c>
      <c r="Q47" s="487">
        <v>22.2</v>
      </c>
      <c r="R47" s="487">
        <v>7.8</v>
      </c>
      <c r="S47" s="496"/>
      <c r="T47" s="496"/>
      <c r="U47" s="497">
        <v>43.2</v>
      </c>
      <c r="AR47" s="696" t="s">
        <v>969</v>
      </c>
      <c r="AS47" s="442">
        <v>0.25</v>
      </c>
      <c r="AT47" s="206"/>
      <c r="AU47" s="206"/>
      <c r="AV47" s="206"/>
      <c r="AW47" s="141"/>
    </row>
    <row r="48" spans="1:49" ht="13.5" customHeight="1">
      <c r="A48" s="24" t="s">
        <v>212</v>
      </c>
      <c r="B48" s="34">
        <v>66.099999999999994</v>
      </c>
      <c r="C48" s="34">
        <v>66.900000000000006</v>
      </c>
      <c r="D48" s="34">
        <v>63.8</v>
      </c>
      <c r="E48" s="34">
        <v>64.599999999999994</v>
      </c>
      <c r="F48" s="34">
        <v>67.8</v>
      </c>
      <c r="G48" s="34">
        <v>60.3</v>
      </c>
      <c r="H48" s="34">
        <v>64</v>
      </c>
      <c r="I48" s="34">
        <v>61.8</v>
      </c>
      <c r="J48" s="278"/>
      <c r="K48" s="278"/>
      <c r="L48" s="574" t="s">
        <v>94</v>
      </c>
      <c r="M48" s="496"/>
      <c r="N48" s="487"/>
      <c r="O48" s="496"/>
      <c r="P48" s="496"/>
      <c r="Q48" s="496"/>
      <c r="R48" s="487">
        <v>4.7</v>
      </c>
      <c r="S48" s="496"/>
      <c r="T48" s="487">
        <v>2.5</v>
      </c>
      <c r="U48" s="497">
        <v>7.2</v>
      </c>
      <c r="AR48" s="696"/>
      <c r="AS48" s="442"/>
      <c r="AT48" s="206"/>
      <c r="AU48" s="206"/>
      <c r="AV48" s="206"/>
    </row>
    <row r="49" spans="2:49" ht="18.75" customHeight="1">
      <c r="G49" s="277"/>
      <c r="H49" s="205"/>
      <c r="I49" s="205"/>
      <c r="J49" s="205"/>
      <c r="K49" s="205"/>
      <c r="L49" s="574" t="s">
        <v>435</v>
      </c>
      <c r="M49" s="496"/>
      <c r="N49" s="496"/>
      <c r="O49" s="496"/>
      <c r="P49" s="496"/>
      <c r="Q49" s="496"/>
      <c r="R49" s="496"/>
      <c r="S49" s="496"/>
      <c r="T49" s="487">
        <v>151.4</v>
      </c>
      <c r="U49" s="497">
        <v>151.4</v>
      </c>
      <c r="AR49" s="572" t="s">
        <v>968</v>
      </c>
      <c r="AS49" s="442"/>
      <c r="AT49" s="442">
        <v>3.9</v>
      </c>
      <c r="AU49" s="442"/>
      <c r="AV49" s="442"/>
    </row>
    <row r="50" spans="2:49" ht="12.75" customHeight="1">
      <c r="B50" s="276"/>
      <c r="G50" s="275"/>
      <c r="H50" s="51"/>
      <c r="I50" s="51"/>
      <c r="J50" s="51"/>
      <c r="K50" s="51"/>
      <c r="L50" s="581" t="s">
        <v>436</v>
      </c>
      <c r="M50" s="498"/>
      <c r="N50" s="498"/>
      <c r="O50" s="498"/>
      <c r="P50" s="498"/>
      <c r="Q50" s="498"/>
      <c r="R50" s="498"/>
      <c r="S50" s="498"/>
      <c r="T50" s="498">
        <v>27.9</v>
      </c>
      <c r="U50" s="499">
        <v>27.9</v>
      </c>
      <c r="AS50" s="86"/>
      <c r="AT50" s="86"/>
      <c r="AU50" s="86"/>
      <c r="AV50" s="86"/>
    </row>
    <row r="51" spans="2:49" ht="20.25" customHeight="1">
      <c r="G51" s="51"/>
      <c r="L51" s="443" t="s">
        <v>95</v>
      </c>
      <c r="M51" s="503">
        <v>82.7</v>
      </c>
      <c r="N51" s="503">
        <v>48.3</v>
      </c>
      <c r="O51" s="503">
        <v>54.2</v>
      </c>
      <c r="P51" s="503">
        <v>17.7</v>
      </c>
      <c r="Q51" s="503">
        <v>52.8</v>
      </c>
      <c r="R51" s="503">
        <v>22.6</v>
      </c>
      <c r="S51" s="503">
        <v>17.7</v>
      </c>
      <c r="T51" s="503">
        <v>325.7</v>
      </c>
      <c r="U51" s="504">
        <v>621.9</v>
      </c>
      <c r="AR51" s="697" t="s">
        <v>1055</v>
      </c>
      <c r="AS51" s="697"/>
      <c r="AT51" s="697"/>
      <c r="AU51" s="697"/>
      <c r="AV51" s="697"/>
      <c r="AW51" s="697"/>
    </row>
    <row r="52" spans="2:49">
      <c r="B52" s="86"/>
      <c r="AR52" s="697" t="s">
        <v>1054</v>
      </c>
      <c r="AS52" s="697"/>
      <c r="AT52" s="697"/>
      <c r="AU52" s="697"/>
      <c r="AV52" s="697"/>
      <c r="AW52" s="697"/>
    </row>
    <row r="53" spans="2:49">
      <c r="AR53" s="86" t="s">
        <v>1053</v>
      </c>
      <c r="AS53" s="50"/>
      <c r="AT53" s="50"/>
      <c r="AU53" s="50"/>
      <c r="AV53" s="50"/>
      <c r="AW53" s="50"/>
    </row>
  </sheetData>
  <mergeCells count="87">
    <mergeCell ref="AR52:AW52"/>
    <mergeCell ref="AS25:AS26"/>
    <mergeCell ref="AT25:AT26"/>
    <mergeCell ref="M29:M30"/>
    <mergeCell ref="N29:N30"/>
    <mergeCell ref="O29:O30"/>
    <mergeCell ref="U29:U30"/>
    <mergeCell ref="A44:A45"/>
    <mergeCell ref="A46:A47"/>
    <mergeCell ref="AR47:AR48"/>
    <mergeCell ref="AR51:AW51"/>
    <mergeCell ref="P29:P30"/>
    <mergeCell ref="Q29:Q30"/>
    <mergeCell ref="R29:R30"/>
    <mergeCell ref="S29:S30"/>
    <mergeCell ref="T29:T30"/>
    <mergeCell ref="B23:C23"/>
    <mergeCell ref="D23:E23"/>
    <mergeCell ref="F23:G23"/>
    <mergeCell ref="H23:I23"/>
    <mergeCell ref="J23:K23"/>
    <mergeCell ref="J17:K17"/>
    <mergeCell ref="B22:C22"/>
    <mergeCell ref="D22:E22"/>
    <mergeCell ref="F22:G22"/>
    <mergeCell ref="H22:I22"/>
    <mergeCell ref="J22:K22"/>
    <mergeCell ref="H15:I15"/>
    <mergeCell ref="J15:K15"/>
    <mergeCell ref="AR17:AW17"/>
    <mergeCell ref="A19:A20"/>
    <mergeCell ref="B19:C20"/>
    <mergeCell ref="D19:E20"/>
    <mergeCell ref="F19:G20"/>
    <mergeCell ref="H19:I20"/>
    <mergeCell ref="AR18:AW19"/>
    <mergeCell ref="J19:K20"/>
    <mergeCell ref="B18:C18"/>
    <mergeCell ref="D18:E18"/>
    <mergeCell ref="F18:G18"/>
    <mergeCell ref="H18:I18"/>
    <mergeCell ref="J18:K18"/>
    <mergeCell ref="H17:I17"/>
    <mergeCell ref="F16:G16"/>
    <mergeCell ref="B17:C17"/>
    <mergeCell ref="D17:E17"/>
    <mergeCell ref="F17:G17"/>
    <mergeCell ref="B15:C15"/>
    <mergeCell ref="D15:E15"/>
    <mergeCell ref="F15:G15"/>
    <mergeCell ref="H16:I16"/>
    <mergeCell ref="J16:K16"/>
    <mergeCell ref="AT12:AU12"/>
    <mergeCell ref="AT13:AU13"/>
    <mergeCell ref="B14:C14"/>
    <mergeCell ref="D14:E14"/>
    <mergeCell ref="F14:G14"/>
    <mergeCell ref="H14:I14"/>
    <mergeCell ref="J14:K14"/>
    <mergeCell ref="B12:C12"/>
    <mergeCell ref="D12:E12"/>
    <mergeCell ref="F12:G12"/>
    <mergeCell ref="H12:I12"/>
    <mergeCell ref="J12:K12"/>
    <mergeCell ref="B16:C16"/>
    <mergeCell ref="D16:E16"/>
    <mergeCell ref="B11:C11"/>
    <mergeCell ref="D11:E11"/>
    <mergeCell ref="F11:G11"/>
    <mergeCell ref="H11:I11"/>
    <mergeCell ref="J11:K11"/>
    <mergeCell ref="B10:C10"/>
    <mergeCell ref="D10:E10"/>
    <mergeCell ref="F10:G10"/>
    <mergeCell ref="H10:I10"/>
    <mergeCell ref="J10:K10"/>
    <mergeCell ref="B9:C9"/>
    <mergeCell ref="D9:E9"/>
    <mergeCell ref="F9:G9"/>
    <mergeCell ref="H9:I9"/>
    <mergeCell ref="J9:K9"/>
    <mergeCell ref="S3:S4"/>
    <mergeCell ref="B8:C8"/>
    <mergeCell ref="D8:E8"/>
    <mergeCell ref="F8:G8"/>
    <mergeCell ref="H8:I8"/>
    <mergeCell ref="J8:K8"/>
  </mergeCells>
  <pageMargins left="0.7" right="0.7" top="0.75" bottom="0.75" header="0.3" footer="0.3"/>
  <pageSetup paperSize="9" scale="84" pageOrder="overThenDown" orientation="portrait" r:id="rId1"/>
  <headerFooter>
    <oddHeader>&amp;R&amp;"Arial,Normal"&amp;8Risk, liquidity and capital management</oddHeader>
    <oddFooter>&amp;L&amp;G&amp;C&amp;"Arial,Normal"&amp;7Fact book - Q2 2013</oddFooter>
  </headerFooter>
  <colBreaks count="2" manualBreakCount="2">
    <brk id="21" max="58" man="1"/>
    <brk id="32" max="58"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CA67"/>
  <sheetViews>
    <sheetView view="pageLayout" zoomScale="90" zoomScaleNormal="100" zoomScaleSheetLayoutView="100" zoomScalePageLayoutView="90" workbookViewId="0">
      <selection activeCell="F49" sqref="F49"/>
    </sheetView>
  </sheetViews>
  <sheetFormatPr defaultRowHeight="11.25"/>
  <cols>
    <col min="1" max="1" width="36.85546875" style="12" customWidth="1"/>
    <col min="2" max="5" width="10.7109375" style="12" customWidth="1"/>
    <col min="6" max="6" width="9.7109375" style="12" customWidth="1"/>
    <col min="7" max="9" width="9" style="12" customWidth="1"/>
    <col min="10" max="11" width="3.5703125" style="12" customWidth="1"/>
    <col min="12" max="14" width="9" style="12" customWidth="1"/>
    <col min="15" max="15" width="13" style="12" customWidth="1"/>
    <col min="16" max="16" width="9.7109375" style="12" customWidth="1"/>
    <col min="17" max="19" width="9.140625" style="12" customWidth="1"/>
    <col min="20" max="21" width="3.5703125" style="12" customWidth="1"/>
    <col min="22" max="24" width="9.140625" style="12" customWidth="1"/>
    <col min="25" max="25" width="13" style="12" customWidth="1"/>
    <col min="26" max="30" width="13" style="12" hidden="1" customWidth="1"/>
    <col min="31" max="31" width="22.140625" style="12" hidden="1" customWidth="1"/>
    <col min="32" max="58" width="9.140625" style="12"/>
    <col min="59" max="67" width="9.140625" style="12" customWidth="1"/>
    <col min="68" max="68" width="30.140625" style="12" customWidth="1"/>
    <col min="69" max="76" width="6.7109375" style="12" customWidth="1"/>
    <col min="77" max="77" width="36.7109375" style="12" customWidth="1"/>
    <col min="78" max="79" width="12.28515625" style="12" customWidth="1"/>
    <col min="80" max="16384" width="9.140625" style="12"/>
  </cols>
  <sheetData>
    <row r="1" spans="1:79" ht="22.5" customHeight="1">
      <c r="A1" s="2" t="s">
        <v>593</v>
      </c>
      <c r="F1" s="629" t="s">
        <v>107</v>
      </c>
      <c r="G1" s="629"/>
      <c r="H1" s="629"/>
      <c r="I1" s="629"/>
      <c r="J1" s="629"/>
      <c r="K1" s="629"/>
      <c r="L1" s="629"/>
      <c r="M1" s="629"/>
      <c r="N1" s="629"/>
      <c r="O1" s="629"/>
      <c r="P1" s="629" t="s">
        <v>108</v>
      </c>
      <c r="Q1" s="629"/>
      <c r="R1" s="629"/>
      <c r="S1" s="629"/>
      <c r="T1" s="629"/>
      <c r="U1" s="629"/>
      <c r="V1" s="629"/>
      <c r="W1" s="629"/>
      <c r="X1" s="629"/>
      <c r="Y1" s="629"/>
      <c r="Z1" s="12" t="s">
        <v>487</v>
      </c>
      <c r="AF1" s="135" t="s">
        <v>598</v>
      </c>
      <c r="AG1" s="135"/>
      <c r="AH1" s="135"/>
      <c r="AI1" s="135"/>
      <c r="AJ1" s="135"/>
      <c r="AK1" s="135"/>
      <c r="AL1" s="135"/>
      <c r="AM1" s="135"/>
      <c r="AN1" s="135"/>
      <c r="AO1" s="135" t="s">
        <v>895</v>
      </c>
      <c r="AX1" s="135" t="s">
        <v>895</v>
      </c>
      <c r="BG1" s="135" t="s">
        <v>895</v>
      </c>
      <c r="BP1" s="2" t="s">
        <v>181</v>
      </c>
      <c r="BQ1" s="13"/>
      <c r="BR1" s="13"/>
      <c r="BS1" s="13"/>
      <c r="BT1" s="13"/>
      <c r="BU1" s="13"/>
      <c r="BV1" s="13"/>
      <c r="BW1" s="13"/>
      <c r="BX1" s="13"/>
      <c r="BY1" s="2" t="s">
        <v>140</v>
      </c>
    </row>
    <row r="2" spans="1:79" ht="13.5" customHeight="1">
      <c r="A2" s="13" t="s">
        <v>781</v>
      </c>
      <c r="BG2" s="519" t="s">
        <v>1049</v>
      </c>
      <c r="BP2" s="13" t="s">
        <v>784</v>
      </c>
      <c r="BQ2" s="13"/>
      <c r="BR2" s="13"/>
      <c r="BS2" s="13"/>
      <c r="BT2" s="13"/>
      <c r="BU2" s="13"/>
      <c r="BV2" s="13"/>
      <c r="BW2" s="13"/>
      <c r="BX2" s="13"/>
      <c r="BY2" s="13" t="s">
        <v>784</v>
      </c>
    </row>
    <row r="3" spans="1:79" ht="19.5" customHeight="1">
      <c r="F3" s="625"/>
      <c r="G3" s="625"/>
      <c r="H3" s="626" t="s">
        <v>878</v>
      </c>
      <c r="I3" s="627"/>
      <c r="J3" s="627"/>
      <c r="L3" s="625"/>
      <c r="M3" s="625"/>
      <c r="N3" s="626" t="s">
        <v>879</v>
      </c>
      <c r="O3" s="627"/>
      <c r="P3" s="625"/>
      <c r="Q3" s="625"/>
      <c r="R3" s="626" t="s">
        <v>886</v>
      </c>
      <c r="S3" s="627"/>
      <c r="T3" s="627"/>
      <c r="V3" s="625"/>
      <c r="W3" s="625"/>
      <c r="X3" s="626" t="s">
        <v>1058</v>
      </c>
      <c r="Y3" s="627"/>
      <c r="BY3" s="37"/>
      <c r="BZ3" s="630" t="s">
        <v>1059</v>
      </c>
      <c r="CA3" s="630" t="s">
        <v>783</v>
      </c>
    </row>
    <row r="4" spans="1:79" ht="16.5" customHeight="1" thickBot="1">
      <c r="A4" s="142" t="s">
        <v>685</v>
      </c>
      <c r="F4" s="625"/>
      <c r="G4" s="625"/>
      <c r="H4" s="627"/>
      <c r="I4" s="627"/>
      <c r="J4" s="627"/>
      <c r="L4" s="625"/>
      <c r="M4" s="625"/>
      <c r="N4" s="627"/>
      <c r="O4" s="627"/>
      <c r="P4" s="625"/>
      <c r="Q4" s="625"/>
      <c r="R4" s="627"/>
      <c r="S4" s="627"/>
      <c r="T4" s="627"/>
      <c r="V4" s="625"/>
      <c r="W4" s="625"/>
      <c r="X4" s="627"/>
      <c r="Y4" s="627"/>
      <c r="BP4" s="13"/>
      <c r="BQ4" s="632" t="s">
        <v>159</v>
      </c>
      <c r="BR4" s="632"/>
      <c r="BS4" s="632" t="s">
        <v>160</v>
      </c>
      <c r="BT4" s="632"/>
      <c r="BU4" s="632" t="s">
        <v>161</v>
      </c>
      <c r="BV4" s="632"/>
      <c r="BW4" s="632" t="s">
        <v>162</v>
      </c>
      <c r="BX4" s="632"/>
      <c r="BY4" s="327" t="s">
        <v>142</v>
      </c>
      <c r="BZ4" s="631"/>
      <c r="CA4" s="631"/>
    </row>
    <row r="5" spans="1:79" ht="13.5" customHeight="1" thickBot="1">
      <c r="F5" s="625"/>
      <c r="G5" s="625"/>
      <c r="H5" s="627"/>
      <c r="I5" s="627"/>
      <c r="J5" s="627"/>
      <c r="L5" s="625"/>
      <c r="M5" s="625"/>
      <c r="N5" s="627"/>
      <c r="O5" s="627"/>
      <c r="P5" s="625"/>
      <c r="Q5" s="625"/>
      <c r="R5" s="627"/>
      <c r="S5" s="627"/>
      <c r="T5" s="627"/>
      <c r="V5" s="625"/>
      <c r="W5" s="625"/>
      <c r="X5" s="627"/>
      <c r="Y5" s="627"/>
      <c r="BP5" s="591"/>
      <c r="BQ5" s="585" t="s">
        <v>157</v>
      </c>
      <c r="BR5" s="585" t="s">
        <v>158</v>
      </c>
      <c r="BS5" s="585" t="s">
        <v>157</v>
      </c>
      <c r="BT5" s="585" t="s">
        <v>158</v>
      </c>
      <c r="BU5" s="585" t="s">
        <v>157</v>
      </c>
      <c r="BV5" s="585" t="s">
        <v>158</v>
      </c>
      <c r="BW5" s="585" t="s">
        <v>157</v>
      </c>
      <c r="BX5" s="585" t="s">
        <v>158</v>
      </c>
      <c r="BY5" s="16" t="str">
        <f>'[1]130628'!H5</f>
        <v>Sampo Plc</v>
      </c>
      <c r="BZ5" s="38">
        <f>'[1]130628'!I5</f>
        <v>860.44049700000005</v>
      </c>
      <c r="CA5" s="38">
        <f>'[1]130628'!J5</f>
        <v>21.353138884153559</v>
      </c>
    </row>
    <row r="6" spans="1:79" ht="20.100000000000001" customHeight="1">
      <c r="F6" s="625"/>
      <c r="G6" s="625"/>
      <c r="H6" s="627"/>
      <c r="I6" s="627"/>
      <c r="J6" s="627"/>
      <c r="L6" s="625"/>
      <c r="M6" s="625"/>
      <c r="N6" s="627"/>
      <c r="O6" s="627"/>
      <c r="P6" s="625"/>
      <c r="Q6" s="625"/>
      <c r="R6" s="627"/>
      <c r="S6" s="627"/>
      <c r="T6" s="627"/>
      <c r="V6" s="625"/>
      <c r="W6" s="625"/>
      <c r="X6" s="627"/>
      <c r="Y6" s="627"/>
      <c r="BP6" s="16" t="s">
        <v>163</v>
      </c>
      <c r="BQ6" s="377" t="s">
        <v>164</v>
      </c>
      <c r="BR6" s="377" t="s">
        <v>171</v>
      </c>
      <c r="BS6" s="377" t="s">
        <v>165</v>
      </c>
      <c r="BT6" s="377" t="s">
        <v>705</v>
      </c>
      <c r="BU6" s="377" t="s">
        <v>167</v>
      </c>
      <c r="BV6" s="377" t="s">
        <v>166</v>
      </c>
      <c r="BW6" s="377" t="s">
        <v>168</v>
      </c>
      <c r="BX6" s="377" t="s">
        <v>169</v>
      </c>
      <c r="BY6" s="16" t="str">
        <f>'[1]130628'!H6</f>
        <v>Swedish state</v>
      </c>
      <c r="BZ6" s="38">
        <f>'[1]130628'!I6</f>
        <v>284.18171100000001</v>
      </c>
      <c r="CA6" s="38">
        <f>'[1]130628'!J6</f>
        <v>7.0524011415973478</v>
      </c>
    </row>
    <row r="7" spans="1:79" ht="20.100000000000001" customHeight="1">
      <c r="F7" s="625"/>
      <c r="G7" s="625"/>
      <c r="H7" s="627"/>
      <c r="I7" s="627"/>
      <c r="J7" s="627"/>
      <c r="L7" s="625"/>
      <c r="M7" s="625"/>
      <c r="N7" s="627"/>
      <c r="O7" s="627"/>
      <c r="P7" s="625"/>
      <c r="Q7" s="625"/>
      <c r="R7" s="627"/>
      <c r="S7" s="627"/>
      <c r="T7" s="627"/>
      <c r="V7" s="625"/>
      <c r="W7" s="625"/>
      <c r="X7" s="627"/>
      <c r="Y7" s="627"/>
      <c r="BP7" s="16" t="s">
        <v>170</v>
      </c>
      <c r="BQ7" s="377" t="s">
        <v>164</v>
      </c>
      <c r="BR7" s="377" t="s">
        <v>527</v>
      </c>
      <c r="BS7" s="377" t="s">
        <v>165</v>
      </c>
      <c r="BT7" s="377" t="s">
        <v>705</v>
      </c>
      <c r="BU7" s="377" t="s">
        <v>167</v>
      </c>
      <c r="BV7" s="377" t="s">
        <v>166</v>
      </c>
      <c r="BW7" s="377" t="s">
        <v>168</v>
      </c>
      <c r="BX7" s="377" t="s">
        <v>169</v>
      </c>
      <c r="BY7" s="16" t="str">
        <f>'[1]130628'!H7</f>
        <v>Nordea Fonden</v>
      </c>
      <c r="BZ7" s="38">
        <f>'[1]130628'!I7</f>
        <v>158.21744699999999</v>
      </c>
      <c r="CA7" s="38">
        <f>'[1]130628'!J7</f>
        <v>3.9264064528185552</v>
      </c>
    </row>
    <row r="8" spans="1:79" ht="20.100000000000001" customHeight="1">
      <c r="F8" s="625"/>
      <c r="G8" s="625"/>
      <c r="H8" s="627"/>
      <c r="I8" s="627"/>
      <c r="J8" s="627"/>
      <c r="L8" s="625"/>
      <c r="M8" s="625"/>
      <c r="N8" s="627"/>
      <c r="O8" s="627"/>
      <c r="P8" s="625"/>
      <c r="Q8" s="625"/>
      <c r="R8" s="627"/>
      <c r="S8" s="627"/>
      <c r="T8" s="627"/>
      <c r="V8" s="625"/>
      <c r="W8" s="625"/>
      <c r="X8" s="627"/>
      <c r="Y8" s="627"/>
      <c r="BP8" s="16" t="s">
        <v>172</v>
      </c>
      <c r="BQ8" s="377" t="s">
        <v>164</v>
      </c>
      <c r="BR8" s="377" t="s">
        <v>171</v>
      </c>
      <c r="BS8" s="377" t="s">
        <v>165</v>
      </c>
      <c r="BT8" s="377" t="s">
        <v>705</v>
      </c>
      <c r="BU8" s="377" t="s">
        <v>167</v>
      </c>
      <c r="BV8" s="377" t="s">
        <v>166</v>
      </c>
      <c r="BW8" s="377" t="s">
        <v>168</v>
      </c>
      <c r="BX8" s="377" t="s">
        <v>169</v>
      </c>
      <c r="BY8" s="16" t="str">
        <f>'[1]130628'!H8</f>
        <v>Swedbank Robur Funds</v>
      </c>
      <c r="BZ8" s="38">
        <f>'[1]130628'!I8</f>
        <v>137.10807500000001</v>
      </c>
      <c r="CA8" s="38">
        <f>'[1]130628'!J8</f>
        <v>3.4025452983926008</v>
      </c>
    </row>
    <row r="9" spans="1:79" ht="20.100000000000001" customHeight="1">
      <c r="BP9" s="16" t="s">
        <v>173</v>
      </c>
      <c r="BQ9" s="377" t="s">
        <v>164</v>
      </c>
      <c r="BR9" s="377" t="s">
        <v>171</v>
      </c>
      <c r="BS9" s="377" t="s">
        <v>165</v>
      </c>
      <c r="BT9" s="377" t="s">
        <v>705</v>
      </c>
      <c r="BU9" s="377" t="s">
        <v>167</v>
      </c>
      <c r="BV9" s="377" t="s">
        <v>166</v>
      </c>
      <c r="BW9" s="377" t="s">
        <v>168</v>
      </c>
      <c r="BX9" s="377" t="s">
        <v>169</v>
      </c>
      <c r="BY9" s="16" t="str">
        <f>'[1]130628'!H9</f>
        <v>AMF Insurance &amp; Funds</v>
      </c>
      <c r="BZ9" s="38">
        <f>'[1]130628'!I9</f>
        <v>87.798330000000007</v>
      </c>
      <c r="CA9" s="38">
        <f>'[1]130628'!J9</f>
        <v>2.1788490207321631</v>
      </c>
    </row>
    <row r="10" spans="1:79" ht="20.100000000000001" customHeight="1">
      <c r="F10" s="625"/>
      <c r="G10" s="625"/>
      <c r="H10" s="626" t="s">
        <v>880</v>
      </c>
      <c r="I10" s="627"/>
      <c r="J10" s="627"/>
      <c r="L10" s="625"/>
      <c r="M10" s="625"/>
      <c r="N10" s="626" t="s">
        <v>746</v>
      </c>
      <c r="O10" s="628"/>
      <c r="P10" s="625"/>
      <c r="Q10" s="625"/>
      <c r="R10" s="626" t="s">
        <v>887</v>
      </c>
      <c r="S10" s="627"/>
      <c r="T10" s="627"/>
      <c r="V10" s="625"/>
      <c r="W10" s="625"/>
      <c r="X10" s="626" t="s">
        <v>888</v>
      </c>
      <c r="Y10" s="627"/>
      <c r="BP10" s="16" t="s">
        <v>174</v>
      </c>
      <c r="BQ10" s="377"/>
      <c r="BR10" s="377" t="s">
        <v>175</v>
      </c>
      <c r="BS10" s="377"/>
      <c r="BT10" s="377" t="s">
        <v>176</v>
      </c>
      <c r="BU10" s="377"/>
      <c r="BV10" s="377"/>
      <c r="BW10" s="377"/>
      <c r="BX10" s="377"/>
      <c r="BY10" s="16" t="str">
        <f>'[1]130628'!H10</f>
        <v>Norwegian Petroleum Fund</v>
      </c>
      <c r="BZ10" s="38">
        <f>'[1]130628'!I10</f>
        <v>78.282619999999994</v>
      </c>
      <c r="CA10" s="38">
        <f>'[1]130628'!J10</f>
        <v>1.9427022123011686</v>
      </c>
    </row>
    <row r="11" spans="1:79" ht="20.100000000000001" customHeight="1">
      <c r="F11" s="625"/>
      <c r="G11" s="625"/>
      <c r="H11" s="627"/>
      <c r="I11" s="627"/>
      <c r="J11" s="627"/>
      <c r="L11" s="625"/>
      <c r="M11" s="625"/>
      <c r="N11" s="628"/>
      <c r="O11" s="628"/>
      <c r="P11" s="625"/>
      <c r="Q11" s="625"/>
      <c r="R11" s="627"/>
      <c r="S11" s="627"/>
      <c r="T11" s="627"/>
      <c r="V11" s="625"/>
      <c r="W11" s="625"/>
      <c r="X11" s="627"/>
      <c r="Y11" s="627"/>
      <c r="BP11" s="16" t="s">
        <v>177</v>
      </c>
      <c r="BQ11" s="377"/>
      <c r="BR11" s="377" t="s">
        <v>175</v>
      </c>
      <c r="BS11" s="377"/>
      <c r="BT11" s="377" t="s">
        <v>176</v>
      </c>
      <c r="BU11" s="377"/>
      <c r="BV11" s="377"/>
      <c r="BW11" s="377"/>
      <c r="BX11" s="377"/>
      <c r="BY11" s="16" t="str">
        <f>'[1]130628'!H11</f>
        <v>Alecta</v>
      </c>
      <c r="BZ11" s="38">
        <f>'[1]130628'!I11</f>
        <v>66.05</v>
      </c>
      <c r="CA11" s="38">
        <f>'[1]130628'!J11</f>
        <v>1.6391311522594949</v>
      </c>
    </row>
    <row r="12" spans="1:79" ht="20.100000000000001" customHeight="1">
      <c r="F12" s="625"/>
      <c r="G12" s="625"/>
      <c r="H12" s="627"/>
      <c r="I12" s="627"/>
      <c r="J12" s="627"/>
      <c r="L12" s="625"/>
      <c r="M12" s="625"/>
      <c r="N12" s="628"/>
      <c r="O12" s="628"/>
      <c r="P12" s="625"/>
      <c r="Q12" s="625"/>
      <c r="R12" s="627"/>
      <c r="S12" s="627"/>
      <c r="T12" s="627"/>
      <c r="V12" s="625"/>
      <c r="W12" s="625"/>
      <c r="X12" s="627"/>
      <c r="Y12" s="627"/>
      <c r="BP12" s="16" t="s">
        <v>178</v>
      </c>
      <c r="BQ12" s="377"/>
      <c r="BR12" s="377" t="s">
        <v>175</v>
      </c>
      <c r="BS12" s="377"/>
      <c r="BT12" s="377"/>
      <c r="BU12" s="377"/>
      <c r="BV12" s="377"/>
      <c r="BW12" s="377"/>
      <c r="BX12" s="377"/>
      <c r="BY12" s="16" t="str">
        <f>'[1]130628'!H12</f>
        <v>SHB Funds</v>
      </c>
      <c r="BZ12" s="38">
        <f>'[1]130628'!I12</f>
        <v>60.457189999999997</v>
      </c>
      <c r="CA12" s="38">
        <f>'[1]130628'!J12</f>
        <v>1.5003370705082697</v>
      </c>
    </row>
    <row r="13" spans="1:79" ht="20.100000000000001" customHeight="1">
      <c r="F13" s="625"/>
      <c r="G13" s="625"/>
      <c r="H13" s="627"/>
      <c r="I13" s="627"/>
      <c r="J13" s="627"/>
      <c r="L13" s="625"/>
      <c r="M13" s="625"/>
      <c r="N13" s="628"/>
      <c r="O13" s="628"/>
      <c r="P13" s="625"/>
      <c r="Q13" s="625"/>
      <c r="R13" s="627"/>
      <c r="S13" s="627"/>
      <c r="T13" s="627"/>
      <c r="V13" s="625"/>
      <c r="W13" s="625"/>
      <c r="X13" s="627"/>
      <c r="Y13" s="627"/>
      <c r="BP13" s="16" t="s">
        <v>179</v>
      </c>
      <c r="BQ13" s="377"/>
      <c r="BR13" s="377" t="s">
        <v>175</v>
      </c>
      <c r="BS13" s="377"/>
      <c r="BT13" s="377"/>
      <c r="BU13" s="377"/>
      <c r="BV13" s="377"/>
      <c r="BW13" s="377"/>
      <c r="BX13" s="377"/>
      <c r="BY13" s="16" t="str">
        <f>'[1]130628'!H13</f>
        <v>SEB Funds</v>
      </c>
      <c r="BZ13" s="38">
        <f>'[1]130628'!I13</f>
        <v>48.064725000000003</v>
      </c>
      <c r="CA13" s="38">
        <f>'[1]130628'!J13</f>
        <v>1.1927992138120478</v>
      </c>
    </row>
    <row r="14" spans="1:79" ht="20.100000000000001" customHeight="1">
      <c r="F14" s="625"/>
      <c r="G14" s="625"/>
      <c r="H14" s="627"/>
      <c r="I14" s="627"/>
      <c r="J14" s="627"/>
      <c r="L14" s="625"/>
      <c r="M14" s="625"/>
      <c r="N14" s="628"/>
      <c r="O14" s="628"/>
      <c r="P14" s="625"/>
      <c r="Q14" s="625"/>
      <c r="R14" s="627"/>
      <c r="S14" s="627"/>
      <c r="T14" s="627"/>
      <c r="V14" s="625"/>
      <c r="W14" s="625"/>
      <c r="X14" s="627"/>
      <c r="Y14" s="627"/>
      <c r="BX14" s="36" t="s">
        <v>180</v>
      </c>
      <c r="BY14" s="16" t="str">
        <f>'[1]130628'!H14</f>
        <v>Fourth Swedish National Pension Fund</v>
      </c>
      <c r="BZ14" s="38">
        <f>'[1]130628'!I14</f>
        <v>44.841425000000001</v>
      </c>
      <c r="CA14" s="38">
        <f>'[1]130628'!J14</f>
        <v>1.1128081245905788</v>
      </c>
    </row>
    <row r="15" spans="1:79" ht="20.100000000000001" customHeight="1">
      <c r="F15" s="625"/>
      <c r="G15" s="625"/>
      <c r="H15" s="627"/>
      <c r="I15" s="627"/>
      <c r="J15" s="627"/>
      <c r="L15" s="625"/>
      <c r="M15" s="625"/>
      <c r="N15" s="628"/>
      <c r="O15" s="628"/>
      <c r="P15" s="625"/>
      <c r="Q15" s="625"/>
      <c r="R15" s="627"/>
      <c r="S15" s="627"/>
      <c r="T15" s="627"/>
      <c r="V15" s="625"/>
      <c r="W15" s="625"/>
      <c r="X15" s="627"/>
      <c r="Y15" s="627"/>
      <c r="BX15" s="36" t="s">
        <v>704</v>
      </c>
      <c r="BY15" s="16" t="str">
        <f>'[1]130628'!H15</f>
        <v>AFA Insurance</v>
      </c>
      <c r="BZ15" s="38">
        <f>'[1]130628'!I15</f>
        <v>36.357342000000003</v>
      </c>
      <c r="CA15" s="38">
        <f>'[1]130628'!J15</f>
        <v>0.90226270833539035</v>
      </c>
    </row>
    <row r="16" spans="1:79" ht="20.100000000000001" customHeight="1">
      <c r="BY16" s="16" t="str">
        <f>'[1]130628'!H16</f>
        <v>Varma Mutual Pension Insurance</v>
      </c>
      <c r="BZ16" s="38">
        <f>'[1]130628'!I16</f>
        <v>35.683387000000003</v>
      </c>
      <c r="CA16" s="38">
        <f>'[1]130628'!J16</f>
        <v>0.88553749053492026</v>
      </c>
    </row>
    <row r="17" spans="1:79" ht="20.100000000000001" customHeight="1">
      <c r="F17" s="625"/>
      <c r="G17" s="625"/>
      <c r="H17" s="626" t="s">
        <v>881</v>
      </c>
      <c r="I17" s="627"/>
      <c r="J17" s="627"/>
      <c r="L17" s="625"/>
      <c r="M17" s="625"/>
      <c r="N17" s="626" t="s">
        <v>882</v>
      </c>
      <c r="O17" s="627"/>
      <c r="P17" s="625"/>
      <c r="Q17" s="625"/>
      <c r="R17" s="626" t="s">
        <v>889</v>
      </c>
      <c r="S17" s="627"/>
      <c r="T17" s="627"/>
      <c r="V17" s="625"/>
      <c r="W17" s="625"/>
      <c r="X17" s="626" t="s">
        <v>890</v>
      </c>
      <c r="Y17" s="627"/>
      <c r="BY17" s="16" t="str">
        <f>'[1]130628'!H17</f>
        <v>Saudi Arabian Monetary Agency</v>
      </c>
      <c r="BZ17" s="38">
        <f>'[1]130628'!I17</f>
        <v>31.394535000000001</v>
      </c>
      <c r="CA17" s="38">
        <f>'[1]130628'!J17</f>
        <v>0.77910310869342991</v>
      </c>
    </row>
    <row r="18" spans="1:79" ht="20.100000000000001" customHeight="1">
      <c r="F18" s="625"/>
      <c r="G18" s="625"/>
      <c r="H18" s="627"/>
      <c r="I18" s="627"/>
      <c r="J18" s="627"/>
      <c r="L18" s="625"/>
      <c r="M18" s="625"/>
      <c r="N18" s="627"/>
      <c r="O18" s="627"/>
      <c r="P18" s="625"/>
      <c r="Q18" s="625"/>
      <c r="R18" s="627"/>
      <c r="S18" s="627"/>
      <c r="T18" s="627"/>
      <c r="V18" s="625"/>
      <c r="W18" s="625"/>
      <c r="X18" s="627"/>
      <c r="Y18" s="627"/>
      <c r="BY18" s="16" t="str">
        <f>'[1]130628'!H18</f>
        <v>First Swedish National Pension Fund</v>
      </c>
      <c r="BZ18" s="38">
        <f>'[1]130628'!I18</f>
        <v>31.030089</v>
      </c>
      <c r="CA18" s="38">
        <f>'[1]130628'!J18</f>
        <v>0.77005882721097174</v>
      </c>
    </row>
    <row r="19" spans="1:79" ht="20.100000000000001" customHeight="1">
      <c r="F19" s="625"/>
      <c r="G19" s="625"/>
      <c r="H19" s="627"/>
      <c r="I19" s="627"/>
      <c r="J19" s="627"/>
      <c r="L19" s="625"/>
      <c r="M19" s="625"/>
      <c r="N19" s="627"/>
      <c r="O19" s="627"/>
      <c r="P19" s="625"/>
      <c r="Q19" s="625"/>
      <c r="R19" s="627"/>
      <c r="S19" s="627"/>
      <c r="T19" s="627"/>
      <c r="V19" s="625"/>
      <c r="W19" s="625"/>
      <c r="X19" s="627"/>
      <c r="Y19" s="627"/>
      <c r="BY19" s="16" t="str">
        <f>'[1]130628'!H19</f>
        <v>Nordea Funds</v>
      </c>
      <c r="BZ19" s="38">
        <f>'[1]130628'!I19</f>
        <v>29.443947000000001</v>
      </c>
      <c r="CA19" s="38">
        <f>'[1]130628'!J19</f>
        <v>0.73069630239481453</v>
      </c>
    </row>
    <row r="20" spans="1:79" ht="20.100000000000001" customHeight="1">
      <c r="F20" s="625"/>
      <c r="G20" s="625"/>
      <c r="H20" s="627"/>
      <c r="I20" s="627"/>
      <c r="J20" s="627"/>
      <c r="L20" s="625"/>
      <c r="M20" s="625"/>
      <c r="N20" s="627"/>
      <c r="O20" s="627"/>
      <c r="P20" s="625"/>
      <c r="Q20" s="625"/>
      <c r="R20" s="627"/>
      <c r="S20" s="627"/>
      <c r="T20" s="627"/>
      <c r="V20" s="625"/>
      <c r="W20" s="625"/>
      <c r="X20" s="627"/>
      <c r="Y20" s="627"/>
      <c r="BY20" s="16" t="str">
        <f>'[1]130628'!H20</f>
        <v>Skandia Life Insurance</v>
      </c>
      <c r="BZ20" s="38">
        <f>'[1]130628'!I20</f>
        <v>26.951364000000002</v>
      </c>
      <c r="CA20" s="38">
        <f>'[1]130628'!J20</f>
        <v>0.66883906628743495</v>
      </c>
    </row>
    <row r="21" spans="1:79" ht="20.100000000000001" customHeight="1">
      <c r="F21" s="625"/>
      <c r="G21" s="625"/>
      <c r="H21" s="627"/>
      <c r="I21" s="627"/>
      <c r="J21" s="627"/>
      <c r="L21" s="625"/>
      <c r="M21" s="625"/>
      <c r="N21" s="627"/>
      <c r="O21" s="627"/>
      <c r="P21" s="625"/>
      <c r="Q21" s="625"/>
      <c r="R21" s="627"/>
      <c r="S21" s="627"/>
      <c r="T21" s="627"/>
      <c r="V21" s="625"/>
      <c r="W21" s="625"/>
      <c r="X21" s="627"/>
      <c r="Y21" s="627"/>
      <c r="BY21" s="16" t="str">
        <f>'[1]130628'!H21</f>
        <v>Third Swedish National Pension Fund</v>
      </c>
      <c r="BZ21" s="38">
        <f>'[1]130628'!I21</f>
        <v>26.917147</v>
      </c>
      <c r="CA21" s="38">
        <f>'[1]130628'!J21</f>
        <v>0.66798991941935215</v>
      </c>
    </row>
    <row r="22" spans="1:79" ht="20.100000000000001" customHeight="1">
      <c r="A22" s="107" t="s">
        <v>877</v>
      </c>
      <c r="F22" s="625"/>
      <c r="G22" s="625"/>
      <c r="H22" s="627"/>
      <c r="I22" s="627"/>
      <c r="J22" s="627"/>
      <c r="L22" s="625"/>
      <c r="M22" s="625"/>
      <c r="N22" s="627"/>
      <c r="O22" s="627"/>
      <c r="P22" s="625"/>
      <c r="Q22" s="625"/>
      <c r="R22" s="627"/>
      <c r="S22" s="627"/>
      <c r="T22" s="627"/>
      <c r="V22" s="625"/>
      <c r="W22" s="625"/>
      <c r="X22" s="627"/>
      <c r="Y22" s="627"/>
      <c r="BY22" s="16" t="str">
        <f>'[1]130628'!H22</f>
        <v>Second Swedish National Pension Fund</v>
      </c>
      <c r="BZ22" s="38">
        <f>'[1]130628'!I22</f>
        <v>22.117775999999999</v>
      </c>
      <c r="CA22" s="38">
        <f>'[1]130628'!J22</f>
        <v>0.54888623255560043</v>
      </c>
    </row>
    <row r="23" spans="1:79" ht="20.100000000000001" customHeight="1">
      <c r="B23" s="633" t="s">
        <v>894</v>
      </c>
      <c r="C23" s="633"/>
      <c r="D23" s="633"/>
      <c r="E23" s="633"/>
      <c r="BY23" s="16" t="str">
        <f>'[1]130628'!H23</f>
        <v>Nordea Profit-sharing Foundation</v>
      </c>
      <c r="BZ23" s="38">
        <f>'[1]130628'!I23</f>
        <v>21.434251</v>
      </c>
      <c r="CA23" s="38">
        <f>'[1]130628'!J23</f>
        <v>0.53192352065782345</v>
      </c>
    </row>
    <row r="24" spans="1:79" ht="20.100000000000001" customHeight="1">
      <c r="B24" s="633"/>
      <c r="C24" s="633"/>
      <c r="D24" s="633"/>
      <c r="E24" s="633"/>
      <c r="F24" s="625"/>
      <c r="G24" s="625"/>
      <c r="H24" s="626" t="s">
        <v>883</v>
      </c>
      <c r="I24" s="627"/>
      <c r="J24" s="627"/>
      <c r="L24" s="625"/>
      <c r="M24" s="625"/>
      <c r="N24" s="626" t="s">
        <v>884</v>
      </c>
      <c r="O24" s="627"/>
      <c r="P24" s="625"/>
      <c r="Q24" s="625"/>
      <c r="R24" s="626" t="s">
        <v>891</v>
      </c>
      <c r="S24" s="627"/>
      <c r="T24" s="627"/>
      <c r="BY24" s="16" t="str">
        <f>'[1]130628'!H24</f>
        <v>SPP Funds</v>
      </c>
      <c r="BZ24" s="38">
        <f>'[1]130628'!I24</f>
        <v>20.649706999999999</v>
      </c>
      <c r="CA24" s="38">
        <f>'[1]130628'!J24</f>
        <v>0.51245386871659293</v>
      </c>
    </row>
    <row r="25" spans="1:79" ht="20.100000000000001" customHeight="1">
      <c r="B25" s="633"/>
      <c r="C25" s="633"/>
      <c r="D25" s="633"/>
      <c r="E25" s="633"/>
      <c r="F25" s="625"/>
      <c r="G25" s="625"/>
      <c r="H25" s="627"/>
      <c r="I25" s="627"/>
      <c r="J25" s="627"/>
      <c r="L25" s="625"/>
      <c r="M25" s="625"/>
      <c r="N25" s="627"/>
      <c r="O25" s="627"/>
      <c r="P25" s="625"/>
      <c r="Q25" s="625"/>
      <c r="R25" s="627"/>
      <c r="S25" s="627"/>
      <c r="T25" s="627"/>
      <c r="BY25" s="16" t="s">
        <v>143</v>
      </c>
      <c r="BZ25" s="38">
        <v>1922.152268</v>
      </c>
      <c r="CA25" s="38">
        <v>47.701130384027884</v>
      </c>
    </row>
    <row r="26" spans="1:79" ht="20.100000000000001" customHeight="1">
      <c r="B26" s="633"/>
      <c r="C26" s="633"/>
      <c r="D26" s="633"/>
      <c r="E26" s="633"/>
      <c r="F26" s="625"/>
      <c r="G26" s="625"/>
      <c r="H26" s="627"/>
      <c r="I26" s="627"/>
      <c r="J26" s="627"/>
      <c r="L26" s="625"/>
      <c r="M26" s="625"/>
      <c r="N26" s="627"/>
      <c r="O26" s="627"/>
      <c r="P26" s="625"/>
      <c r="Q26" s="625"/>
      <c r="R26" s="627"/>
      <c r="S26" s="627"/>
      <c r="T26" s="627"/>
      <c r="BY26" s="24" t="s">
        <v>141</v>
      </c>
      <c r="BZ26" s="39">
        <v>4049.9</v>
      </c>
      <c r="CA26" s="39">
        <v>100</v>
      </c>
    </row>
    <row r="27" spans="1:79" ht="20.100000000000001" customHeight="1">
      <c r="B27" s="633"/>
      <c r="C27" s="633"/>
      <c r="D27" s="633"/>
      <c r="E27" s="633"/>
      <c r="F27" s="625"/>
      <c r="G27" s="625"/>
      <c r="H27" s="627"/>
      <c r="I27" s="627"/>
      <c r="J27" s="627"/>
      <c r="L27" s="625"/>
      <c r="M27" s="625"/>
      <c r="N27" s="627"/>
      <c r="O27" s="627"/>
      <c r="P27" s="625"/>
      <c r="Q27" s="625"/>
      <c r="R27" s="627"/>
      <c r="S27" s="627"/>
      <c r="T27" s="627"/>
      <c r="BY27" s="9"/>
      <c r="BZ27" s="9"/>
      <c r="CA27" s="9"/>
    </row>
    <row r="28" spans="1:79" ht="20.100000000000001" customHeight="1">
      <c r="B28" s="633"/>
      <c r="C28" s="633"/>
      <c r="D28" s="633"/>
      <c r="E28" s="633"/>
      <c r="F28" s="625"/>
      <c r="G28" s="625"/>
      <c r="H28" s="627"/>
      <c r="I28" s="627"/>
      <c r="J28" s="627"/>
      <c r="L28" s="625"/>
      <c r="M28" s="625"/>
      <c r="N28" s="627"/>
      <c r="O28" s="627"/>
      <c r="P28" s="625"/>
      <c r="Q28" s="625"/>
      <c r="R28" s="627"/>
      <c r="S28" s="627"/>
      <c r="T28" s="627"/>
      <c r="BY28" s="9"/>
      <c r="BZ28" s="9"/>
      <c r="CA28" s="9"/>
    </row>
    <row r="29" spans="1:79" ht="20.100000000000001" customHeight="1">
      <c r="B29" s="633"/>
      <c r="C29" s="633"/>
      <c r="D29" s="633"/>
      <c r="E29" s="633"/>
      <c r="F29" s="625"/>
      <c r="G29" s="625"/>
      <c r="H29" s="627"/>
      <c r="I29" s="627"/>
      <c r="J29" s="627"/>
      <c r="L29" s="625"/>
      <c r="M29" s="625"/>
      <c r="N29" s="627"/>
      <c r="O29" s="627"/>
      <c r="P29" s="625"/>
      <c r="Q29" s="625"/>
      <c r="R29" s="627"/>
      <c r="S29" s="627"/>
      <c r="T29" s="627"/>
      <c r="BY29" s="9"/>
      <c r="BZ29" s="9"/>
      <c r="CA29" s="9"/>
    </row>
    <row r="30" spans="1:79" ht="20.100000000000001" customHeight="1">
      <c r="B30" s="106"/>
      <c r="C30" s="106"/>
      <c r="D30" s="106"/>
      <c r="E30" s="106"/>
      <c r="BY30" s="9"/>
      <c r="BZ30" s="9"/>
      <c r="CA30" s="9"/>
    </row>
    <row r="31" spans="1:79" ht="20.100000000000001" customHeight="1">
      <c r="B31" s="106"/>
      <c r="C31" s="106"/>
      <c r="D31" s="106"/>
      <c r="E31" s="106"/>
      <c r="F31" s="625"/>
      <c r="G31" s="625"/>
      <c r="H31" s="626" t="s">
        <v>885</v>
      </c>
      <c r="I31" s="627"/>
      <c r="J31" s="627"/>
    </row>
    <row r="32" spans="1:79" ht="20.100000000000001" customHeight="1">
      <c r="B32" s="634" t="s">
        <v>876</v>
      </c>
      <c r="C32" s="634"/>
      <c r="D32" s="634"/>
      <c r="E32" s="634"/>
      <c r="F32" s="625"/>
      <c r="G32" s="625"/>
      <c r="H32" s="627"/>
      <c r="I32" s="627"/>
      <c r="J32" s="627"/>
    </row>
    <row r="33" spans="2:10" ht="20.100000000000001" customHeight="1">
      <c r="B33" s="106"/>
      <c r="C33" s="106"/>
      <c r="D33" s="106"/>
      <c r="E33" s="106"/>
      <c r="F33" s="625"/>
      <c r="G33" s="625"/>
      <c r="H33" s="627"/>
      <c r="I33" s="627"/>
      <c r="J33" s="627"/>
    </row>
    <row r="34" spans="2:10" ht="20.100000000000001" customHeight="1">
      <c r="B34" s="106"/>
      <c r="C34" s="106"/>
      <c r="D34" s="106"/>
      <c r="E34" s="106"/>
      <c r="F34" s="625"/>
      <c r="G34" s="625"/>
      <c r="H34" s="627"/>
      <c r="I34" s="627"/>
      <c r="J34" s="627"/>
    </row>
    <row r="35" spans="2:10" ht="20.100000000000001" customHeight="1">
      <c r="B35" s="106"/>
      <c r="C35" s="106"/>
      <c r="D35" s="106"/>
      <c r="E35" s="106"/>
      <c r="F35" s="625"/>
      <c r="G35" s="625"/>
      <c r="H35" s="627"/>
      <c r="I35" s="627"/>
      <c r="J35" s="627"/>
    </row>
    <row r="36" spans="2:10" ht="20.100000000000001" customHeight="1">
      <c r="B36" s="106"/>
      <c r="C36" s="106"/>
      <c r="D36" s="106"/>
      <c r="E36" s="106"/>
      <c r="F36" s="625"/>
      <c r="G36" s="625"/>
      <c r="H36" s="627"/>
      <c r="I36" s="627"/>
      <c r="J36" s="627"/>
    </row>
    <row r="37" spans="2:10" ht="20.100000000000001" customHeight="1">
      <c r="B37" s="106"/>
      <c r="C37" s="106"/>
      <c r="D37" s="106"/>
      <c r="E37" s="106"/>
    </row>
    <row r="38" spans="2:10" ht="20.100000000000001" customHeight="1"/>
    <row r="39" spans="2:10" ht="20.100000000000001" customHeight="1"/>
    <row r="40" spans="2:10" ht="20.100000000000001" customHeight="1"/>
    <row r="41" spans="2:10" ht="20.100000000000001" customHeight="1"/>
    <row r="42" spans="2:10" ht="20.100000000000001" customHeight="1"/>
    <row r="43" spans="2:10" ht="20.100000000000001" customHeight="1"/>
    <row r="44" spans="2:10" ht="20.100000000000001" customHeight="1"/>
    <row r="45" spans="2:10" ht="20.100000000000001" customHeight="1"/>
    <row r="46" spans="2:10" ht="20.100000000000001" customHeight="1"/>
    <row r="47" spans="2:10" ht="20.100000000000001" customHeight="1"/>
    <row r="48" spans="2:10"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42">
    <mergeCell ref="CA3:CA4"/>
    <mergeCell ref="B23:E29"/>
    <mergeCell ref="B32:E32"/>
    <mergeCell ref="V10:W15"/>
    <mergeCell ref="X10:Y15"/>
    <mergeCell ref="V3:W8"/>
    <mergeCell ref="X3:Y8"/>
    <mergeCell ref="P10:Q15"/>
    <mergeCell ref="R10:T15"/>
    <mergeCell ref="R24:T29"/>
    <mergeCell ref="R17:T22"/>
    <mergeCell ref="V17:W22"/>
    <mergeCell ref="X17:Y22"/>
    <mergeCell ref="N24:O29"/>
    <mergeCell ref="H10:J15"/>
    <mergeCell ref="H17:J22"/>
    <mergeCell ref="BZ3:BZ4"/>
    <mergeCell ref="BW4:BX4"/>
    <mergeCell ref="BQ4:BR4"/>
    <mergeCell ref="BS4:BT4"/>
    <mergeCell ref="BU4:BV4"/>
    <mergeCell ref="F1:O1"/>
    <mergeCell ref="P1:Y1"/>
    <mergeCell ref="N3:O8"/>
    <mergeCell ref="P3:Q8"/>
    <mergeCell ref="R3:T8"/>
    <mergeCell ref="L3:M8"/>
    <mergeCell ref="H3:J8"/>
    <mergeCell ref="H31:J36"/>
    <mergeCell ref="P17:Q22"/>
    <mergeCell ref="P24:Q29"/>
    <mergeCell ref="N10:O15"/>
    <mergeCell ref="N17:O22"/>
    <mergeCell ref="L10:M15"/>
    <mergeCell ref="L17:M22"/>
    <mergeCell ref="L24:M29"/>
    <mergeCell ref="H24:J29"/>
    <mergeCell ref="F10:G15"/>
    <mergeCell ref="F17:G22"/>
    <mergeCell ref="F24:G29"/>
    <mergeCell ref="F3:G8"/>
    <mergeCell ref="F31:G36"/>
  </mergeCells>
  <printOptions horizontalCentered="1"/>
  <pageMargins left="0.7" right="0.7" top="0.75" bottom="0.75" header="0.3" footer="0.3"/>
  <pageSetup paperSize="9" scale="97" orientation="portrait" r:id="rId1"/>
  <headerFooter>
    <oddHeader>&amp;R&amp;"Arial,Normal"&amp;8Nordea in brief</oddHeader>
    <oddFooter>&amp;L&amp;G&amp;C&amp;"Arial,Normal"&amp;7Fact book - Q2 2013</oddFooter>
  </headerFooter>
  <colBreaks count="8" manualBreakCount="8">
    <brk id="5" max="38" man="1"/>
    <brk id="15" max="38" man="1"/>
    <brk id="31" max="38" man="1"/>
    <brk id="40" max="38" man="1"/>
    <brk id="49" max="38" man="1"/>
    <brk id="58" max="38" man="1"/>
    <brk id="67" max="38" man="1"/>
    <brk id="76" max="38" man="1"/>
  </col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
  <sheetViews>
    <sheetView view="pageLayout" topLeftCell="A13" zoomScale="80" zoomScaleNormal="100" zoomScalePageLayoutView="80" workbookViewId="0">
      <selection activeCell="F49" sqref="F49"/>
    </sheetView>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T56"/>
  <sheetViews>
    <sheetView view="pageLayout" zoomScaleNormal="80" zoomScaleSheetLayoutView="100" workbookViewId="0">
      <selection activeCell="F49" sqref="F49"/>
    </sheetView>
  </sheetViews>
  <sheetFormatPr defaultRowHeight="11.25"/>
  <cols>
    <col min="1" max="1" width="12.28515625" style="12" customWidth="1"/>
    <col min="2" max="10" width="8" style="12" customWidth="1"/>
    <col min="11" max="11" width="22.140625" style="12" customWidth="1"/>
    <col min="12" max="17" width="9.28515625" style="12" customWidth="1"/>
    <col min="18" max="20" width="10.28515625" style="12" customWidth="1"/>
    <col min="21" max="16384" width="9.140625" style="12"/>
  </cols>
  <sheetData>
    <row r="1" spans="1:17" ht="13.5" customHeight="1">
      <c r="A1" s="629" t="s">
        <v>699</v>
      </c>
      <c r="B1" s="629"/>
      <c r="C1" s="629"/>
      <c r="D1" s="629"/>
      <c r="E1" s="629"/>
      <c r="F1" s="629"/>
      <c r="G1" s="629"/>
      <c r="H1" s="629"/>
      <c r="I1" s="629"/>
      <c r="J1" s="629"/>
      <c r="K1" s="13" t="s">
        <v>218</v>
      </c>
      <c r="L1" s="13"/>
    </row>
    <row r="2" spans="1:17" ht="13.5" customHeight="1"/>
    <row r="3" spans="1:17" ht="13.5" customHeight="1" thickBot="1">
      <c r="A3" s="13" t="s">
        <v>1031</v>
      </c>
      <c r="K3" s="6" t="s">
        <v>479</v>
      </c>
      <c r="L3" s="590" t="s">
        <v>782</v>
      </c>
      <c r="M3" s="590" t="s">
        <v>727</v>
      </c>
      <c r="N3" s="590">
        <v>2012</v>
      </c>
      <c r="O3" s="590">
        <v>2011</v>
      </c>
      <c r="P3" s="590">
        <v>2010</v>
      </c>
      <c r="Q3" s="590">
        <v>2009</v>
      </c>
    </row>
    <row r="4" spans="1:17" ht="13.5" customHeight="1">
      <c r="K4" s="4" t="s">
        <v>191</v>
      </c>
      <c r="L4" s="8" t="s">
        <v>1003</v>
      </c>
      <c r="M4" s="8" t="s">
        <v>31</v>
      </c>
      <c r="N4" s="8" t="s">
        <v>1014</v>
      </c>
      <c r="O4" s="8" t="s">
        <v>192</v>
      </c>
      <c r="P4" s="8" t="s">
        <v>193</v>
      </c>
      <c r="Q4" s="8">
        <v>83.7</v>
      </c>
    </row>
    <row r="5" spans="1:17" ht="13.5" customHeight="1" thickBot="1">
      <c r="A5" s="591"/>
      <c r="B5" s="590" t="s">
        <v>782</v>
      </c>
      <c r="C5" s="590" t="s">
        <v>727</v>
      </c>
      <c r="D5" s="590" t="s">
        <v>695</v>
      </c>
      <c r="E5" s="590" t="s">
        <v>605</v>
      </c>
      <c r="F5" s="590" t="s">
        <v>526</v>
      </c>
      <c r="G5" s="590" t="s">
        <v>256</v>
      </c>
      <c r="H5" s="590" t="s">
        <v>70</v>
      </c>
      <c r="I5" s="590" t="s">
        <v>71</v>
      </c>
      <c r="J5" s="590" t="s">
        <v>72</v>
      </c>
      <c r="K5" s="4" t="s">
        <v>194</v>
      </c>
      <c r="L5" s="8" t="s">
        <v>1004</v>
      </c>
      <c r="M5" s="8" t="s">
        <v>1009</v>
      </c>
      <c r="N5" s="8" t="s">
        <v>1015</v>
      </c>
      <c r="O5" s="8" t="s">
        <v>151</v>
      </c>
      <c r="P5" s="8" t="s">
        <v>195</v>
      </c>
      <c r="Q5" s="8" t="s">
        <v>42</v>
      </c>
    </row>
    <row r="6" spans="1:17" ht="13.5" customHeight="1">
      <c r="A6" s="4" t="s">
        <v>103</v>
      </c>
      <c r="B6" s="330">
        <v>1659</v>
      </c>
      <c r="C6" s="330">
        <v>1655</v>
      </c>
      <c r="D6" s="330">
        <v>1642</v>
      </c>
      <c r="E6" s="330">
        <v>1468</v>
      </c>
      <c r="F6" s="330">
        <v>1456</v>
      </c>
      <c r="G6" s="330">
        <v>1445</v>
      </c>
      <c r="H6" s="330">
        <v>1434</v>
      </c>
      <c r="I6" s="330">
        <v>1422</v>
      </c>
      <c r="J6" s="330">
        <v>1403</v>
      </c>
      <c r="K6" s="4" t="s">
        <v>196</v>
      </c>
      <c r="L6" s="8" t="s">
        <v>1005</v>
      </c>
      <c r="M6" s="8" t="s">
        <v>1010</v>
      </c>
      <c r="N6" s="8" t="s">
        <v>1016</v>
      </c>
      <c r="O6" s="8" t="s">
        <v>197</v>
      </c>
      <c r="P6" s="8" t="s">
        <v>198</v>
      </c>
      <c r="Q6" s="8" t="s">
        <v>199</v>
      </c>
    </row>
    <row r="7" spans="1:17" ht="13.5" customHeight="1">
      <c r="A7" s="4" t="s">
        <v>104</v>
      </c>
      <c r="B7" s="330">
        <v>1718</v>
      </c>
      <c r="C7" s="330">
        <v>1710</v>
      </c>
      <c r="D7" s="330">
        <v>1703</v>
      </c>
      <c r="E7" s="330">
        <v>1659</v>
      </c>
      <c r="F7" s="330">
        <v>1647</v>
      </c>
      <c r="G7" s="330">
        <v>1641</v>
      </c>
      <c r="H7" s="330">
        <v>1632</v>
      </c>
      <c r="I7" s="330">
        <v>1624</v>
      </c>
      <c r="J7" s="330">
        <v>1610</v>
      </c>
      <c r="K7" s="4" t="s">
        <v>200</v>
      </c>
      <c r="L7" s="8" t="s">
        <v>1006</v>
      </c>
      <c r="M7" s="8" t="s">
        <v>1011</v>
      </c>
      <c r="N7" s="8" t="s">
        <v>1017</v>
      </c>
      <c r="O7" s="8" t="s">
        <v>201</v>
      </c>
      <c r="P7" s="8" t="s">
        <v>202</v>
      </c>
      <c r="Q7" s="8" t="s">
        <v>203</v>
      </c>
    </row>
    <row r="8" spans="1:17" ht="13.5" customHeight="1">
      <c r="A8" s="4" t="s">
        <v>213</v>
      </c>
      <c r="B8" s="330">
        <v>626</v>
      </c>
      <c r="C8" s="330">
        <v>549</v>
      </c>
      <c r="D8" s="330">
        <v>542</v>
      </c>
      <c r="E8" s="330">
        <v>536</v>
      </c>
      <c r="F8" s="330">
        <v>528</v>
      </c>
      <c r="G8" s="330">
        <v>521</v>
      </c>
      <c r="H8" s="330">
        <v>513</v>
      </c>
      <c r="I8" s="330">
        <v>503</v>
      </c>
      <c r="J8" s="330">
        <v>493</v>
      </c>
      <c r="K8" s="4" t="s">
        <v>204</v>
      </c>
      <c r="L8" s="8" t="s">
        <v>1007</v>
      </c>
      <c r="M8" s="8" t="s">
        <v>1012</v>
      </c>
      <c r="N8" s="8" t="s">
        <v>1018</v>
      </c>
      <c r="O8" s="8" t="s">
        <v>205</v>
      </c>
      <c r="P8" s="8" t="s">
        <v>206</v>
      </c>
      <c r="Q8" s="8" t="s">
        <v>207</v>
      </c>
    </row>
    <row r="9" spans="1:17" ht="13.5" customHeight="1">
      <c r="A9" s="4" t="s">
        <v>106</v>
      </c>
      <c r="B9" s="330">
        <v>2311</v>
      </c>
      <c r="C9" s="330">
        <v>2308</v>
      </c>
      <c r="D9" s="330">
        <v>2320</v>
      </c>
      <c r="E9" s="330">
        <v>2316</v>
      </c>
      <c r="F9" s="330">
        <v>2307</v>
      </c>
      <c r="G9" s="330">
        <v>2303</v>
      </c>
      <c r="H9" s="330">
        <v>2301</v>
      </c>
      <c r="I9" s="330">
        <v>2293</v>
      </c>
      <c r="J9" s="330">
        <v>2253</v>
      </c>
      <c r="K9" s="4" t="s">
        <v>208</v>
      </c>
      <c r="L9" s="8" t="s">
        <v>1008</v>
      </c>
      <c r="M9" s="8" t="s">
        <v>1013</v>
      </c>
      <c r="N9" s="8" t="s">
        <v>1019</v>
      </c>
      <c r="O9" s="8" t="s">
        <v>209</v>
      </c>
      <c r="P9" s="8" t="s">
        <v>210</v>
      </c>
      <c r="Q9" s="8" t="s">
        <v>211</v>
      </c>
    </row>
    <row r="10" spans="1:17" ht="13.5" customHeight="1">
      <c r="A10" s="4" t="s">
        <v>892</v>
      </c>
      <c r="B10" s="330">
        <v>349</v>
      </c>
      <c r="C10" s="330">
        <v>345</v>
      </c>
      <c r="D10" s="330">
        <v>342</v>
      </c>
      <c r="E10" s="330">
        <v>338</v>
      </c>
      <c r="F10" s="330">
        <v>337</v>
      </c>
      <c r="G10" s="330">
        <v>3331</v>
      </c>
      <c r="H10" s="330">
        <v>669</v>
      </c>
      <c r="I10" s="330">
        <v>652</v>
      </c>
      <c r="J10" s="330">
        <v>631</v>
      </c>
      <c r="K10" s="23" t="s">
        <v>212</v>
      </c>
      <c r="L10" s="454" t="s">
        <v>1036</v>
      </c>
      <c r="M10" s="454" t="s">
        <v>1037</v>
      </c>
      <c r="N10" s="43" t="s">
        <v>1038</v>
      </c>
      <c r="O10" s="43" t="s">
        <v>1039</v>
      </c>
      <c r="P10" s="43" t="s">
        <v>1040</v>
      </c>
      <c r="Q10" s="43" t="s">
        <v>1041</v>
      </c>
    </row>
    <row r="11" spans="1:17" ht="13.5" customHeight="1">
      <c r="A11" s="23" t="s">
        <v>214</v>
      </c>
      <c r="B11" s="25">
        <f t="shared" ref="B11:G11" si="0">SUM(B6:B10)</f>
        <v>6663</v>
      </c>
      <c r="C11" s="25">
        <f t="shared" si="0"/>
        <v>6567</v>
      </c>
      <c r="D11" s="25">
        <f t="shared" si="0"/>
        <v>6549</v>
      </c>
      <c r="E11" s="25">
        <f t="shared" si="0"/>
        <v>6317</v>
      </c>
      <c r="F11" s="25">
        <f t="shared" si="0"/>
        <v>6275</v>
      </c>
      <c r="G11" s="25">
        <f t="shared" si="0"/>
        <v>9241</v>
      </c>
      <c r="H11" s="25">
        <f>SUM(H6:H10)</f>
        <v>6549</v>
      </c>
      <c r="I11" s="25">
        <f>SUM(I6:I10)</f>
        <v>6494</v>
      </c>
      <c r="J11" s="25">
        <f>SUM(J6:J10)</f>
        <v>6390</v>
      </c>
    </row>
    <row r="12" spans="1:17" ht="13.5" customHeight="1">
      <c r="A12" s="314"/>
      <c r="B12" s="241"/>
      <c r="C12" s="241"/>
      <c r="D12" s="241"/>
      <c r="E12" s="241"/>
      <c r="F12" s="241"/>
      <c r="G12" s="241"/>
      <c r="H12" s="436"/>
      <c r="I12" s="241"/>
      <c r="J12" s="241"/>
    </row>
    <row r="13" spans="1:17" ht="13.5" customHeight="1">
      <c r="A13" s="241"/>
      <c r="B13" s="241"/>
      <c r="C13" s="241"/>
      <c r="D13" s="241"/>
      <c r="E13" s="241"/>
      <c r="F13" s="241"/>
      <c r="G13" s="241"/>
      <c r="H13" s="241"/>
      <c r="I13" s="241"/>
      <c r="J13" s="241"/>
      <c r="K13" s="13" t="s">
        <v>215</v>
      </c>
      <c r="L13" s="13"/>
      <c r="N13" s="435"/>
    </row>
    <row r="14" spans="1:17" ht="13.5" customHeight="1">
      <c r="A14" s="13" t="s">
        <v>1032</v>
      </c>
      <c r="B14" s="241"/>
      <c r="C14" s="241"/>
      <c r="D14" s="241"/>
      <c r="E14" s="241"/>
      <c r="F14" s="241"/>
      <c r="G14" s="241"/>
      <c r="H14" s="241"/>
      <c r="I14" s="241"/>
      <c r="J14" s="241"/>
    </row>
    <row r="15" spans="1:17" ht="13.5" customHeight="1">
      <c r="A15" s="241"/>
      <c r="B15" s="241"/>
      <c r="C15" s="241"/>
      <c r="D15" s="241"/>
      <c r="E15" s="241"/>
      <c r="F15" s="241"/>
      <c r="G15" s="241"/>
      <c r="H15" s="241"/>
      <c r="I15" s="241"/>
      <c r="J15" s="241"/>
      <c r="K15" s="13" t="s">
        <v>216</v>
      </c>
      <c r="L15" s="13"/>
    </row>
    <row r="16" spans="1:17" ht="13.5" customHeight="1" thickBot="1">
      <c r="A16" s="591"/>
      <c r="B16" s="590" t="s">
        <v>782</v>
      </c>
      <c r="C16" s="590" t="s">
        <v>727</v>
      </c>
      <c r="D16" s="590" t="s">
        <v>695</v>
      </c>
      <c r="E16" s="590" t="s">
        <v>605</v>
      </c>
      <c r="F16" s="590" t="s">
        <v>526</v>
      </c>
      <c r="G16" s="590" t="s">
        <v>256</v>
      </c>
      <c r="H16" s="590" t="s">
        <v>70</v>
      </c>
      <c r="I16" s="590" t="s">
        <v>71</v>
      </c>
      <c r="J16" s="590" t="s">
        <v>72</v>
      </c>
    </row>
    <row r="17" spans="1:17" ht="13.5" customHeight="1" thickBot="1">
      <c r="A17" s="4" t="s">
        <v>103</v>
      </c>
      <c r="B17" s="330">
        <v>16741</v>
      </c>
      <c r="C17" s="330">
        <v>18841</v>
      </c>
      <c r="D17" s="330">
        <v>17725</v>
      </c>
      <c r="E17" s="330">
        <v>16878</v>
      </c>
      <c r="F17" s="330">
        <v>17364</v>
      </c>
      <c r="G17" s="330">
        <v>18494</v>
      </c>
      <c r="H17" s="330">
        <v>17112</v>
      </c>
      <c r="I17" s="330">
        <v>15887</v>
      </c>
      <c r="J17" s="330">
        <v>16487</v>
      </c>
      <c r="K17" s="6" t="s">
        <v>479</v>
      </c>
      <c r="L17" s="590" t="s">
        <v>782</v>
      </c>
      <c r="M17" s="590" t="s">
        <v>727</v>
      </c>
      <c r="N17" s="590" t="s">
        <v>695</v>
      </c>
      <c r="O17" s="590" t="s">
        <v>605</v>
      </c>
      <c r="P17" s="590" t="s">
        <v>526</v>
      </c>
      <c r="Q17" s="590" t="s">
        <v>256</v>
      </c>
    </row>
    <row r="18" spans="1:17" ht="13.5" customHeight="1">
      <c r="A18" s="4" t="s">
        <v>104</v>
      </c>
      <c r="B18" s="330">
        <v>37940</v>
      </c>
      <c r="C18" s="330">
        <v>37335</v>
      </c>
      <c r="D18" s="330">
        <v>37525</v>
      </c>
      <c r="E18" s="330">
        <v>34927</v>
      </c>
      <c r="F18" s="330">
        <v>35647</v>
      </c>
      <c r="G18" s="330">
        <v>35752</v>
      </c>
      <c r="H18" s="330">
        <v>35171</v>
      </c>
      <c r="I18" s="330">
        <v>32561</v>
      </c>
      <c r="J18" s="330">
        <v>32836</v>
      </c>
      <c r="K18" s="4" t="s">
        <v>103</v>
      </c>
      <c r="L18" s="7">
        <v>394</v>
      </c>
      <c r="M18" s="7">
        <v>383</v>
      </c>
      <c r="N18" s="7">
        <v>386</v>
      </c>
      <c r="O18" s="7">
        <v>383</v>
      </c>
      <c r="P18" s="7">
        <v>376</v>
      </c>
      <c r="Q18" s="7">
        <v>365</v>
      </c>
    </row>
    <row r="19" spans="1:17" ht="13.5" customHeight="1">
      <c r="A19" s="4" t="s">
        <v>213</v>
      </c>
      <c r="B19" s="330">
        <v>8966</v>
      </c>
      <c r="C19" s="330">
        <v>8965</v>
      </c>
      <c r="D19" s="330">
        <v>8541</v>
      </c>
      <c r="E19" s="330">
        <v>7717</v>
      </c>
      <c r="F19" s="330">
        <v>7653</v>
      </c>
      <c r="G19" s="330">
        <v>6616</v>
      </c>
      <c r="H19" s="330">
        <v>6547</v>
      </c>
      <c r="I19" s="330">
        <v>6042</v>
      </c>
      <c r="J19" s="330">
        <v>6582</v>
      </c>
      <c r="K19" s="4" t="s">
        <v>104</v>
      </c>
      <c r="L19" s="7">
        <v>1541</v>
      </c>
      <c r="M19" s="7">
        <v>1525</v>
      </c>
      <c r="N19" s="7">
        <v>1509</v>
      </c>
      <c r="O19" s="7">
        <v>1577</v>
      </c>
      <c r="P19" s="7">
        <v>1563</v>
      </c>
      <c r="Q19" s="7">
        <v>1551</v>
      </c>
    </row>
    <row r="20" spans="1:17" ht="13.5" customHeight="1">
      <c r="A20" s="4" t="s">
        <v>106</v>
      </c>
      <c r="B20" s="330">
        <v>30064</v>
      </c>
      <c r="C20" s="330">
        <v>30396</v>
      </c>
      <c r="D20" s="330">
        <v>30116</v>
      </c>
      <c r="E20" s="330">
        <v>27515</v>
      </c>
      <c r="F20" s="330">
        <v>30041</v>
      </c>
      <c r="G20" s="330">
        <v>30778</v>
      </c>
      <c r="H20" s="330">
        <v>30851</v>
      </c>
      <c r="I20" s="330">
        <v>42046</v>
      </c>
      <c r="J20" s="330">
        <v>39938</v>
      </c>
      <c r="K20" s="4" t="s">
        <v>213</v>
      </c>
      <c r="L20" s="7">
        <v>228</v>
      </c>
      <c r="M20" s="7">
        <v>225</v>
      </c>
      <c r="N20" s="7">
        <v>233</v>
      </c>
      <c r="O20" s="7">
        <v>229</v>
      </c>
      <c r="P20" s="7">
        <v>227</v>
      </c>
      <c r="Q20" s="7">
        <v>354</v>
      </c>
    </row>
    <row r="21" spans="1:17" ht="13.5" customHeight="1">
      <c r="A21" s="23" t="s">
        <v>214</v>
      </c>
      <c r="B21" s="25">
        <f t="shared" ref="B21:H21" si="1">SUM(B17:B20)</f>
        <v>93711</v>
      </c>
      <c r="C21" s="25">
        <f t="shared" si="1"/>
        <v>95537</v>
      </c>
      <c r="D21" s="25">
        <f t="shared" si="1"/>
        <v>93907</v>
      </c>
      <c r="E21" s="25">
        <f t="shared" si="1"/>
        <v>87037</v>
      </c>
      <c r="F21" s="25">
        <f t="shared" si="1"/>
        <v>90705</v>
      </c>
      <c r="G21" s="25">
        <f t="shared" si="1"/>
        <v>91640</v>
      </c>
      <c r="H21" s="25">
        <f t="shared" si="1"/>
        <v>89681</v>
      </c>
      <c r="I21" s="25">
        <f>SUM(I17:I20)</f>
        <v>96536</v>
      </c>
      <c r="J21" s="25">
        <f>SUM(J17:J20)</f>
        <v>95843</v>
      </c>
      <c r="K21" s="4" t="s">
        <v>106</v>
      </c>
      <c r="L21" s="7">
        <v>852</v>
      </c>
      <c r="M21" s="7">
        <v>847</v>
      </c>
      <c r="N21" s="7">
        <v>837</v>
      </c>
      <c r="O21" s="7">
        <v>826</v>
      </c>
      <c r="P21" s="7">
        <v>736</v>
      </c>
      <c r="Q21" s="7">
        <v>806</v>
      </c>
    </row>
    <row r="22" spans="1:17" ht="13.5" customHeight="1">
      <c r="A22" s="241"/>
      <c r="B22" s="241"/>
      <c r="C22" s="241"/>
      <c r="D22" s="241"/>
      <c r="E22" s="241"/>
      <c r="F22" s="241"/>
      <c r="G22" s="241"/>
      <c r="H22" s="241"/>
      <c r="I22" s="241"/>
      <c r="J22" s="241"/>
      <c r="K22" s="23" t="s">
        <v>214</v>
      </c>
      <c r="L22" s="43">
        <f t="shared" ref="L22:Q22" si="2">SUM(L18:L21)</f>
        <v>3015</v>
      </c>
      <c r="M22" s="43">
        <f t="shared" si="2"/>
        <v>2980</v>
      </c>
      <c r="N22" s="43">
        <f t="shared" si="2"/>
        <v>2965</v>
      </c>
      <c r="O22" s="43">
        <f t="shared" si="2"/>
        <v>3015</v>
      </c>
      <c r="P22" s="43">
        <f t="shared" si="2"/>
        <v>2902</v>
      </c>
      <c r="Q22" s="43">
        <f t="shared" si="2"/>
        <v>3076</v>
      </c>
    </row>
    <row r="23" spans="1:17" ht="13.5" customHeight="1">
      <c r="A23" s="241"/>
      <c r="B23" s="241"/>
      <c r="C23" s="241"/>
      <c r="D23" s="241"/>
      <c r="E23" s="241"/>
      <c r="F23" s="241"/>
      <c r="G23" s="241"/>
      <c r="H23" s="241"/>
      <c r="I23" s="241"/>
      <c r="J23" s="241"/>
    </row>
    <row r="24" spans="1:17" ht="13.5" customHeight="1">
      <c r="A24" s="13" t="s">
        <v>1047</v>
      </c>
      <c r="B24" s="241"/>
      <c r="C24" s="241"/>
      <c r="D24" s="241"/>
      <c r="E24" s="241"/>
      <c r="F24" s="241"/>
      <c r="G24" s="241"/>
      <c r="H24" s="241"/>
      <c r="I24" s="241"/>
      <c r="J24" s="241"/>
    </row>
    <row r="25" spans="1:17" ht="13.5" customHeight="1">
      <c r="A25" s="315"/>
      <c r="B25" s="241"/>
      <c r="C25" s="241"/>
      <c r="D25" s="241"/>
      <c r="E25" s="241"/>
      <c r="F25" s="241"/>
      <c r="G25" s="241"/>
      <c r="H25" s="241"/>
      <c r="I25" s="241"/>
      <c r="J25" s="241"/>
      <c r="K25" s="13" t="s">
        <v>217</v>
      </c>
      <c r="L25" s="13"/>
    </row>
    <row r="26" spans="1:17" ht="13.5" customHeight="1" thickBot="1">
      <c r="A26" s="591"/>
      <c r="B26" s="590" t="s">
        <v>782</v>
      </c>
      <c r="C26" s="590" t="s">
        <v>727</v>
      </c>
      <c r="D26" s="590" t="s">
        <v>695</v>
      </c>
      <c r="E26" s="590" t="s">
        <v>605</v>
      </c>
      <c r="F26" s="590" t="s">
        <v>526</v>
      </c>
      <c r="G26" s="590" t="s">
        <v>256</v>
      </c>
      <c r="H26" s="590" t="s">
        <v>70</v>
      </c>
      <c r="I26" s="590" t="s">
        <v>71</v>
      </c>
      <c r="J26" s="590" t="s">
        <v>72</v>
      </c>
    </row>
    <row r="27" spans="1:17" ht="13.5" customHeight="1" thickBot="1">
      <c r="A27" s="4" t="s">
        <v>103</v>
      </c>
      <c r="B27" s="330">
        <v>10382</v>
      </c>
      <c r="C27" s="330">
        <v>10181</v>
      </c>
      <c r="D27" s="330">
        <v>10066</v>
      </c>
      <c r="E27" s="330">
        <v>9454</v>
      </c>
      <c r="F27" s="330">
        <v>9721</v>
      </c>
      <c r="G27" s="330">
        <v>9807</v>
      </c>
      <c r="H27" s="330">
        <v>9556</v>
      </c>
      <c r="I27" s="330">
        <v>8679</v>
      </c>
      <c r="J27" s="330">
        <v>8934</v>
      </c>
      <c r="K27" s="6" t="s">
        <v>479</v>
      </c>
      <c r="L27" s="590" t="s">
        <v>782</v>
      </c>
      <c r="M27" s="590" t="s">
        <v>727</v>
      </c>
      <c r="N27" s="590" t="s">
        <v>695</v>
      </c>
      <c r="O27" s="590" t="s">
        <v>605</v>
      </c>
      <c r="P27" s="590" t="s">
        <v>526</v>
      </c>
      <c r="Q27" s="590" t="s">
        <v>256</v>
      </c>
    </row>
    <row r="28" spans="1:17" ht="13.5" customHeight="1">
      <c r="A28" s="4" t="s">
        <v>104</v>
      </c>
      <c r="B28" s="330">
        <v>35715</v>
      </c>
      <c r="C28" s="330">
        <v>34895</v>
      </c>
      <c r="D28" s="330">
        <v>36988</v>
      </c>
      <c r="E28" s="330">
        <v>33561</v>
      </c>
      <c r="F28" s="330">
        <v>34398</v>
      </c>
      <c r="G28" s="330">
        <v>34529</v>
      </c>
      <c r="H28" s="330">
        <v>34691</v>
      </c>
      <c r="I28" s="330">
        <v>32409</v>
      </c>
      <c r="J28" s="330">
        <v>32346</v>
      </c>
      <c r="K28" s="4" t="s">
        <v>103</v>
      </c>
      <c r="L28" s="7">
        <v>1314</v>
      </c>
      <c r="M28" s="7">
        <v>1305</v>
      </c>
      <c r="N28" s="7">
        <v>1309</v>
      </c>
      <c r="O28" s="7">
        <v>1350</v>
      </c>
      <c r="P28" s="7">
        <v>1383</v>
      </c>
      <c r="Q28" s="7">
        <v>1357</v>
      </c>
    </row>
    <row r="29" spans="1:17" ht="13.5" customHeight="1">
      <c r="A29" s="4" t="s">
        <v>213</v>
      </c>
      <c r="B29" s="330">
        <v>8075</v>
      </c>
      <c r="C29" s="330">
        <v>7605</v>
      </c>
      <c r="D29" s="330">
        <v>7327</v>
      </c>
      <c r="E29" s="330">
        <v>6674</v>
      </c>
      <c r="F29" s="330">
        <v>7319</v>
      </c>
      <c r="G29" s="330">
        <v>7459</v>
      </c>
      <c r="H29" s="330">
        <v>6606</v>
      </c>
      <c r="I29" s="330">
        <v>6244</v>
      </c>
      <c r="J29" s="330">
        <v>6279</v>
      </c>
      <c r="K29" s="4" t="s">
        <v>104</v>
      </c>
      <c r="L29" s="7">
        <v>1195</v>
      </c>
      <c r="M29" s="7">
        <v>1193</v>
      </c>
      <c r="N29" s="7">
        <v>1195</v>
      </c>
      <c r="O29" s="7">
        <v>1199</v>
      </c>
      <c r="P29" s="7">
        <v>1194</v>
      </c>
      <c r="Q29" s="7">
        <v>1196</v>
      </c>
    </row>
    <row r="30" spans="1:17" ht="13.5" customHeight="1">
      <c r="A30" s="4" t="s">
        <v>106</v>
      </c>
      <c r="B30" s="330">
        <v>23532</v>
      </c>
      <c r="C30" s="330">
        <v>23451</v>
      </c>
      <c r="D30" s="330">
        <v>24023</v>
      </c>
      <c r="E30" s="330">
        <v>22618</v>
      </c>
      <c r="F30" s="330">
        <v>23192</v>
      </c>
      <c r="G30" s="330">
        <v>23323</v>
      </c>
      <c r="H30" s="330">
        <v>23782</v>
      </c>
      <c r="I30" s="330">
        <v>21719</v>
      </c>
      <c r="J30" s="330">
        <v>22352</v>
      </c>
      <c r="K30" s="4" t="s">
        <v>213</v>
      </c>
      <c r="L30" s="7">
        <v>565</v>
      </c>
      <c r="M30" s="7">
        <v>566</v>
      </c>
      <c r="N30" s="7">
        <v>575</v>
      </c>
      <c r="O30" s="7">
        <v>567</v>
      </c>
      <c r="P30" s="7">
        <v>558</v>
      </c>
      <c r="Q30" s="7">
        <v>555</v>
      </c>
    </row>
    <row r="31" spans="1:17" ht="13.5" customHeight="1">
      <c r="A31" s="23" t="s">
        <v>214</v>
      </c>
      <c r="B31" s="25">
        <f t="shared" ref="B31:G31" si="3">SUM(B27:B30)</f>
        <v>77704</v>
      </c>
      <c r="C31" s="25">
        <f t="shared" si="3"/>
        <v>76132</v>
      </c>
      <c r="D31" s="25">
        <f t="shared" si="3"/>
        <v>78404</v>
      </c>
      <c r="E31" s="25">
        <f t="shared" si="3"/>
        <v>72307</v>
      </c>
      <c r="F31" s="25">
        <f t="shared" si="3"/>
        <v>74630</v>
      </c>
      <c r="G31" s="25">
        <f t="shared" si="3"/>
        <v>75118</v>
      </c>
      <c r="H31" s="25">
        <v>74636</v>
      </c>
      <c r="I31" s="25">
        <f>SUM(I27:I30)</f>
        <v>69051</v>
      </c>
      <c r="J31" s="25">
        <f>SUM(J27:J30)</f>
        <v>69911</v>
      </c>
      <c r="K31" s="4" t="s">
        <v>106</v>
      </c>
      <c r="L31" s="7">
        <v>1862</v>
      </c>
      <c r="M31" s="7">
        <v>1861</v>
      </c>
      <c r="N31" s="7">
        <v>1865</v>
      </c>
      <c r="O31" s="7">
        <v>1866</v>
      </c>
      <c r="P31" s="7">
        <v>1857</v>
      </c>
      <c r="Q31" s="7">
        <v>1854</v>
      </c>
    </row>
    <row r="32" spans="1:17" ht="13.5" customHeight="1">
      <c r="A32" s="314"/>
      <c r="B32" s="241"/>
      <c r="C32" s="241"/>
      <c r="D32" s="241"/>
      <c r="E32" s="241"/>
      <c r="F32" s="241"/>
      <c r="G32" s="241"/>
      <c r="H32" s="241"/>
      <c r="I32" s="241"/>
      <c r="J32" s="241"/>
      <c r="K32" s="23" t="s">
        <v>214</v>
      </c>
      <c r="L32" s="43">
        <f t="shared" ref="L32:Q32" si="4">SUM(L28:L31)</f>
        <v>4936</v>
      </c>
      <c r="M32" s="43">
        <f t="shared" si="4"/>
        <v>4925</v>
      </c>
      <c r="N32" s="43">
        <f t="shared" si="4"/>
        <v>4944</v>
      </c>
      <c r="O32" s="43">
        <f t="shared" si="4"/>
        <v>4982</v>
      </c>
      <c r="P32" s="43">
        <f t="shared" si="4"/>
        <v>4992</v>
      </c>
      <c r="Q32" s="43">
        <f t="shared" si="4"/>
        <v>4962</v>
      </c>
    </row>
    <row r="33" spans="1:20" ht="13.5" customHeight="1">
      <c r="A33" s="241"/>
      <c r="B33" s="241"/>
      <c r="C33" s="241"/>
      <c r="D33" s="241"/>
      <c r="E33" s="241"/>
      <c r="F33" s="241"/>
      <c r="G33" s="241"/>
      <c r="H33" s="241"/>
      <c r="I33" s="241"/>
      <c r="J33" s="241"/>
      <c r="K33" s="4"/>
      <c r="L33" s="4"/>
    </row>
    <row r="34" spans="1:20" ht="13.5" customHeight="1">
      <c r="A34" s="13" t="s">
        <v>1046</v>
      </c>
      <c r="B34" s="241"/>
      <c r="C34" s="241"/>
      <c r="D34" s="241"/>
      <c r="E34" s="241"/>
      <c r="F34" s="241"/>
      <c r="G34" s="241"/>
      <c r="H34" s="241"/>
      <c r="I34" s="241"/>
      <c r="J34" s="241"/>
    </row>
    <row r="35" spans="1:20" ht="13.5" customHeight="1">
      <c r="A35" s="241"/>
      <c r="B35" s="241"/>
      <c r="C35" s="241"/>
      <c r="D35" s="241"/>
      <c r="E35" s="241"/>
      <c r="F35" s="241"/>
      <c r="G35" s="241"/>
      <c r="H35" s="241"/>
      <c r="I35" s="241"/>
      <c r="J35" s="241"/>
      <c r="K35" s="13" t="s">
        <v>528</v>
      </c>
      <c r="L35" s="13"/>
    </row>
    <row r="36" spans="1:20" ht="13.5" customHeight="1" thickBot="1">
      <c r="A36" s="591"/>
      <c r="B36" s="590" t="s">
        <v>782</v>
      </c>
      <c r="C36" s="590" t="s">
        <v>727</v>
      </c>
      <c r="D36" s="590" t="s">
        <v>695</v>
      </c>
      <c r="E36" s="590" t="s">
        <v>605</v>
      </c>
      <c r="F36" s="590" t="s">
        <v>526</v>
      </c>
      <c r="G36" s="590" t="s">
        <v>256</v>
      </c>
      <c r="H36" s="590" t="s">
        <v>70</v>
      </c>
      <c r="I36" s="590" t="s">
        <v>71</v>
      </c>
      <c r="J36" s="590" t="s">
        <v>72</v>
      </c>
    </row>
    <row r="37" spans="1:20" ht="13.5" customHeight="1" thickBot="1">
      <c r="A37" s="476" t="s">
        <v>1044</v>
      </c>
      <c r="B37" s="477">
        <v>91541</v>
      </c>
      <c r="C37" s="477">
        <v>91476</v>
      </c>
      <c r="D37" s="477">
        <v>89941</v>
      </c>
      <c r="E37" s="477">
        <v>83917</v>
      </c>
      <c r="F37" s="477">
        <v>87338</v>
      </c>
      <c r="G37" s="477">
        <v>88465</v>
      </c>
      <c r="H37" s="477">
        <v>89090</v>
      </c>
      <c r="I37" s="477">
        <v>87471</v>
      </c>
      <c r="J37" s="477">
        <v>90039</v>
      </c>
      <c r="K37" s="591"/>
      <c r="L37" s="590" t="s">
        <v>782</v>
      </c>
      <c r="M37" s="590" t="s">
        <v>727</v>
      </c>
      <c r="N37" s="590" t="s">
        <v>695</v>
      </c>
      <c r="O37" s="590" t="s">
        <v>605</v>
      </c>
      <c r="P37" s="590" t="s">
        <v>526</v>
      </c>
      <c r="Q37" s="590" t="s">
        <v>256</v>
      </c>
    </row>
    <row r="38" spans="1:20" ht="13.5" customHeight="1">
      <c r="A38" s="475" t="s">
        <v>1045</v>
      </c>
      <c r="B38" s="477">
        <v>55977</v>
      </c>
      <c r="C38" s="477">
        <v>40067</v>
      </c>
      <c r="D38" s="477">
        <v>36362</v>
      </c>
      <c r="E38" s="477">
        <v>32768</v>
      </c>
      <c r="F38" s="477">
        <v>28607</v>
      </c>
      <c r="G38" s="477">
        <v>26305</v>
      </c>
      <c r="H38" s="477">
        <v>17512</v>
      </c>
      <c r="I38" s="477">
        <v>6196</v>
      </c>
      <c r="J38" s="477">
        <v>4574</v>
      </c>
      <c r="K38" s="23" t="s">
        <v>214</v>
      </c>
      <c r="L38" s="43">
        <v>378</v>
      </c>
      <c r="M38" s="43">
        <v>273</v>
      </c>
      <c r="N38" s="43">
        <v>311</v>
      </c>
      <c r="O38" s="43">
        <v>301</v>
      </c>
      <c r="P38" s="43">
        <v>297</v>
      </c>
      <c r="Q38" s="43">
        <v>280</v>
      </c>
      <c r="R38" s="437"/>
      <c r="S38" s="437"/>
      <c r="T38" s="437"/>
    </row>
    <row r="39" spans="1:20" ht="13.5" customHeight="1">
      <c r="A39" s="474"/>
      <c r="B39" s="437"/>
      <c r="C39" s="437"/>
      <c r="D39" s="437"/>
      <c r="E39" s="437"/>
      <c r="F39" s="437"/>
      <c r="G39" s="437"/>
      <c r="H39" s="437"/>
      <c r="I39" s="437"/>
      <c r="J39" s="437"/>
      <c r="K39" s="437"/>
      <c r="L39" s="437"/>
      <c r="M39" s="437"/>
      <c r="N39" s="437"/>
      <c r="O39" s="437"/>
      <c r="P39" s="437"/>
      <c r="Q39" s="437"/>
      <c r="R39" s="437"/>
      <c r="S39" s="437"/>
      <c r="T39" s="437"/>
    </row>
    <row r="40" spans="1:20" ht="13.5" customHeight="1">
      <c r="A40" s="474"/>
      <c r="B40" s="437"/>
      <c r="C40" s="437"/>
      <c r="D40" s="437"/>
      <c r="E40" s="437"/>
      <c r="F40" s="437"/>
      <c r="G40" s="437"/>
      <c r="H40" s="437"/>
      <c r="I40" s="437"/>
      <c r="J40" s="437"/>
      <c r="K40" s="437"/>
      <c r="L40" s="437"/>
      <c r="M40" s="437"/>
      <c r="N40" s="437"/>
      <c r="O40" s="437"/>
      <c r="P40" s="437"/>
      <c r="Q40" s="437"/>
      <c r="R40" s="437"/>
      <c r="S40" s="437"/>
      <c r="T40" s="437"/>
    </row>
    <row r="41" spans="1:20" ht="13.5" customHeight="1">
      <c r="A41" s="474"/>
      <c r="B41" s="437"/>
      <c r="C41" s="437"/>
      <c r="D41" s="437"/>
      <c r="E41" s="437"/>
      <c r="F41" s="437"/>
      <c r="G41" s="437"/>
      <c r="H41" s="437"/>
      <c r="I41" s="437"/>
      <c r="J41" s="437"/>
      <c r="K41" s="437"/>
      <c r="L41" s="437"/>
      <c r="M41" s="437"/>
      <c r="N41" s="437"/>
      <c r="O41" s="437"/>
      <c r="P41" s="437"/>
      <c r="Q41" s="437"/>
      <c r="R41" s="437"/>
      <c r="S41" s="437"/>
      <c r="T41" s="437"/>
    </row>
    <row r="42" spans="1:20" ht="13.5" customHeight="1"/>
    <row r="43" spans="1:20" ht="13.5" customHeight="1"/>
    <row r="44" spans="1:20" ht="13.5" customHeight="1"/>
    <row r="45" spans="1:20" ht="13.5" customHeight="1"/>
    <row r="46" spans="1:20" ht="13.5" customHeight="1"/>
    <row r="47" spans="1:20" ht="13.5" customHeight="1"/>
    <row r="48" spans="1:20" ht="13.5" customHeight="1"/>
    <row r="49" ht="13.5" customHeight="1"/>
    <row r="50" ht="13.5" customHeight="1"/>
    <row r="51" ht="13.5" customHeight="1"/>
    <row r="52" ht="13.5" customHeight="1"/>
    <row r="53" ht="20.100000000000001" customHeight="1"/>
    <row r="54" ht="20.100000000000001" customHeight="1"/>
    <row r="55" ht="20.100000000000001" customHeight="1"/>
    <row r="56" ht="20.100000000000001" customHeight="1"/>
  </sheetData>
  <mergeCells count="1">
    <mergeCell ref="A1:J1"/>
  </mergeCells>
  <pageMargins left="0.7" right="0.7" top="0.75" bottom="0.75" header="0.3" footer="0.3"/>
  <pageSetup paperSize="9" scale="99" pageOrder="overThenDown" orientation="portrait" r:id="rId1"/>
  <headerFooter>
    <oddHeader>&amp;R&amp;"Arial,Normal"&amp;8General information</oddHeader>
    <oddFooter>&amp;L&amp;G&amp;C&amp;"Arial,Normal"&amp;7Fact book - Q2 2013</oddFooter>
  </headerFooter>
  <colBreaks count="1" manualBreakCount="1">
    <brk id="10" max="54" man="1"/>
  </colBreaks>
  <ignoredErrors>
    <ignoredError sqref="O10" numberStoredAsText="1"/>
  </ignoredError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0"/>
  <sheetViews>
    <sheetView view="pageLayout" zoomScaleNormal="100" zoomScaleSheetLayoutView="100" workbookViewId="0">
      <selection activeCell="F49" sqref="F49"/>
    </sheetView>
  </sheetViews>
  <sheetFormatPr defaultRowHeight="11.25"/>
  <cols>
    <col min="1" max="1" width="28.5703125" style="12" customWidth="1"/>
    <col min="2" max="3" width="6.42578125" style="12" customWidth="1"/>
    <col min="4" max="8" width="9.140625" style="12"/>
    <col min="9" max="9" width="18.42578125" style="12" customWidth="1"/>
    <col min="10" max="17" width="7.42578125" style="12" customWidth="1"/>
    <col min="18" max="18" width="8.85546875" style="12" customWidth="1"/>
    <col min="19" max="16384" width="9.140625" style="12"/>
  </cols>
  <sheetData>
    <row r="1" spans="1:18" ht="13.5" customHeight="1">
      <c r="A1" s="2" t="s">
        <v>152</v>
      </c>
      <c r="I1" s="2" t="s">
        <v>182</v>
      </c>
    </row>
    <row r="2" spans="1:18" ht="13.5" customHeight="1">
      <c r="A2" s="13" t="s">
        <v>779</v>
      </c>
    </row>
    <row r="3" spans="1:18" ht="13.5" customHeight="1" thickBot="1">
      <c r="I3" s="591" t="s">
        <v>541</v>
      </c>
      <c r="J3" s="590" t="s">
        <v>782</v>
      </c>
      <c r="K3" s="590" t="s">
        <v>727</v>
      </c>
      <c r="L3" s="590" t="s">
        <v>695</v>
      </c>
      <c r="M3" s="590" t="s">
        <v>605</v>
      </c>
      <c r="N3" s="590" t="s">
        <v>526</v>
      </c>
      <c r="O3" s="590" t="s">
        <v>256</v>
      </c>
      <c r="P3" s="590" t="s">
        <v>70</v>
      </c>
      <c r="Q3" s="702" t="s">
        <v>728</v>
      </c>
      <c r="R3" s="702"/>
    </row>
    <row r="4" spans="1:18" ht="13.5" customHeight="1" thickBot="1">
      <c r="A4" s="6" t="s">
        <v>144</v>
      </c>
      <c r="B4" s="703" t="s">
        <v>321</v>
      </c>
      <c r="C4" s="703"/>
      <c r="D4" s="590">
        <v>2010</v>
      </c>
      <c r="E4" s="590">
        <v>2011</v>
      </c>
      <c r="F4" s="590">
        <v>2012</v>
      </c>
      <c r="G4" s="590" t="s">
        <v>145</v>
      </c>
      <c r="H4" s="590" t="s">
        <v>602</v>
      </c>
      <c r="I4" s="4" t="s">
        <v>183</v>
      </c>
      <c r="J4" s="5">
        <v>7.0000000000000007E-2</v>
      </c>
      <c r="K4" s="5">
        <v>7.0000000000000007E-2</v>
      </c>
      <c r="L4" s="5">
        <v>0.06</v>
      </c>
      <c r="M4" s="5">
        <v>0.09</v>
      </c>
      <c r="N4" s="5">
        <v>0.3</v>
      </c>
      <c r="O4" s="5">
        <v>0.36</v>
      </c>
      <c r="P4" s="5" t="s">
        <v>738</v>
      </c>
      <c r="Q4" s="704">
        <f>J4/N4-1</f>
        <v>-0.76666666666666661</v>
      </c>
      <c r="R4" s="704"/>
    </row>
    <row r="5" spans="1:18" ht="13.5" customHeight="1">
      <c r="A5" s="705" t="s">
        <v>146</v>
      </c>
      <c r="B5" s="625" t="s">
        <v>103</v>
      </c>
      <c r="C5" s="625"/>
      <c r="D5" s="8">
        <v>1.6</v>
      </c>
      <c r="E5" s="8">
        <v>1.1000000000000001</v>
      </c>
      <c r="F5" s="8">
        <v>-0.5</v>
      </c>
      <c r="G5" s="8">
        <v>0.3</v>
      </c>
      <c r="H5" s="8">
        <v>1.3</v>
      </c>
      <c r="I5" s="4" t="s">
        <v>184</v>
      </c>
      <c r="J5" s="5">
        <v>0.92</v>
      </c>
      <c r="K5" s="522">
        <v>1</v>
      </c>
      <c r="L5" s="5">
        <v>0.89</v>
      </c>
      <c r="M5" s="5">
        <v>1.04</v>
      </c>
      <c r="N5" s="5">
        <v>1.38</v>
      </c>
      <c r="O5" s="5">
        <v>1.61</v>
      </c>
      <c r="P5" s="5" t="s">
        <v>739</v>
      </c>
      <c r="Q5" s="704">
        <f t="shared" ref="Q5:Q11" si="0">J5/N5-1</f>
        <v>-0.33333333333333326</v>
      </c>
      <c r="R5" s="704"/>
    </row>
    <row r="6" spans="1:18" ht="13.5" customHeight="1">
      <c r="A6" s="706"/>
      <c r="B6" s="625" t="s">
        <v>104</v>
      </c>
      <c r="C6" s="625"/>
      <c r="D6" s="8">
        <v>3.3</v>
      </c>
      <c r="E6" s="8">
        <v>2.8</v>
      </c>
      <c r="F6" s="8">
        <v>-0.2</v>
      </c>
      <c r="G6" s="8">
        <v>-0.5</v>
      </c>
      <c r="H6" s="8">
        <v>1.5</v>
      </c>
      <c r="I6" s="4" t="s">
        <v>185</v>
      </c>
      <c r="J6" s="5">
        <v>-7.0000000000000007E-2</v>
      </c>
      <c r="K6" s="5">
        <v>-0.1</v>
      </c>
      <c r="L6" s="5">
        <v>-0.13</v>
      </c>
      <c r="M6" s="5">
        <v>-7.0000000000000007E-2</v>
      </c>
      <c r="N6" s="5">
        <v>0.28000000000000003</v>
      </c>
      <c r="O6" s="5">
        <v>0.27</v>
      </c>
      <c r="P6" s="5" t="s">
        <v>740</v>
      </c>
      <c r="Q6" s="704">
        <f t="shared" si="0"/>
        <v>-1.25</v>
      </c>
      <c r="R6" s="704"/>
    </row>
    <row r="7" spans="1:18" ht="13.5" customHeight="1">
      <c r="A7" s="706"/>
      <c r="B7" s="625" t="s">
        <v>105</v>
      </c>
      <c r="C7" s="625"/>
      <c r="D7" s="8">
        <v>0.5</v>
      </c>
      <c r="E7" s="8">
        <v>1.2</v>
      </c>
      <c r="F7" s="8">
        <v>3.1</v>
      </c>
      <c r="G7" s="8">
        <v>1.3</v>
      </c>
      <c r="H7" s="8">
        <v>1.7</v>
      </c>
      <c r="I7" s="4" t="s">
        <v>186</v>
      </c>
      <c r="J7" s="5">
        <v>1.0900000000000001</v>
      </c>
      <c r="K7" s="5">
        <v>1.19</v>
      </c>
      <c r="L7" s="5">
        <v>1.06</v>
      </c>
      <c r="M7" s="5">
        <v>1.06</v>
      </c>
      <c r="N7" s="5">
        <v>1.42</v>
      </c>
      <c r="O7" s="5">
        <v>1.62</v>
      </c>
      <c r="P7" s="5" t="s">
        <v>741</v>
      </c>
      <c r="Q7" s="704">
        <f t="shared" si="0"/>
        <v>-0.23239436619718301</v>
      </c>
      <c r="R7" s="704"/>
    </row>
    <row r="8" spans="1:18" ht="13.5" customHeight="1">
      <c r="A8" s="706"/>
      <c r="B8" s="625" t="s">
        <v>106</v>
      </c>
      <c r="C8" s="625"/>
      <c r="D8" s="8">
        <v>6.6</v>
      </c>
      <c r="E8" s="8">
        <v>3.7</v>
      </c>
      <c r="F8" s="8">
        <v>0.7</v>
      </c>
      <c r="G8" s="8">
        <v>1.5</v>
      </c>
      <c r="H8" s="8">
        <v>2.5</v>
      </c>
      <c r="I8" s="4" t="s">
        <v>187</v>
      </c>
      <c r="J8" s="5">
        <v>1.57</v>
      </c>
      <c r="K8" s="5">
        <v>1.59</v>
      </c>
      <c r="L8" s="5">
        <v>1.61</v>
      </c>
      <c r="M8" s="5">
        <v>1.62</v>
      </c>
      <c r="N8" s="5">
        <v>1.7</v>
      </c>
      <c r="O8" s="5">
        <v>1.82</v>
      </c>
      <c r="P8" s="5" t="s">
        <v>742</v>
      </c>
      <c r="Q8" s="704">
        <f t="shared" si="0"/>
        <v>-7.6470588235294068E-2</v>
      </c>
      <c r="R8" s="704"/>
    </row>
    <row r="9" spans="1:18" ht="13.5" customHeight="1">
      <c r="A9" s="700" t="s">
        <v>147</v>
      </c>
      <c r="B9" s="699" t="s">
        <v>103</v>
      </c>
      <c r="C9" s="699"/>
      <c r="D9" s="230">
        <v>2.2999999999999998</v>
      </c>
      <c r="E9" s="230">
        <v>2.8</v>
      </c>
      <c r="F9" s="230">
        <v>2.4</v>
      </c>
      <c r="G9" s="230">
        <v>0.9</v>
      </c>
      <c r="H9" s="230">
        <v>1.4</v>
      </c>
      <c r="I9" s="4" t="s">
        <v>188</v>
      </c>
      <c r="J9" s="5">
        <v>2.41</v>
      </c>
      <c r="K9" s="5">
        <v>2.63</v>
      </c>
      <c r="L9" s="5">
        <v>2.52</v>
      </c>
      <c r="M9" s="5">
        <v>2.64</v>
      </c>
      <c r="N9" s="5">
        <v>3.04</v>
      </c>
      <c r="O9" s="5">
        <v>3.11</v>
      </c>
      <c r="P9" s="5" t="s">
        <v>743</v>
      </c>
      <c r="Q9" s="704">
        <f t="shared" si="0"/>
        <v>-0.20723684210526316</v>
      </c>
      <c r="R9" s="704"/>
    </row>
    <row r="10" spans="1:18" ht="13.5" customHeight="1">
      <c r="A10" s="701"/>
      <c r="B10" s="698" t="s">
        <v>104</v>
      </c>
      <c r="C10" s="698"/>
      <c r="D10" s="229">
        <v>1.6</v>
      </c>
      <c r="E10" s="229">
        <v>2.7</v>
      </c>
      <c r="F10" s="229">
        <v>2.5</v>
      </c>
      <c r="G10" s="229">
        <v>1.4</v>
      </c>
      <c r="H10" s="229">
        <v>1.5</v>
      </c>
      <c r="I10" s="4" t="s">
        <v>189</v>
      </c>
      <c r="J10" s="5">
        <v>1.06</v>
      </c>
      <c r="K10" s="5">
        <v>1.07</v>
      </c>
      <c r="L10" s="5">
        <v>1.33</v>
      </c>
      <c r="M10" s="5">
        <v>1.59</v>
      </c>
      <c r="N10" s="5">
        <v>1.74</v>
      </c>
      <c r="O10" s="5">
        <v>1.94</v>
      </c>
      <c r="P10" s="5" t="s">
        <v>744</v>
      </c>
      <c r="Q10" s="704">
        <f t="shared" si="0"/>
        <v>-0.39080459770114939</v>
      </c>
      <c r="R10" s="704"/>
    </row>
    <row r="11" spans="1:18" ht="13.5" customHeight="1">
      <c r="A11" s="701"/>
      <c r="B11" s="698" t="s">
        <v>105</v>
      </c>
      <c r="C11" s="698"/>
      <c r="D11" s="229">
        <v>2.5</v>
      </c>
      <c r="E11" s="229">
        <v>1.2</v>
      </c>
      <c r="F11" s="229">
        <v>0.8</v>
      </c>
      <c r="G11" s="229">
        <v>1.9</v>
      </c>
      <c r="H11" s="229">
        <v>1.4</v>
      </c>
      <c r="I11" s="4" t="s">
        <v>190</v>
      </c>
      <c r="J11" s="5">
        <v>1.76</v>
      </c>
      <c r="K11" s="5">
        <v>1.82</v>
      </c>
      <c r="L11" s="5">
        <v>0.56000000000000005</v>
      </c>
      <c r="M11" s="5">
        <v>1.84</v>
      </c>
      <c r="N11" s="5">
        <v>2.06</v>
      </c>
      <c r="O11" s="5">
        <v>2.11</v>
      </c>
      <c r="P11" s="5" t="s">
        <v>745</v>
      </c>
      <c r="Q11" s="704">
        <f t="shared" si="0"/>
        <v>-0.14563106796116509</v>
      </c>
      <c r="R11" s="704"/>
    </row>
    <row r="12" spans="1:18" ht="13.5" customHeight="1">
      <c r="A12" s="701"/>
      <c r="B12" s="698" t="s">
        <v>106</v>
      </c>
      <c r="C12" s="698"/>
      <c r="D12" s="229">
        <v>1.2</v>
      </c>
      <c r="E12" s="229">
        <v>3</v>
      </c>
      <c r="F12" s="229">
        <v>0.9</v>
      </c>
      <c r="G12" s="229">
        <v>0</v>
      </c>
      <c r="H12" s="229">
        <v>1.4</v>
      </c>
    </row>
    <row r="13" spans="1:18" ht="13.5" customHeight="1">
      <c r="A13" s="700" t="s">
        <v>149</v>
      </c>
      <c r="B13" s="699" t="s">
        <v>103</v>
      </c>
      <c r="C13" s="699"/>
      <c r="D13" s="230">
        <v>1.7</v>
      </c>
      <c r="E13" s="230" t="s">
        <v>694</v>
      </c>
      <c r="F13" s="230">
        <v>0.6</v>
      </c>
      <c r="G13" s="230">
        <v>0.4</v>
      </c>
      <c r="H13" s="230">
        <v>1.6</v>
      </c>
    </row>
    <row r="14" spans="1:18" ht="13.5" customHeight="1">
      <c r="A14" s="701"/>
      <c r="B14" s="698" t="s">
        <v>104</v>
      </c>
      <c r="C14" s="698"/>
      <c r="D14" s="229" t="s">
        <v>148</v>
      </c>
      <c r="E14" s="229">
        <v>2.2999999999999998</v>
      </c>
      <c r="F14" s="229">
        <v>1.6</v>
      </c>
      <c r="G14" s="229">
        <v>0.5</v>
      </c>
      <c r="H14" s="229">
        <v>0.9</v>
      </c>
    </row>
    <row r="15" spans="1:18" ht="13.5" customHeight="1">
      <c r="A15" s="701"/>
      <c r="B15" s="698" t="s">
        <v>105</v>
      </c>
      <c r="C15" s="698"/>
      <c r="D15" s="229">
        <v>3.8</v>
      </c>
      <c r="E15" s="229">
        <v>2.5</v>
      </c>
      <c r="F15" s="229">
        <v>3</v>
      </c>
      <c r="G15" s="229">
        <v>2.8</v>
      </c>
      <c r="H15" s="229">
        <v>2.8</v>
      </c>
    </row>
    <row r="16" spans="1:18" ht="13.5" customHeight="1">
      <c r="A16" s="701"/>
      <c r="B16" s="698" t="s">
        <v>106</v>
      </c>
      <c r="C16" s="698"/>
      <c r="D16" s="229">
        <v>4</v>
      </c>
      <c r="E16" s="229">
        <v>2.1</v>
      </c>
      <c r="F16" s="229">
        <v>1.5</v>
      </c>
      <c r="G16" s="229">
        <v>2.4</v>
      </c>
      <c r="H16" s="229">
        <v>2.7</v>
      </c>
    </row>
    <row r="17" spans="1:8" ht="13.5" customHeight="1">
      <c r="A17" s="700" t="s">
        <v>150</v>
      </c>
      <c r="B17" s="699" t="s">
        <v>103</v>
      </c>
      <c r="C17" s="699"/>
      <c r="D17" s="230">
        <v>6.2</v>
      </c>
      <c r="E17" s="230">
        <v>6.1</v>
      </c>
      <c r="F17" s="230">
        <v>6.2</v>
      </c>
      <c r="G17" s="230">
        <v>6</v>
      </c>
      <c r="H17" s="230">
        <v>6.1</v>
      </c>
    </row>
    <row r="18" spans="1:8" ht="13.5" customHeight="1">
      <c r="A18" s="701"/>
      <c r="B18" s="698" t="s">
        <v>104</v>
      </c>
      <c r="C18" s="698"/>
      <c r="D18" s="229">
        <v>8.4</v>
      </c>
      <c r="E18" s="229">
        <v>7.8</v>
      </c>
      <c r="F18" s="229">
        <v>7.7</v>
      </c>
      <c r="G18" s="229">
        <v>8.3000000000000007</v>
      </c>
      <c r="H18" s="229">
        <v>8.3000000000000007</v>
      </c>
    </row>
    <row r="19" spans="1:8" ht="13.5" customHeight="1">
      <c r="A19" s="701"/>
      <c r="B19" s="698" t="s">
        <v>105</v>
      </c>
      <c r="C19" s="698"/>
      <c r="D19" s="229">
        <v>3.6</v>
      </c>
      <c r="E19" s="229">
        <v>3.3</v>
      </c>
      <c r="F19" s="229">
        <v>3.2</v>
      </c>
      <c r="G19" s="229">
        <v>3.6</v>
      </c>
      <c r="H19" s="229">
        <v>3.7</v>
      </c>
    </row>
    <row r="20" spans="1:8" ht="13.5" customHeight="1">
      <c r="A20" s="701"/>
      <c r="B20" s="698" t="s">
        <v>106</v>
      </c>
      <c r="C20" s="698"/>
      <c r="D20" s="229">
        <v>8.6</v>
      </c>
      <c r="E20" s="229">
        <v>7.8</v>
      </c>
      <c r="F20" s="229">
        <v>8</v>
      </c>
      <c r="G20" s="229">
        <v>8.3000000000000007</v>
      </c>
      <c r="H20" s="229">
        <v>8.3000000000000007</v>
      </c>
    </row>
    <row r="21" spans="1:8" ht="13.5" customHeight="1"/>
    <row r="22" spans="1:8" ht="13.5" customHeight="1">
      <c r="H22" s="478" t="s">
        <v>780</v>
      </c>
    </row>
    <row r="23" spans="1:8" ht="13.5" customHeight="1"/>
    <row r="24" spans="1:8" ht="13.5" customHeight="1"/>
    <row r="25" spans="1:8" ht="13.5" customHeight="1">
      <c r="A25" s="2" t="s">
        <v>698</v>
      </c>
    </row>
    <row r="26" spans="1:8" ht="13.5" customHeight="1">
      <c r="A26" s="13" t="s">
        <v>781</v>
      </c>
    </row>
    <row r="27" spans="1:8" ht="13.5" customHeight="1"/>
    <row r="28" spans="1:8" ht="13.5" customHeight="1" thickBot="1">
      <c r="A28" s="6" t="s">
        <v>144</v>
      </c>
      <c r="B28" s="703" t="s">
        <v>321</v>
      </c>
      <c r="C28" s="703"/>
      <c r="D28" s="590">
        <v>2010</v>
      </c>
      <c r="E28" s="590">
        <v>2011</v>
      </c>
      <c r="F28" s="590" t="s">
        <v>715</v>
      </c>
      <c r="G28" s="590" t="s">
        <v>145</v>
      </c>
      <c r="H28" s="590" t="s">
        <v>602</v>
      </c>
    </row>
    <row r="29" spans="1:8" ht="13.5" customHeight="1">
      <c r="A29" s="4" t="s">
        <v>146</v>
      </c>
      <c r="B29" s="625" t="s">
        <v>760</v>
      </c>
      <c r="C29" s="625"/>
      <c r="D29" s="8">
        <v>3.3</v>
      </c>
      <c r="E29" s="8">
        <v>8.3000000000000007</v>
      </c>
      <c r="F29" s="8">
        <v>3.2</v>
      </c>
      <c r="G29" s="8">
        <v>3.2</v>
      </c>
      <c r="H29" s="8">
        <v>3.8</v>
      </c>
    </row>
    <row r="30" spans="1:8" ht="13.5" customHeight="1">
      <c r="A30" s="4"/>
      <c r="B30" s="625" t="s">
        <v>761</v>
      </c>
      <c r="C30" s="625"/>
      <c r="D30" s="8">
        <v>-0.9</v>
      </c>
      <c r="E30" s="8">
        <v>5.5</v>
      </c>
      <c r="F30" s="8">
        <v>5.6</v>
      </c>
      <c r="G30" s="8">
        <v>3.7</v>
      </c>
      <c r="H30" s="8">
        <v>4.4000000000000004</v>
      </c>
    </row>
    <row r="31" spans="1:8" ht="13.5" customHeight="1">
      <c r="A31" s="4"/>
      <c r="B31" s="625" t="s">
        <v>762</v>
      </c>
      <c r="C31" s="625"/>
      <c r="D31" s="8">
        <v>1.5</v>
      </c>
      <c r="E31" s="8">
        <v>5.9</v>
      </c>
      <c r="F31" s="8">
        <v>3.6</v>
      </c>
      <c r="G31" s="8">
        <v>4</v>
      </c>
      <c r="H31" s="8">
        <v>4.2</v>
      </c>
    </row>
    <row r="32" spans="1:8" ht="13.5" customHeight="1">
      <c r="A32" s="4"/>
      <c r="B32" s="625" t="s">
        <v>292</v>
      </c>
      <c r="C32" s="625"/>
      <c r="D32" s="8">
        <v>3.9</v>
      </c>
      <c r="E32" s="8">
        <v>4.3</v>
      </c>
      <c r="F32" s="8">
        <v>2</v>
      </c>
      <c r="G32" s="8">
        <v>1.8</v>
      </c>
      <c r="H32" s="8">
        <v>2.8</v>
      </c>
    </row>
    <row r="33" spans="1:8" ht="13.5" customHeight="1">
      <c r="A33" s="4"/>
      <c r="B33" s="625" t="s">
        <v>288</v>
      </c>
      <c r="C33" s="625"/>
      <c r="D33" s="8">
        <v>4.5</v>
      </c>
      <c r="E33" s="8">
        <v>4.3</v>
      </c>
      <c r="F33" s="8">
        <v>3.4</v>
      </c>
      <c r="G33" s="8">
        <v>3.5</v>
      </c>
      <c r="H33" s="8">
        <v>3.6</v>
      </c>
    </row>
    <row r="34" spans="1:8" ht="13.5" customHeight="1">
      <c r="A34" s="41" t="s">
        <v>147</v>
      </c>
      <c r="B34" s="699" t="s">
        <v>760</v>
      </c>
      <c r="C34" s="699"/>
      <c r="D34" s="230">
        <v>3</v>
      </c>
      <c r="E34" s="230">
        <v>5</v>
      </c>
      <c r="F34" s="230">
        <v>3.9</v>
      </c>
      <c r="G34" s="230">
        <v>3.5</v>
      </c>
      <c r="H34" s="230">
        <v>3.3</v>
      </c>
    </row>
    <row r="35" spans="1:8" ht="13.5" customHeight="1">
      <c r="A35" s="4"/>
      <c r="B35" s="625" t="s">
        <v>761</v>
      </c>
      <c r="C35" s="625"/>
      <c r="D35" s="8">
        <v>-1.1000000000000001</v>
      </c>
      <c r="E35" s="8">
        <v>4.4000000000000004</v>
      </c>
      <c r="F35" s="8">
        <v>2.2999999999999998</v>
      </c>
      <c r="G35" s="8">
        <v>1.6</v>
      </c>
      <c r="H35" s="8">
        <v>2.7</v>
      </c>
    </row>
    <row r="36" spans="1:8" ht="13.5" customHeight="1">
      <c r="A36" s="4"/>
      <c r="B36" s="625" t="s">
        <v>762</v>
      </c>
      <c r="C36" s="625"/>
      <c r="D36" s="8">
        <v>3.8</v>
      </c>
      <c r="E36" s="8">
        <v>3.4</v>
      </c>
      <c r="F36" s="8">
        <v>2.8</v>
      </c>
      <c r="G36" s="8">
        <v>3</v>
      </c>
      <c r="H36" s="8">
        <v>3.4</v>
      </c>
    </row>
    <row r="37" spans="1:8" ht="13.5" customHeight="1">
      <c r="A37" s="4"/>
      <c r="B37" s="625" t="s">
        <v>292</v>
      </c>
      <c r="C37" s="625"/>
      <c r="D37" s="8">
        <v>2.6</v>
      </c>
      <c r="E37" s="8">
        <v>4.3</v>
      </c>
      <c r="F37" s="8">
        <v>3.7</v>
      </c>
      <c r="G37" s="8">
        <v>1.6</v>
      </c>
      <c r="H37" s="8">
        <v>2.5</v>
      </c>
    </row>
    <row r="38" spans="1:8" ht="13.5" customHeight="1">
      <c r="A38" s="4"/>
      <c r="B38" s="625" t="s">
        <v>288</v>
      </c>
      <c r="C38" s="625"/>
      <c r="D38" s="8">
        <v>8.8000000000000007</v>
      </c>
      <c r="E38" s="8">
        <v>6.1</v>
      </c>
      <c r="F38" s="8">
        <v>6.6</v>
      </c>
      <c r="G38" s="8">
        <v>6.4</v>
      </c>
      <c r="H38" s="8">
        <v>5.9</v>
      </c>
    </row>
    <row r="39" spans="1:8" ht="13.5" customHeight="1">
      <c r="A39" s="41" t="s">
        <v>149</v>
      </c>
      <c r="B39" s="699" t="s">
        <v>760</v>
      </c>
      <c r="C39" s="699"/>
      <c r="D39" s="230">
        <v>-2.4</v>
      </c>
      <c r="E39" s="230">
        <v>3.6</v>
      </c>
      <c r="F39" s="230">
        <v>4.4000000000000004</v>
      </c>
      <c r="G39" s="230">
        <v>3.2</v>
      </c>
      <c r="H39" s="230">
        <v>3.7</v>
      </c>
    </row>
    <row r="40" spans="1:8" ht="13.5" customHeight="1">
      <c r="A40" s="4"/>
      <c r="B40" s="625" t="s">
        <v>761</v>
      </c>
      <c r="C40" s="625"/>
      <c r="D40" s="8">
        <v>2.4</v>
      </c>
      <c r="E40" s="8">
        <v>4.8</v>
      </c>
      <c r="F40" s="8">
        <v>5.4</v>
      </c>
      <c r="G40" s="8">
        <v>4.2</v>
      </c>
      <c r="H40" s="8">
        <v>4.5</v>
      </c>
    </row>
    <row r="41" spans="1:8" ht="13.5" customHeight="1">
      <c r="A41" s="4"/>
      <c r="B41" s="625" t="s">
        <v>762</v>
      </c>
      <c r="C41" s="625"/>
      <c r="D41" s="8">
        <v>-4.8</v>
      </c>
      <c r="E41" s="8">
        <v>6.3</v>
      </c>
      <c r="F41" s="8">
        <v>4.7</v>
      </c>
      <c r="G41" s="8">
        <v>3.7</v>
      </c>
      <c r="H41" s="8">
        <v>3.6</v>
      </c>
    </row>
    <row r="42" spans="1:8" ht="13.5" customHeight="1">
      <c r="A42" s="4"/>
      <c r="B42" s="625" t="s">
        <v>292</v>
      </c>
      <c r="C42" s="625"/>
      <c r="D42" s="8">
        <v>3.2</v>
      </c>
      <c r="E42" s="8">
        <v>2.5</v>
      </c>
      <c r="F42" s="8">
        <v>0.5</v>
      </c>
      <c r="G42" s="8">
        <v>0.3</v>
      </c>
      <c r="H42" s="8">
        <v>1.8</v>
      </c>
    </row>
    <row r="43" spans="1:8" ht="13.5" customHeight="1">
      <c r="A43" s="4"/>
      <c r="B43" s="625" t="s">
        <v>288</v>
      </c>
      <c r="C43" s="625"/>
      <c r="D43" s="8">
        <v>5.5</v>
      </c>
      <c r="E43" s="8">
        <v>5</v>
      </c>
      <c r="F43" s="8">
        <v>4.8</v>
      </c>
      <c r="G43" s="8">
        <v>4.5</v>
      </c>
      <c r="H43" s="8">
        <v>4.5</v>
      </c>
    </row>
    <row r="44" spans="1:8">
      <c r="A44" s="41" t="s">
        <v>150</v>
      </c>
      <c r="B44" s="699" t="s">
        <v>760</v>
      </c>
      <c r="C44" s="699"/>
      <c r="D44" s="230">
        <v>16.899999999999999</v>
      </c>
      <c r="E44" s="230">
        <v>12.5</v>
      </c>
      <c r="F44" s="230">
        <v>10.199999999999999</v>
      </c>
      <c r="G44" s="230">
        <v>9.4</v>
      </c>
      <c r="H44" s="230">
        <v>8.6</v>
      </c>
    </row>
    <row r="45" spans="1:8">
      <c r="A45" s="4"/>
      <c r="B45" s="625" t="s">
        <v>761</v>
      </c>
      <c r="C45" s="625"/>
      <c r="D45" s="8">
        <v>18.7</v>
      </c>
      <c r="E45" s="8">
        <v>16.2</v>
      </c>
      <c r="F45" s="8">
        <v>14.9</v>
      </c>
      <c r="G45" s="8">
        <v>13.6</v>
      </c>
      <c r="H45" s="8">
        <v>12</v>
      </c>
    </row>
    <row r="46" spans="1:8">
      <c r="A46" s="4"/>
      <c r="B46" s="625" t="s">
        <v>762</v>
      </c>
      <c r="C46" s="625"/>
      <c r="D46" s="8">
        <v>18.7</v>
      </c>
      <c r="E46" s="8">
        <v>16.2</v>
      </c>
      <c r="F46" s="8">
        <v>14.9</v>
      </c>
      <c r="G46" s="8">
        <v>13.2</v>
      </c>
      <c r="H46" s="8">
        <v>11.7</v>
      </c>
    </row>
    <row r="47" spans="1:8">
      <c r="A47" s="4"/>
      <c r="B47" s="625" t="s">
        <v>292</v>
      </c>
      <c r="C47" s="625"/>
      <c r="D47" s="8">
        <v>12.4</v>
      </c>
      <c r="E47" s="8">
        <v>12.5</v>
      </c>
      <c r="F47" s="8">
        <v>13.4</v>
      </c>
      <c r="G47" s="8">
        <v>13.8</v>
      </c>
      <c r="H47" s="8">
        <v>13.4</v>
      </c>
    </row>
    <row r="48" spans="1:8">
      <c r="A48" s="4"/>
      <c r="B48" s="625" t="s">
        <v>288</v>
      </c>
      <c r="C48" s="625"/>
      <c r="D48" s="8">
        <v>7.5</v>
      </c>
      <c r="E48" s="8">
        <v>6.6</v>
      </c>
      <c r="F48" s="8">
        <v>5.5</v>
      </c>
      <c r="G48" s="8">
        <v>5.7</v>
      </c>
      <c r="H48" s="8">
        <v>5.6</v>
      </c>
    </row>
    <row r="50" spans="8:8">
      <c r="H50" s="478" t="s">
        <v>780</v>
      </c>
    </row>
  </sheetData>
  <mergeCells count="51">
    <mergeCell ref="B48:C48"/>
    <mergeCell ref="B41:C41"/>
    <mergeCell ref="B42:C42"/>
    <mergeCell ref="B43:C43"/>
    <mergeCell ref="B44:C44"/>
    <mergeCell ref="B45:C45"/>
    <mergeCell ref="B38:C38"/>
    <mergeCell ref="B39:C39"/>
    <mergeCell ref="B40:C40"/>
    <mergeCell ref="B46:C46"/>
    <mergeCell ref="B47:C47"/>
    <mergeCell ref="B33:C33"/>
    <mergeCell ref="B34:C34"/>
    <mergeCell ref="B35:C35"/>
    <mergeCell ref="B36:C36"/>
    <mergeCell ref="B37:C37"/>
    <mergeCell ref="B29:C29"/>
    <mergeCell ref="B30:C30"/>
    <mergeCell ref="B28:C28"/>
    <mergeCell ref="B31:C31"/>
    <mergeCell ref="B32:C32"/>
    <mergeCell ref="Q11:R11"/>
    <mergeCell ref="A5:A8"/>
    <mergeCell ref="Q5:R5"/>
    <mergeCell ref="Q6:R6"/>
    <mergeCell ref="Q7:R7"/>
    <mergeCell ref="Q8:R8"/>
    <mergeCell ref="B5:C5"/>
    <mergeCell ref="B6:C6"/>
    <mergeCell ref="B9:C9"/>
    <mergeCell ref="B10:C10"/>
    <mergeCell ref="B11:C11"/>
    <mergeCell ref="A9:A12"/>
    <mergeCell ref="Q3:R3"/>
    <mergeCell ref="B4:C4"/>
    <mergeCell ref="Q4:R4"/>
    <mergeCell ref="Q9:R9"/>
    <mergeCell ref="Q10:R10"/>
    <mergeCell ref="B7:C7"/>
    <mergeCell ref="B8:C8"/>
    <mergeCell ref="B19:C19"/>
    <mergeCell ref="B20:C20"/>
    <mergeCell ref="B12:C12"/>
    <mergeCell ref="B13:C13"/>
    <mergeCell ref="A13:A16"/>
    <mergeCell ref="B18:C18"/>
    <mergeCell ref="A17:A20"/>
    <mergeCell ref="B15:C15"/>
    <mergeCell ref="B16:C16"/>
    <mergeCell ref="B14:C14"/>
    <mergeCell ref="B17:C17"/>
  </mergeCells>
  <printOptions horizontalCentered="1"/>
  <pageMargins left="0.7" right="0.7" top="0.75" bottom="0.75" header="0.3" footer="0.3"/>
  <pageSetup paperSize="9" scale="99" orientation="portrait" r:id="rId1"/>
  <headerFooter>
    <oddHeader>&amp;R&amp;"Arial,Normal"&amp;8General information</oddHeader>
    <oddFooter>&amp;L&amp;G&amp;C&amp;"Arial,Normal"&amp;7Fact book - Q2 2013</oddFooter>
  </headerFooter>
  <ignoredErrors>
    <ignoredError sqref="E13 D14" numberStoredAsText="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I62"/>
  <sheetViews>
    <sheetView view="pageLayout" zoomScaleNormal="100" zoomScaleSheetLayoutView="100" workbookViewId="0">
      <selection activeCell="F49" sqref="F49"/>
    </sheetView>
  </sheetViews>
  <sheetFormatPr defaultRowHeight="11.25"/>
  <cols>
    <col min="1" max="4" width="9.140625" style="12"/>
    <col min="5" max="5" width="11" style="12" bestFit="1" customWidth="1"/>
    <col min="6" max="16384" width="9.140625" style="12"/>
  </cols>
  <sheetData>
    <row r="1" spans="1:5" ht="13.5" customHeight="1">
      <c r="A1" s="2" t="s">
        <v>109</v>
      </c>
    </row>
    <row r="2" spans="1:5" ht="13.5" customHeight="1"/>
    <row r="3" spans="1:5" ht="13.5" customHeight="1">
      <c r="A3" s="12" t="s">
        <v>719</v>
      </c>
    </row>
    <row r="4" spans="1:5" ht="13.5" customHeight="1">
      <c r="A4" s="12" t="s">
        <v>119</v>
      </c>
    </row>
    <row r="5" spans="1:5" ht="13.5" customHeight="1"/>
    <row r="6" spans="1:5" ht="13.5" customHeight="1"/>
    <row r="7" spans="1:5" ht="13.5" customHeight="1">
      <c r="A7" s="12" t="s">
        <v>110</v>
      </c>
    </row>
    <row r="8" spans="1:5" ht="13.5" customHeight="1"/>
    <row r="9" spans="1:5" ht="13.5" customHeight="1">
      <c r="A9" s="12" t="s">
        <v>697</v>
      </c>
      <c r="E9" s="12" t="s">
        <v>713</v>
      </c>
    </row>
    <row r="10" spans="1:5" ht="13.5" customHeight="1">
      <c r="A10" s="12" t="s">
        <v>111</v>
      </c>
      <c r="E10" s="12" t="s">
        <v>115</v>
      </c>
    </row>
    <row r="11" spans="1:5" ht="13.5" customHeight="1">
      <c r="A11" s="12" t="s">
        <v>112</v>
      </c>
      <c r="E11" s="12" t="s">
        <v>116</v>
      </c>
    </row>
    <row r="12" spans="1:5" ht="13.5" customHeight="1">
      <c r="A12" s="12" t="s">
        <v>633</v>
      </c>
      <c r="E12" s="12" t="s">
        <v>665</v>
      </c>
    </row>
    <row r="13" spans="1:5" ht="13.5" customHeight="1">
      <c r="A13" s="12" t="s">
        <v>113</v>
      </c>
      <c r="E13" s="12" t="s">
        <v>117</v>
      </c>
    </row>
    <row r="14" spans="1:5" ht="13.5" customHeight="1">
      <c r="A14" s="12" t="s">
        <v>114</v>
      </c>
      <c r="E14" s="12" t="s">
        <v>118</v>
      </c>
    </row>
    <row r="15" spans="1:5" ht="13.5" customHeight="1"/>
    <row r="16" spans="1:5" ht="13.5" customHeight="1"/>
    <row r="17" spans="1:5" ht="13.5" customHeight="1">
      <c r="A17" s="2" t="s">
        <v>966</v>
      </c>
    </row>
    <row r="18" spans="1:5" ht="13.5" customHeight="1"/>
    <row r="19" spans="1:5">
      <c r="A19" s="12" t="s">
        <v>732</v>
      </c>
      <c r="E19" s="12" t="s">
        <v>731</v>
      </c>
    </row>
    <row r="20" spans="1:5">
      <c r="A20" s="12" t="s">
        <v>733</v>
      </c>
      <c r="E20" s="12" t="s">
        <v>656</v>
      </c>
    </row>
    <row r="51" spans="1:9" ht="15" customHeight="1"/>
    <row r="61" spans="1:9" ht="12.75" customHeight="1">
      <c r="A61" s="707" t="s">
        <v>967</v>
      </c>
      <c r="B61" s="707"/>
      <c r="C61" s="707"/>
      <c r="D61" s="707"/>
      <c r="E61" s="707"/>
      <c r="F61" s="707"/>
      <c r="G61" s="707"/>
      <c r="H61" s="707"/>
      <c r="I61" s="707"/>
    </row>
    <row r="62" spans="1:9">
      <c r="A62" s="707"/>
      <c r="B62" s="707"/>
      <c r="C62" s="707"/>
      <c r="D62" s="707"/>
      <c r="E62" s="707"/>
      <c r="F62" s="707"/>
      <c r="G62" s="707"/>
      <c r="H62" s="707"/>
      <c r="I62" s="707"/>
    </row>
  </sheetData>
  <mergeCells count="1">
    <mergeCell ref="A61:I62"/>
  </mergeCells>
  <printOptions horizontalCentered="1"/>
  <pageMargins left="0.7" right="0.7" top="0.75" bottom="0.75" header="0.3" footer="0.3"/>
  <pageSetup paperSize="9" scale="99" orientation="portrait" r:id="rId1"/>
  <headerFooter>
    <oddHeader>&amp;R&amp;"Arial,Normal"&amp;8General information</oddHeader>
  </headerFooter>
  <ignoredErrors>
    <ignoredError sqref="E9"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I50"/>
  <sheetViews>
    <sheetView view="pageLayout" zoomScaleNormal="100" workbookViewId="0">
      <selection sqref="A1:I15"/>
    </sheetView>
  </sheetViews>
  <sheetFormatPr defaultRowHeight="13.5" customHeight="1"/>
  <cols>
    <col min="1" max="1" width="30" customWidth="1"/>
    <col min="2" max="9" width="6.7109375" customWidth="1"/>
  </cols>
  <sheetData>
    <row r="1" spans="1:9" ht="13.5" customHeight="1">
      <c r="A1" t="s">
        <v>181</v>
      </c>
    </row>
    <row r="2" spans="1:9" ht="13.5" customHeight="1">
      <c r="A2" t="s">
        <v>524</v>
      </c>
    </row>
    <row r="3" spans="1:9" ht="13.5" customHeight="1" thickBot="1"/>
    <row r="4" spans="1:9" ht="13.5" customHeight="1" thickBot="1">
      <c r="B4" s="635" t="s">
        <v>159</v>
      </c>
      <c r="C4" s="635"/>
      <c r="D4" s="635" t="s">
        <v>160</v>
      </c>
      <c r="E4" s="635"/>
      <c r="F4" s="635" t="s">
        <v>161</v>
      </c>
      <c r="G4" s="635"/>
      <c r="H4" s="635" t="s">
        <v>162</v>
      </c>
      <c r="I4" s="635"/>
    </row>
    <row r="5" spans="1:9" ht="13.5" customHeight="1" thickBot="1">
      <c r="B5" t="s">
        <v>157</v>
      </c>
      <c r="C5" t="s">
        <v>158</v>
      </c>
      <c r="D5" t="s">
        <v>157</v>
      </c>
      <c r="E5" t="s">
        <v>158</v>
      </c>
      <c r="F5" t="s">
        <v>157</v>
      </c>
      <c r="G5" t="s">
        <v>158</v>
      </c>
      <c r="H5" t="s">
        <v>157</v>
      </c>
      <c r="I5" t="s">
        <v>158</v>
      </c>
    </row>
    <row r="6" spans="1:9" ht="13.5" customHeight="1" thickTop="1">
      <c r="A6" t="s">
        <v>163</v>
      </c>
      <c r="B6" t="s">
        <v>164</v>
      </c>
      <c r="C6" t="s">
        <v>171</v>
      </c>
      <c r="D6" t="s">
        <v>165</v>
      </c>
      <c r="E6" t="s">
        <v>166</v>
      </c>
      <c r="F6" t="s">
        <v>167</v>
      </c>
      <c r="G6" t="s">
        <v>166</v>
      </c>
      <c r="H6" t="s">
        <v>168</v>
      </c>
      <c r="I6" t="s">
        <v>169</v>
      </c>
    </row>
    <row r="7" spans="1:9" ht="13.5" customHeight="1">
      <c r="A7" t="s">
        <v>170</v>
      </c>
      <c r="B7" t="s">
        <v>164</v>
      </c>
      <c r="C7" t="s">
        <v>527</v>
      </c>
      <c r="D7" t="s">
        <v>165</v>
      </c>
      <c r="E7" t="s">
        <v>166</v>
      </c>
      <c r="F7" t="s">
        <v>167</v>
      </c>
      <c r="G7" t="s">
        <v>166</v>
      </c>
      <c r="H7" t="s">
        <v>168</v>
      </c>
      <c r="I7" t="s">
        <v>169</v>
      </c>
    </row>
    <row r="8" spans="1:9" ht="13.5" customHeight="1">
      <c r="A8" t="s">
        <v>172</v>
      </c>
      <c r="B8" t="s">
        <v>164</v>
      </c>
      <c r="C8" t="s">
        <v>171</v>
      </c>
      <c r="D8" t="s">
        <v>165</v>
      </c>
      <c r="E8" t="s">
        <v>166</v>
      </c>
      <c r="F8" t="s">
        <v>167</v>
      </c>
      <c r="G8" t="s">
        <v>166</v>
      </c>
      <c r="H8" t="s">
        <v>168</v>
      </c>
      <c r="I8" t="s">
        <v>169</v>
      </c>
    </row>
    <row r="9" spans="1:9" ht="13.5" customHeight="1">
      <c r="A9" t="s">
        <v>173</v>
      </c>
      <c r="B9" t="s">
        <v>164</v>
      </c>
      <c r="C9" t="s">
        <v>171</v>
      </c>
      <c r="D9" t="s">
        <v>165</v>
      </c>
      <c r="E9" t="s">
        <v>166</v>
      </c>
      <c r="F9" t="s">
        <v>167</v>
      </c>
      <c r="G9" t="s">
        <v>166</v>
      </c>
      <c r="H9" t="s">
        <v>168</v>
      </c>
      <c r="I9" t="s">
        <v>169</v>
      </c>
    </row>
    <row r="10" spans="1:9" ht="13.5" customHeight="1">
      <c r="A10" t="s">
        <v>174</v>
      </c>
      <c r="C10" t="s">
        <v>175</v>
      </c>
      <c r="E10" t="s">
        <v>176</v>
      </c>
    </row>
    <row r="11" spans="1:9" ht="13.5" customHeight="1">
      <c r="A11" t="s">
        <v>177</v>
      </c>
      <c r="C11" t="s">
        <v>175</v>
      </c>
      <c r="E11" t="s">
        <v>176</v>
      </c>
    </row>
    <row r="12" spans="1:9" ht="13.5" customHeight="1">
      <c r="A12" t="s">
        <v>178</v>
      </c>
      <c r="C12" t="s">
        <v>175</v>
      </c>
    </row>
    <row r="13" spans="1:9" ht="13.5" customHeight="1">
      <c r="A13" t="s">
        <v>179</v>
      </c>
      <c r="C13" t="s">
        <v>175</v>
      </c>
    </row>
    <row r="15" spans="1:9" ht="13.5" customHeight="1">
      <c r="I15" t="s">
        <v>180</v>
      </c>
    </row>
    <row r="19" spans="1:5" ht="13.5" customHeight="1">
      <c r="A19" t="s">
        <v>596</v>
      </c>
    </row>
    <row r="20" spans="1:5" ht="13.5" customHeight="1">
      <c r="A20" t="s">
        <v>595</v>
      </c>
    </row>
    <row r="23" spans="1:5" ht="13.5" customHeight="1">
      <c r="B23" t="s">
        <v>214</v>
      </c>
      <c r="C23" t="s">
        <v>599</v>
      </c>
      <c r="D23" t="s">
        <v>600</v>
      </c>
      <c r="E23" t="s">
        <v>601</v>
      </c>
    </row>
    <row r="24" spans="1:5" ht="13.5" customHeight="1">
      <c r="A24">
        <v>40907</v>
      </c>
      <c r="B24">
        <v>100</v>
      </c>
      <c r="C24">
        <v>100</v>
      </c>
      <c r="D24">
        <v>100</v>
      </c>
      <c r="E24">
        <v>100</v>
      </c>
    </row>
    <row r="25" spans="1:5" ht="13.5" customHeight="1">
      <c r="A25">
        <v>40914</v>
      </c>
      <c r="B25">
        <v>101.2206573</v>
      </c>
      <c r="C25">
        <v>97.339691110000004</v>
      </c>
      <c r="D25">
        <v>101.4506251</v>
      </c>
      <c r="E25">
        <v>102.7185329</v>
      </c>
    </row>
    <row r="26" spans="1:5" ht="13.5" customHeight="1">
      <c r="A26">
        <v>40921</v>
      </c>
      <c r="B26">
        <v>100.8450704</v>
      </c>
      <c r="C26">
        <v>101.4425725</v>
      </c>
      <c r="D26">
        <v>102.1410133</v>
      </c>
      <c r="E26">
        <v>102.9219228</v>
      </c>
    </row>
    <row r="27" spans="1:5" ht="13.5" customHeight="1">
      <c r="A27">
        <v>40928</v>
      </c>
      <c r="B27">
        <v>105.35211270000001</v>
      </c>
      <c r="C27">
        <v>110.2813469</v>
      </c>
      <c r="D27">
        <v>104.6009009</v>
      </c>
      <c r="E27">
        <v>106.55959989999999</v>
      </c>
    </row>
    <row r="28" spans="1:5" ht="13.5" customHeight="1">
      <c r="A28">
        <v>40935</v>
      </c>
      <c r="B28">
        <v>110.04694840000001</v>
      </c>
      <c r="C28">
        <v>112.1124784</v>
      </c>
      <c r="D28">
        <v>105.4208635</v>
      </c>
      <c r="E28">
        <v>105.44706859999999</v>
      </c>
    </row>
    <row r="29" spans="1:5" ht="13.5" customHeight="1">
      <c r="A29">
        <v>40942</v>
      </c>
      <c r="B29">
        <v>114.1784038</v>
      </c>
      <c r="C29">
        <v>117.7469613</v>
      </c>
      <c r="D29">
        <v>109.1926912</v>
      </c>
      <c r="E29">
        <v>110.6829675</v>
      </c>
    </row>
    <row r="30" spans="1:5" ht="13.5" customHeight="1">
      <c r="A30">
        <v>40949</v>
      </c>
      <c r="B30">
        <v>114.084507</v>
      </c>
      <c r="C30">
        <v>116.2991074</v>
      </c>
      <c r="D30">
        <v>107.84734520000001</v>
      </c>
      <c r="E30">
        <v>110.2684079</v>
      </c>
    </row>
    <row r="31" spans="1:5" ht="13.5" customHeight="1">
      <c r="A31">
        <v>40956</v>
      </c>
      <c r="B31">
        <v>119.71830989999999</v>
      </c>
      <c r="C31">
        <v>119.0024219</v>
      </c>
      <c r="D31">
        <v>111.3073847</v>
      </c>
      <c r="E31">
        <v>113.7304807</v>
      </c>
    </row>
    <row r="32" spans="1:5" ht="13.5" customHeight="1">
      <c r="A32">
        <v>40963</v>
      </c>
      <c r="B32">
        <v>118.685446</v>
      </c>
      <c r="C32">
        <v>117.1984518</v>
      </c>
      <c r="D32">
        <v>111.3539505</v>
      </c>
      <c r="E32">
        <v>114.5473743</v>
      </c>
    </row>
    <row r="33" spans="1:5" ht="13.5" customHeight="1">
      <c r="A33">
        <v>40970</v>
      </c>
      <c r="B33">
        <v>121.87793430000001</v>
      </c>
      <c r="C33">
        <v>119.2815808</v>
      </c>
      <c r="D33">
        <v>111.8702232</v>
      </c>
      <c r="E33">
        <v>114.22506250000001</v>
      </c>
    </row>
    <row r="34" spans="1:5" ht="13.5" customHeight="1">
      <c r="A34">
        <v>40977</v>
      </c>
      <c r="B34">
        <v>118.8732394</v>
      </c>
      <c r="C34">
        <v>115.3416679</v>
      </c>
      <c r="D34">
        <v>110.32039279999999</v>
      </c>
      <c r="E34">
        <v>112.49124759999999</v>
      </c>
    </row>
    <row r="35" spans="1:5" ht="13.5" customHeight="1">
      <c r="A35">
        <v>40984</v>
      </c>
      <c r="B35">
        <v>124.8826291</v>
      </c>
      <c r="C35">
        <v>121.5065527</v>
      </c>
      <c r="D35">
        <v>113.7166574</v>
      </c>
      <c r="E35">
        <v>115.78549599999999</v>
      </c>
    </row>
    <row r="36" spans="1:5" ht="13.5" customHeight="1">
      <c r="A36">
        <v>40991</v>
      </c>
      <c r="B36">
        <v>116.056338</v>
      </c>
      <c r="C36">
        <v>116.5993919</v>
      </c>
      <c r="D36">
        <v>109.76261580000001</v>
      </c>
      <c r="E36">
        <v>111.56543480000001</v>
      </c>
    </row>
    <row r="37" spans="1:5" ht="13.5" customHeight="1">
      <c r="A37">
        <v>40998</v>
      </c>
      <c r="B37">
        <v>112.9577465</v>
      </c>
      <c r="C37">
        <v>112.659479</v>
      </c>
      <c r="D37">
        <v>108.76955</v>
      </c>
      <c r="E37">
        <v>111.8521812</v>
      </c>
    </row>
    <row r="38" spans="1:5" ht="13.5" customHeight="1">
      <c r="A38">
        <v>41005</v>
      </c>
      <c r="B38">
        <v>107.4178404</v>
      </c>
      <c r="C38">
        <v>107.5802959</v>
      </c>
      <c r="D38">
        <v>104.9147138</v>
      </c>
      <c r="E38">
        <v>109.5993331</v>
      </c>
    </row>
    <row r="39" spans="1:5" ht="13.5" customHeight="1">
      <c r="A39">
        <v>41012</v>
      </c>
      <c r="B39">
        <v>105.6338028</v>
      </c>
      <c r="C39">
        <v>103.0745203</v>
      </c>
      <c r="D39">
        <v>104.0360379</v>
      </c>
      <c r="E39">
        <v>107.1030842</v>
      </c>
    </row>
    <row r="40" spans="1:5" ht="13.5" customHeight="1">
      <c r="A40">
        <v>41019</v>
      </c>
      <c r="B40">
        <v>108.7323944</v>
      </c>
      <c r="C40">
        <v>103.4932587</v>
      </c>
      <c r="D40">
        <v>106.87148860000001</v>
      </c>
      <c r="E40">
        <v>109.8760767</v>
      </c>
    </row>
    <row r="41" spans="1:5" ht="13.5" customHeight="1">
      <c r="A41">
        <v>41026</v>
      </c>
      <c r="B41">
        <v>109.4835681</v>
      </c>
      <c r="C41">
        <v>104.5465177</v>
      </c>
      <c r="D41">
        <v>106.9666447</v>
      </c>
      <c r="E41">
        <v>109.4970825</v>
      </c>
    </row>
    <row r="42" spans="1:5" ht="13.5" customHeight="1">
      <c r="A42">
        <v>41033</v>
      </c>
      <c r="B42">
        <v>108.0751174</v>
      </c>
      <c r="C42">
        <v>100.97554719999999</v>
      </c>
      <c r="D42">
        <v>104.4642405</v>
      </c>
      <c r="E42">
        <v>107.1575438</v>
      </c>
    </row>
    <row r="43" spans="1:5" ht="13.5" customHeight="1">
      <c r="A43">
        <v>41040</v>
      </c>
      <c r="B43">
        <v>108.1690141</v>
      </c>
      <c r="C43">
        <v>100.7152504</v>
      </c>
      <c r="D43">
        <v>104.5108063</v>
      </c>
      <c r="E43">
        <v>106.6029453</v>
      </c>
    </row>
    <row r="44" spans="1:5" ht="13.5" customHeight="1">
      <c r="A44">
        <v>41047</v>
      </c>
      <c r="B44">
        <v>96.807511739999995</v>
      </c>
      <c r="C44">
        <v>91.945133960000007</v>
      </c>
      <c r="D44">
        <v>96.773801689999999</v>
      </c>
      <c r="E44">
        <v>98.479577660000004</v>
      </c>
    </row>
    <row r="45" spans="1:5" ht="13.5" customHeight="1">
      <c r="A45">
        <v>41054</v>
      </c>
      <c r="B45">
        <v>102.3474178</v>
      </c>
      <c r="C45">
        <v>93.987520840000002</v>
      </c>
      <c r="D45">
        <v>99.714531559999998</v>
      </c>
      <c r="E45">
        <v>101.6537927</v>
      </c>
    </row>
    <row r="46" spans="1:5" ht="13.5" customHeight="1">
      <c r="A46">
        <v>41061</v>
      </c>
      <c r="B46">
        <v>99.436619719999996</v>
      </c>
      <c r="C46">
        <v>90.325257840000006</v>
      </c>
      <c r="D46">
        <v>96.846687250000002</v>
      </c>
      <c r="E46">
        <v>97.59044179</v>
      </c>
    </row>
    <row r="47" spans="1:5" ht="13.5" customHeight="1">
      <c r="A47">
        <v>41068</v>
      </c>
      <c r="B47">
        <v>103.943662</v>
      </c>
      <c r="C47">
        <v>96.626704189999998</v>
      </c>
      <c r="D47">
        <v>98.776129979999993</v>
      </c>
      <c r="E47">
        <v>100.1478188</v>
      </c>
    </row>
    <row r="48" spans="1:5" ht="13.5" customHeight="1">
      <c r="A48">
        <v>41075</v>
      </c>
      <c r="B48">
        <v>105.35211270000001</v>
      </c>
      <c r="C48">
        <v>98.380123889999993</v>
      </c>
      <c r="D48">
        <v>98.955306980000003</v>
      </c>
      <c r="E48">
        <v>100.86023900000001</v>
      </c>
    </row>
    <row r="49" spans="1:5" ht="13.5" customHeight="1">
      <c r="A49">
        <v>41082</v>
      </c>
      <c r="B49">
        <v>108.2629108</v>
      </c>
      <c r="C49">
        <v>100.06111319999999</v>
      </c>
      <c r="D49">
        <v>102.2260465</v>
      </c>
      <c r="E49">
        <v>103.7354821</v>
      </c>
    </row>
    <row r="50" spans="1:5" ht="13.5" customHeight="1">
      <c r="A50">
        <v>41089</v>
      </c>
      <c r="B50">
        <v>111.5492958</v>
      </c>
      <c r="C50">
        <v>100.1871119</v>
      </c>
      <c r="D50">
        <v>103.1593865</v>
      </c>
      <c r="E50">
        <v>105.1147541</v>
      </c>
    </row>
  </sheetData>
  <mergeCells count="4">
    <mergeCell ref="B4:C4"/>
    <mergeCell ref="D4:E4"/>
    <mergeCell ref="F4:G4"/>
    <mergeCell ref="H4:I4"/>
  </mergeCells>
  <pageMargins left="0.7" right="0.7" top="0.75" bottom="0.75" header="0.3" footer="0.3"/>
  <pageSetup paperSize="9" pageOrder="overThenDown" orientation="portrait" r:id="rId1"/>
  <headerFooter>
    <oddHeader>&amp;R&amp;"Arial,Normal"&amp;8General Information</oddHeader>
    <oddFooter>&amp;L&amp;G&amp;C&amp;"Arial,Normal"&amp;6Fact book Q2 2012</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D40"/>
  <sheetViews>
    <sheetView view="pageLayout" zoomScaleNormal="100" workbookViewId="0">
      <selection sqref="A1:D27"/>
    </sheetView>
  </sheetViews>
  <sheetFormatPr defaultRowHeight="15"/>
  <cols>
    <col min="1" max="1" width="36.85546875" customWidth="1"/>
    <col min="2" max="4" width="14.7109375" customWidth="1"/>
  </cols>
  <sheetData>
    <row r="1" spans="1:4" ht="13.5" customHeight="1">
      <c r="A1" t="s">
        <v>140</v>
      </c>
    </row>
    <row r="2" spans="1:4" ht="13.5" customHeight="1">
      <c r="A2" t="s">
        <v>604</v>
      </c>
    </row>
    <row r="3" spans="1:4" ht="13.5" customHeight="1"/>
    <row r="4" spans="1:4" ht="7.5" customHeight="1">
      <c r="A4" s="635" t="s">
        <v>142</v>
      </c>
      <c r="B4" s="635" t="s">
        <v>480</v>
      </c>
      <c r="C4" s="635" t="s">
        <v>525</v>
      </c>
      <c r="D4" s="635" t="s">
        <v>481</v>
      </c>
    </row>
    <row r="5" spans="1:4" ht="13.5" customHeight="1" thickBot="1">
      <c r="A5" s="635"/>
      <c r="B5" s="635"/>
      <c r="C5" s="635"/>
      <c r="D5" s="635"/>
    </row>
    <row r="6" spans="1:4" ht="13.5" customHeight="1">
      <c r="A6" t="s">
        <v>120</v>
      </c>
      <c r="B6">
        <v>860.44049700000005</v>
      </c>
      <c r="C6">
        <v>21.353138884153559</v>
      </c>
      <c r="D6">
        <v>0</v>
      </c>
    </row>
    <row r="7" spans="1:4" ht="13.5" customHeight="1">
      <c r="A7" t="s">
        <v>121</v>
      </c>
      <c r="B7">
        <v>544.18171099999995</v>
      </c>
      <c r="C7">
        <v>13.504696366237297</v>
      </c>
      <c r="D7">
        <v>0</v>
      </c>
    </row>
    <row r="8" spans="1:4" ht="13.5" customHeight="1">
      <c r="A8" t="s">
        <v>122</v>
      </c>
      <c r="B8">
        <v>158.21744699999999</v>
      </c>
      <c r="C8">
        <v>3.9264064528185552</v>
      </c>
      <c r="D8">
        <v>0</v>
      </c>
    </row>
    <row r="9" spans="1:4" ht="13.5" customHeight="1">
      <c r="A9" t="s">
        <v>123</v>
      </c>
      <c r="B9">
        <v>127.80257899999999</v>
      </c>
      <c r="C9">
        <v>3.1716152699168076</v>
      </c>
      <c r="D9">
        <v>-0.833538</v>
      </c>
    </row>
    <row r="10" spans="1:4" ht="13.5" customHeight="1">
      <c r="A10" t="s">
        <v>124</v>
      </c>
      <c r="B10">
        <v>79.721329999999995</v>
      </c>
      <c r="C10">
        <v>1.9784059879267137</v>
      </c>
      <c r="D10">
        <v>-8.2200000000000006</v>
      </c>
    </row>
    <row r="11" spans="1:4" ht="13.5" customHeight="1">
      <c r="A11" t="s">
        <v>125</v>
      </c>
      <c r="B11">
        <v>72.399342000000004</v>
      </c>
      <c r="C11">
        <v>1.7966997255910562</v>
      </c>
      <c r="D11">
        <v>0.24</v>
      </c>
    </row>
    <row r="12" spans="1:4" ht="13.5" customHeight="1">
      <c r="A12" t="s">
        <v>127</v>
      </c>
      <c r="B12">
        <v>58.875073999999998</v>
      </c>
      <c r="C12">
        <v>1.4610744570020142</v>
      </c>
      <c r="D12">
        <v>-0.61162499999999997</v>
      </c>
    </row>
    <row r="13" spans="1:4" ht="13.5" customHeight="1">
      <c r="A13" t="s">
        <v>126</v>
      </c>
      <c r="B13">
        <v>51.667417</v>
      </c>
      <c r="C13">
        <v>1.2822054922253114</v>
      </c>
      <c r="D13">
        <v>-1.7304349999999999</v>
      </c>
    </row>
    <row r="14" spans="1:4" ht="13.5" customHeight="1">
      <c r="A14" t="s">
        <v>128</v>
      </c>
      <c r="B14">
        <v>44.365313999999998</v>
      </c>
      <c r="C14">
        <v>1.1009927063917382</v>
      </c>
      <c r="D14">
        <v>-2.094093</v>
      </c>
    </row>
    <row r="15" spans="1:4" ht="13.5" customHeight="1">
      <c r="A15" t="s">
        <v>131</v>
      </c>
      <c r="B15">
        <v>41.067725000000003</v>
      </c>
      <c r="C15">
        <v>1.0191580227089487</v>
      </c>
      <c r="D15">
        <v>-0.50146500000000005</v>
      </c>
    </row>
    <row r="16" spans="1:4" ht="13.5" customHeight="1">
      <c r="A16" t="s">
        <v>129</v>
      </c>
      <c r="B16">
        <v>40.864328</v>
      </c>
      <c r="C16">
        <v>1.0141104169712332</v>
      </c>
      <c r="D16">
        <v>0</v>
      </c>
    </row>
    <row r="17" spans="1:4" ht="13.5" customHeight="1">
      <c r="A17" t="s">
        <v>133</v>
      </c>
      <c r="B17">
        <v>30.436982</v>
      </c>
      <c r="C17">
        <v>0.7553399754271235</v>
      </c>
      <c r="D17">
        <v>-0.69913700000000001</v>
      </c>
    </row>
    <row r="18" spans="1:4" ht="13.5" customHeight="1">
      <c r="A18" t="s">
        <v>132</v>
      </c>
      <c r="B18">
        <v>30.433387</v>
      </c>
      <c r="C18">
        <v>0.7552507600373829</v>
      </c>
      <c r="D18">
        <v>0</v>
      </c>
    </row>
    <row r="19" spans="1:4" ht="13.5" customHeight="1">
      <c r="A19" t="s">
        <v>130</v>
      </c>
      <c r="B19">
        <v>27.045096000000001</v>
      </c>
      <c r="C19">
        <v>0.67116516834895779</v>
      </c>
      <c r="D19">
        <v>-3.9670000000000001</v>
      </c>
    </row>
    <row r="20" spans="1:4" ht="13.5" customHeight="1">
      <c r="A20" t="s">
        <v>136</v>
      </c>
      <c r="B20">
        <v>23.5</v>
      </c>
      <c r="C20">
        <v>0.58318822222707245</v>
      </c>
      <c r="D20">
        <v>0</v>
      </c>
    </row>
    <row r="21" spans="1:4" ht="13.5" customHeight="1">
      <c r="A21" t="s">
        <v>135</v>
      </c>
      <c r="B21">
        <v>22.362759</v>
      </c>
      <c r="C21">
        <v>0.55496585809797716</v>
      </c>
      <c r="D21">
        <v>0.17499999999999999</v>
      </c>
    </row>
    <row r="22" spans="1:4" ht="13.5" customHeight="1">
      <c r="A22" t="s">
        <v>134</v>
      </c>
      <c r="B22">
        <v>21.748018999999999</v>
      </c>
      <c r="C22">
        <v>0.53971015053491889</v>
      </c>
      <c r="D22">
        <v>0.24909999999999999</v>
      </c>
    </row>
    <row r="23" spans="1:4" ht="13.5" customHeight="1">
      <c r="A23" t="s">
        <v>137</v>
      </c>
      <c r="B23">
        <v>21.234251</v>
      </c>
      <c r="C23">
        <v>0.52696021663886949</v>
      </c>
      <c r="D23">
        <v>0</v>
      </c>
    </row>
    <row r="24" spans="1:4" ht="13.5" customHeight="1">
      <c r="A24" t="s">
        <v>139</v>
      </c>
      <c r="B24">
        <v>19.911487000000001</v>
      </c>
      <c r="C24">
        <v>0.49413381725223243</v>
      </c>
      <c r="D24">
        <v>0</v>
      </c>
    </row>
    <row r="25" spans="1:4" ht="13.5" customHeight="1">
      <c r="A25" t="s">
        <v>138</v>
      </c>
      <c r="B25">
        <v>18.967483000000001</v>
      </c>
      <c r="C25">
        <v>0.47070692301669015</v>
      </c>
      <c r="D25">
        <v>0.49654999999999999</v>
      </c>
    </row>
    <row r="26" spans="1:4" ht="13.5" customHeight="1" thickBot="1">
      <c r="A26" t="s">
        <v>143</v>
      </c>
      <c r="B26">
        <v>1734.3316050000001</v>
      </c>
      <c r="C26">
        <v>43.040075126475543</v>
      </c>
    </row>
    <row r="27" spans="1:4" ht="13.5" customHeight="1">
      <c r="A27" t="s">
        <v>141</v>
      </c>
      <c r="B27">
        <v>4049.9</v>
      </c>
      <c r="C27">
        <v>100</v>
      </c>
    </row>
    <row r="28" spans="1:4" ht="13.5" customHeight="1"/>
    <row r="29" spans="1:4" ht="13.5" customHeight="1"/>
    <row r="30" spans="1:4" ht="13.5" customHeight="1"/>
    <row r="31" spans="1:4" ht="13.5" customHeight="1"/>
    <row r="32" spans="1:4" ht="13.5" customHeight="1"/>
    <row r="33" ht="13.5" customHeight="1"/>
    <row r="34" ht="13.5" customHeight="1"/>
    <row r="35" ht="13.5" customHeight="1"/>
    <row r="36" ht="13.5" customHeight="1"/>
    <row r="37" ht="13.5" customHeight="1"/>
    <row r="38" ht="13.5" customHeight="1"/>
    <row r="39" ht="13.5" customHeight="1"/>
    <row r="40" ht="13.5" customHeight="1"/>
  </sheetData>
  <mergeCells count="4">
    <mergeCell ref="A4:A5"/>
    <mergeCell ref="B4:B5"/>
    <mergeCell ref="C4:C5"/>
    <mergeCell ref="D4:D5"/>
  </mergeCells>
  <pageMargins left="0.7" right="0.7" top="0.75" bottom="0.75" header="0.3" footer="0.3"/>
  <pageSetup paperSize="9" pageOrder="overThenDown" orientation="portrait" r:id="rId1"/>
  <headerFooter>
    <oddHeader>&amp;R&amp;"Arial,Normal"&amp;8General Information</oddHeader>
    <oddFooter>&amp;L&amp;G&amp;C&amp;"Arial,Normal"&amp;6Fact book Q2 2012</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C7" zoomScale="80" zoomScaleNormal="100" zoomScalePageLayoutView="80" workbookViewId="0">
      <selection activeCell="F49" sqref="F49"/>
    </sheetView>
  </sheetViews>
  <sheetFormatPr defaultRowHeight="15"/>
  <cols>
    <col min="5" max="5" width="3.5703125" customWidth="1"/>
  </cols>
  <sheetData>
    <row r="3" spans="6:6">
      <c r="F3" t="s">
        <v>223</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P361"/>
  <sheetViews>
    <sheetView view="pageLayout" topLeftCell="A20" zoomScaleNormal="100" zoomScaleSheetLayoutView="100" workbookViewId="0">
      <selection activeCell="Q47" sqref="Q47"/>
    </sheetView>
  </sheetViews>
  <sheetFormatPr defaultRowHeight="11.25"/>
  <cols>
    <col min="1" max="1" width="36.85546875" style="618" customWidth="1"/>
    <col min="2" max="8" width="7.85546875" style="618" customWidth="1"/>
    <col min="9" max="9" width="34.5703125" style="618" customWidth="1"/>
    <col min="10" max="16" width="9.42578125" style="618" customWidth="1"/>
    <col min="17" max="17" width="36.5703125" style="618" customWidth="1"/>
    <col min="18" max="24" width="7.85546875" style="618" customWidth="1"/>
    <col min="25" max="25" width="25" style="618" customWidth="1"/>
    <col min="26" max="31" width="8.28515625" style="618" customWidth="1"/>
    <col min="32" max="33" width="7.140625" style="618" customWidth="1"/>
    <col min="34" max="35" width="9.140625" style="618"/>
    <col min="36" max="36" width="27.42578125" style="618" customWidth="1"/>
    <col min="37" max="16384" width="9.140625" style="618"/>
  </cols>
  <sheetData>
    <row r="1" spans="1:42" ht="13.5" customHeight="1">
      <c r="A1" s="619" t="s">
        <v>712</v>
      </c>
      <c r="I1" s="629" t="s">
        <v>712</v>
      </c>
      <c r="J1" s="629"/>
      <c r="K1" s="629"/>
      <c r="L1" s="629"/>
      <c r="M1" s="629"/>
      <c r="N1" s="629"/>
      <c r="O1" s="629"/>
      <c r="P1" s="629"/>
      <c r="Q1" s="629" t="s">
        <v>1035</v>
      </c>
      <c r="R1" s="629"/>
      <c r="S1" s="629"/>
      <c r="T1" s="629"/>
      <c r="U1" s="629"/>
      <c r="V1" s="629"/>
      <c r="W1" s="629"/>
      <c r="X1" s="629"/>
      <c r="Y1" s="619" t="s">
        <v>550</v>
      </c>
      <c r="AI1" s="619" t="s">
        <v>718</v>
      </c>
    </row>
    <row r="2" spans="1:42" ht="13.5" customHeight="1"/>
    <row r="3" spans="1:42" ht="13.5" customHeight="1">
      <c r="A3" s="13" t="s">
        <v>765</v>
      </c>
      <c r="I3" s="13" t="s">
        <v>96</v>
      </c>
      <c r="J3" s="13"/>
      <c r="Q3" s="13" t="s">
        <v>765</v>
      </c>
      <c r="R3" s="13"/>
      <c r="Y3" s="13" t="s">
        <v>276</v>
      </c>
      <c r="AF3" s="200"/>
      <c r="AG3" s="200"/>
      <c r="AH3" s="200"/>
    </row>
    <row r="4" spans="1:42" ht="13.5" customHeight="1">
      <c r="X4" s="623"/>
      <c r="Y4" s="13"/>
      <c r="AF4" s="200"/>
      <c r="AG4" s="200"/>
      <c r="AH4" s="200"/>
      <c r="AJ4" s="13" t="s">
        <v>737</v>
      </c>
      <c r="AP4" s="22"/>
    </row>
    <row r="5" spans="1:42" ht="13.5" customHeight="1" thickBot="1">
      <c r="A5" s="184" t="s">
        <v>69</v>
      </c>
      <c r="B5" s="621" t="s">
        <v>1000</v>
      </c>
      <c r="C5" s="621">
        <v>2012</v>
      </c>
      <c r="D5" s="621">
        <v>2011</v>
      </c>
      <c r="E5" s="621">
        <v>2010</v>
      </c>
      <c r="F5" s="621">
        <v>2009</v>
      </c>
      <c r="G5" s="621">
        <v>2008</v>
      </c>
      <c r="H5" s="621">
        <v>2007</v>
      </c>
      <c r="I5" s="184" t="s">
        <v>69</v>
      </c>
      <c r="J5" s="184" t="s">
        <v>1000</v>
      </c>
      <c r="K5" s="621">
        <v>2012</v>
      </c>
      <c r="L5" s="621">
        <v>2011</v>
      </c>
      <c r="M5" s="621">
        <v>2010</v>
      </c>
      <c r="N5" s="621">
        <v>2009</v>
      </c>
      <c r="O5" s="621">
        <v>2008</v>
      </c>
      <c r="P5" s="621">
        <v>2007</v>
      </c>
      <c r="Q5" s="6" t="s">
        <v>69</v>
      </c>
      <c r="R5" s="624" t="s">
        <v>782</v>
      </c>
      <c r="S5" s="624" t="s">
        <v>727</v>
      </c>
      <c r="T5" s="624" t="s">
        <v>695</v>
      </c>
      <c r="U5" s="624" t="s">
        <v>605</v>
      </c>
      <c r="V5" s="624" t="s">
        <v>526</v>
      </c>
      <c r="W5" s="624" t="s">
        <v>256</v>
      </c>
      <c r="X5" s="320"/>
      <c r="Y5" s="184" t="s">
        <v>290</v>
      </c>
      <c r="Z5" s="621" t="s">
        <v>782</v>
      </c>
      <c r="AA5" s="621" t="s">
        <v>727</v>
      </c>
      <c r="AB5" s="621" t="s">
        <v>695</v>
      </c>
      <c r="AC5" s="621" t="s">
        <v>605</v>
      </c>
      <c r="AD5" s="621" t="s">
        <v>526</v>
      </c>
      <c r="AE5" s="621" t="s">
        <v>256</v>
      </c>
      <c r="AF5" s="201"/>
      <c r="AG5" s="201"/>
      <c r="AH5" s="201"/>
      <c r="AJ5" s="22"/>
      <c r="AK5" s="22"/>
      <c r="AL5" s="22"/>
      <c r="AM5" s="22"/>
      <c r="AN5" s="22"/>
      <c r="AO5" s="22"/>
      <c r="AP5" s="22"/>
    </row>
    <row r="6" spans="1:42" ht="13.5" customHeight="1">
      <c r="A6" s="16" t="s">
        <v>75</v>
      </c>
      <c r="B6" s="330">
        <v>2749</v>
      </c>
      <c r="C6" s="330">
        <v>5752</v>
      </c>
      <c r="D6" s="330">
        <v>5456</v>
      </c>
      <c r="E6" s="330">
        <v>5159</v>
      </c>
      <c r="F6" s="330">
        <v>5281</v>
      </c>
      <c r="G6" s="330">
        <v>5093</v>
      </c>
      <c r="H6" s="330">
        <v>4282</v>
      </c>
      <c r="I6" s="325"/>
      <c r="J6" s="325"/>
      <c r="K6" s="330"/>
      <c r="L6" s="330"/>
      <c r="M6" s="330"/>
      <c r="N6" s="330"/>
      <c r="O6" s="330"/>
      <c r="P6" s="330"/>
      <c r="Q6" s="4" t="s">
        <v>75</v>
      </c>
      <c r="R6" s="7">
        <v>1391</v>
      </c>
      <c r="S6" s="7">
        <v>1358</v>
      </c>
      <c r="T6" s="7">
        <v>1382</v>
      </c>
      <c r="U6" s="7">
        <v>1393</v>
      </c>
      <c r="V6" s="7">
        <v>1415</v>
      </c>
      <c r="W6" s="7">
        <v>1373</v>
      </c>
      <c r="X6" s="451"/>
      <c r="Y6" s="16" t="s">
        <v>257</v>
      </c>
      <c r="Z6" s="17">
        <v>144.5</v>
      </c>
      <c r="AA6" s="17">
        <v>150.29999999999998</v>
      </c>
      <c r="AB6" s="17">
        <v>150.29999999999998</v>
      </c>
      <c r="AC6" s="17">
        <v>156.49999999999997</v>
      </c>
      <c r="AD6" s="17">
        <v>158.09999999999997</v>
      </c>
      <c r="AE6" s="17">
        <v>154.79999999999998</v>
      </c>
      <c r="AF6" s="202"/>
      <c r="AG6" s="202"/>
      <c r="AH6" s="202"/>
      <c r="AJ6" s="22"/>
      <c r="AK6" s="22" t="s">
        <v>736</v>
      </c>
      <c r="AL6" s="22" t="s">
        <v>603</v>
      </c>
      <c r="AM6" s="22" t="s">
        <v>875</v>
      </c>
      <c r="AN6" s="22" t="s">
        <v>726</v>
      </c>
      <c r="AO6" s="22" t="s">
        <v>781</v>
      </c>
      <c r="AP6" s="22"/>
    </row>
    <row r="7" spans="1:42" ht="13.5" customHeight="1">
      <c r="A7" s="16" t="s">
        <v>97</v>
      </c>
      <c r="B7" s="330">
        <v>1287</v>
      </c>
      <c r="C7" s="330">
        <v>2504</v>
      </c>
      <c r="D7" s="330">
        <v>2395</v>
      </c>
      <c r="E7" s="330">
        <v>2156</v>
      </c>
      <c r="F7" s="330">
        <v>1693</v>
      </c>
      <c r="G7" s="330">
        <v>1883</v>
      </c>
      <c r="H7" s="330">
        <v>2140</v>
      </c>
      <c r="I7" s="14" t="s">
        <v>554</v>
      </c>
      <c r="J7" s="14"/>
      <c r="K7" s="330"/>
      <c r="L7" s="330"/>
      <c r="M7" s="330"/>
      <c r="N7" s="330"/>
      <c r="O7" s="330"/>
      <c r="P7" s="330"/>
      <c r="Q7" s="4" t="s">
        <v>76</v>
      </c>
      <c r="R7" s="5">
        <v>664</v>
      </c>
      <c r="S7" s="5">
        <v>623</v>
      </c>
      <c r="T7" s="5">
        <v>682</v>
      </c>
      <c r="U7" s="5">
        <v>595</v>
      </c>
      <c r="V7" s="5">
        <v>603</v>
      </c>
      <c r="W7" s="5">
        <v>588</v>
      </c>
      <c r="X7" s="40"/>
      <c r="Y7" s="16" t="s">
        <v>258</v>
      </c>
      <c r="Z7" s="17">
        <v>154.80000000000004</v>
      </c>
      <c r="AA7" s="17">
        <v>156.90000000000003</v>
      </c>
      <c r="AB7" s="17">
        <v>156.20000000000002</v>
      </c>
      <c r="AC7" s="17">
        <v>155.90000000000003</v>
      </c>
      <c r="AD7" s="17">
        <v>152.80000000000001</v>
      </c>
      <c r="AE7" s="17">
        <v>150.60000000000002</v>
      </c>
      <c r="AF7" s="202"/>
      <c r="AG7" s="202"/>
      <c r="AH7" s="202"/>
      <c r="AJ7" s="22" t="s">
        <v>542</v>
      </c>
      <c r="AK7" s="103">
        <v>1.09E-2</v>
      </c>
      <c r="AL7" s="103">
        <v>1.0699999999999999E-2</v>
      </c>
      <c r="AM7" s="103">
        <v>1.09E-2</v>
      </c>
      <c r="AN7" s="103">
        <v>1.09E-2</v>
      </c>
      <c r="AO7" s="103">
        <v>1.09E-2</v>
      </c>
      <c r="AP7" s="22"/>
    </row>
    <row r="8" spans="1:42" ht="13.5" customHeight="1">
      <c r="A8" s="16" t="s">
        <v>77</v>
      </c>
      <c r="B8" s="330">
        <v>860</v>
      </c>
      <c r="C8" s="330">
        <v>1784</v>
      </c>
      <c r="D8" s="330">
        <v>1517</v>
      </c>
      <c r="E8" s="330">
        <v>1837</v>
      </c>
      <c r="F8" s="330">
        <v>1946</v>
      </c>
      <c r="G8" s="330">
        <v>1028</v>
      </c>
      <c r="H8" s="330">
        <v>1209</v>
      </c>
      <c r="J8" s="31"/>
      <c r="Q8" s="4" t="s">
        <v>77</v>
      </c>
      <c r="R8" s="5">
        <v>416</v>
      </c>
      <c r="S8" s="5">
        <v>444</v>
      </c>
      <c r="T8" s="5">
        <v>442</v>
      </c>
      <c r="U8" s="5">
        <v>377</v>
      </c>
      <c r="V8" s="5">
        <v>492</v>
      </c>
      <c r="W8" s="5">
        <v>463</v>
      </c>
      <c r="X8" s="40"/>
      <c r="Y8" s="16" t="s">
        <v>540</v>
      </c>
      <c r="Z8" s="35">
        <v>35.276477103234292</v>
      </c>
      <c r="AA8" s="35">
        <v>34.408369308603291</v>
      </c>
      <c r="AB8" s="35">
        <v>26.120191234182052</v>
      </c>
      <c r="AC8" s="35">
        <v>28.644241693691669</v>
      </c>
      <c r="AD8" s="35">
        <v>27.392962563919681</v>
      </c>
      <c r="AE8" s="35">
        <v>24.107875760495926</v>
      </c>
      <c r="AF8" s="202"/>
      <c r="AG8" s="202"/>
      <c r="AH8" s="202"/>
      <c r="AJ8" s="22" t="s">
        <v>543</v>
      </c>
      <c r="AK8" s="103">
        <v>7.4999999999999997E-3</v>
      </c>
      <c r="AL8" s="103">
        <v>5.8999999999999999E-3</v>
      </c>
      <c r="AM8" s="103">
        <v>5.8999999999999999E-3</v>
      </c>
      <c r="AN8" s="103">
        <v>6.7999999999999996E-3</v>
      </c>
      <c r="AO8" s="103">
        <v>7.4000000000000003E-3</v>
      </c>
      <c r="AP8" s="22"/>
    </row>
    <row r="9" spans="1:42" ht="13.5" customHeight="1">
      <c r="A9" s="16" t="s">
        <v>78</v>
      </c>
      <c r="B9" s="330">
        <v>44</v>
      </c>
      <c r="C9" s="330">
        <v>93</v>
      </c>
      <c r="D9" s="330">
        <v>42</v>
      </c>
      <c r="E9" s="330">
        <v>66</v>
      </c>
      <c r="F9" s="330">
        <v>48</v>
      </c>
      <c r="G9" s="330">
        <v>24</v>
      </c>
      <c r="H9" s="330">
        <v>41</v>
      </c>
      <c r="I9" s="16" t="s">
        <v>555</v>
      </c>
      <c r="J9" s="330">
        <v>29682</v>
      </c>
      <c r="K9" s="330">
        <v>36060</v>
      </c>
      <c r="L9" s="330">
        <v>3765</v>
      </c>
      <c r="M9" s="330">
        <v>10023</v>
      </c>
      <c r="N9" s="330">
        <v>11500</v>
      </c>
      <c r="O9" s="330">
        <v>3157</v>
      </c>
      <c r="P9" s="330">
        <v>5020</v>
      </c>
      <c r="Q9" s="4" t="s">
        <v>78</v>
      </c>
      <c r="R9" s="5">
        <v>9</v>
      </c>
      <c r="S9" s="5">
        <v>35</v>
      </c>
      <c r="T9" s="5">
        <v>33</v>
      </c>
      <c r="U9" s="5">
        <v>23</v>
      </c>
      <c r="V9" s="5">
        <v>14</v>
      </c>
      <c r="W9" s="5">
        <v>23</v>
      </c>
      <c r="X9" s="40"/>
      <c r="Y9" s="16" t="s">
        <v>143</v>
      </c>
      <c r="Z9" s="35">
        <v>5.7773361179576739</v>
      </c>
      <c r="AA9" s="35">
        <v>7.0240815053926156</v>
      </c>
      <c r="AB9" s="35">
        <v>6.8395661625489197</v>
      </c>
      <c r="AC9" s="35">
        <v>5.2711582456113035</v>
      </c>
      <c r="AD9" s="35">
        <v>5.2319860325313243</v>
      </c>
      <c r="AE9" s="35">
        <v>4.4934812829000919</v>
      </c>
      <c r="AF9" s="203"/>
      <c r="AG9" s="202"/>
      <c r="AH9" s="202"/>
      <c r="AJ9" s="22" t="s">
        <v>544</v>
      </c>
      <c r="AK9" s="103">
        <v>1.06E-2</v>
      </c>
      <c r="AL9" s="103">
        <v>1.03E-2</v>
      </c>
      <c r="AM9" s="103">
        <v>1.0200000000000001E-2</v>
      </c>
      <c r="AN9" s="103">
        <v>1.06E-2</v>
      </c>
      <c r="AO9" s="103">
        <v>1.0999999999999999E-2</v>
      </c>
      <c r="AP9" s="22"/>
    </row>
    <row r="10" spans="1:42" ht="13.5" customHeight="1">
      <c r="A10" s="16" t="s">
        <v>79</v>
      </c>
      <c r="B10" s="330">
        <v>56</v>
      </c>
      <c r="C10" s="330">
        <v>103</v>
      </c>
      <c r="D10" s="330">
        <v>91</v>
      </c>
      <c r="E10" s="330">
        <v>116</v>
      </c>
      <c r="F10" s="330">
        <v>105</v>
      </c>
      <c r="G10" s="330">
        <v>172</v>
      </c>
      <c r="H10" s="330">
        <v>214</v>
      </c>
      <c r="I10" s="16" t="s">
        <v>1060</v>
      </c>
      <c r="J10" s="7">
        <v>6840</v>
      </c>
      <c r="K10" s="7">
        <v>8005</v>
      </c>
      <c r="L10" s="7">
        <v>40615</v>
      </c>
      <c r="M10" s="7"/>
      <c r="N10" s="7"/>
      <c r="O10" s="7"/>
      <c r="P10" s="7"/>
      <c r="Q10" s="4" t="s">
        <v>79</v>
      </c>
      <c r="R10" s="5">
        <v>10</v>
      </c>
      <c r="S10" s="5">
        <v>46</v>
      </c>
      <c r="T10" s="5">
        <v>31</v>
      </c>
      <c r="U10" s="5">
        <v>24</v>
      </c>
      <c r="V10" s="5">
        <v>22</v>
      </c>
      <c r="W10" s="5">
        <v>23</v>
      </c>
      <c r="X10" s="40"/>
      <c r="Y10" s="211" t="s">
        <v>901</v>
      </c>
      <c r="Z10" s="212">
        <v>340.35381322119201</v>
      </c>
      <c r="AA10" s="212">
        <v>348.63245081399594</v>
      </c>
      <c r="AB10" s="212">
        <v>339.45975739673099</v>
      </c>
      <c r="AC10" s="212">
        <v>346.31539993930301</v>
      </c>
      <c r="AD10" s="212">
        <v>343.524948596451</v>
      </c>
      <c r="AE10" s="212">
        <v>334.00135704339601</v>
      </c>
      <c r="AF10" s="204"/>
      <c r="AG10" s="205"/>
      <c r="AH10" s="204"/>
      <c r="AJ10" s="22" t="s">
        <v>737</v>
      </c>
      <c r="AK10" s="103">
        <v>1.0699999999999999E-2</v>
      </c>
      <c r="AL10" s="103">
        <v>1.03E-2</v>
      </c>
      <c r="AM10" s="103">
        <v>1.03E-2</v>
      </c>
      <c r="AN10" s="103">
        <v>1.0500000000000001E-2</v>
      </c>
      <c r="AO10" s="103">
        <v>1.0699999999999999E-2</v>
      </c>
      <c r="AP10" s="22"/>
    </row>
    <row r="11" spans="1:42" ht="13.5" customHeight="1">
      <c r="A11" s="520" t="s">
        <v>80</v>
      </c>
      <c r="B11" s="521">
        <v>4996</v>
      </c>
      <c r="C11" s="521">
        <v>10236</v>
      </c>
      <c r="D11" s="521">
        <v>9501</v>
      </c>
      <c r="E11" s="521">
        <v>9334</v>
      </c>
      <c r="F11" s="521">
        <v>9073</v>
      </c>
      <c r="G11" s="521">
        <v>8200</v>
      </c>
      <c r="H11" s="521">
        <v>7886</v>
      </c>
      <c r="I11" s="16" t="s">
        <v>1020</v>
      </c>
      <c r="J11" s="330"/>
      <c r="K11" s="330" t="s">
        <v>463</v>
      </c>
      <c r="L11" s="330"/>
      <c r="M11" s="330">
        <v>13112</v>
      </c>
      <c r="N11" s="330">
        <v>12944</v>
      </c>
      <c r="O11" s="330">
        <v>6545</v>
      </c>
      <c r="P11" s="330">
        <v>5193</v>
      </c>
      <c r="Q11" s="4" t="s">
        <v>80</v>
      </c>
      <c r="R11" s="7">
        <v>2490</v>
      </c>
      <c r="S11" s="7">
        <v>2506</v>
      </c>
      <c r="T11" s="7">
        <v>2570</v>
      </c>
      <c r="U11" s="7">
        <v>2412</v>
      </c>
      <c r="V11" s="7">
        <v>2546</v>
      </c>
      <c r="W11" s="7">
        <v>2470</v>
      </c>
      <c r="X11" s="451"/>
      <c r="Y11" s="16" t="s">
        <v>902</v>
      </c>
      <c r="Z11" s="35">
        <v>6.3254692751289667</v>
      </c>
      <c r="AA11" s="35">
        <v>6.5577665528890634</v>
      </c>
      <c r="AB11" s="35">
        <v>6.7910439947890495</v>
      </c>
      <c r="AC11" s="35">
        <v>6.8326116999930377</v>
      </c>
      <c r="AD11" s="35">
        <v>6.7815357626249693</v>
      </c>
      <c r="AE11" s="35">
        <v>6.7666486464419791</v>
      </c>
      <c r="AF11" s="200"/>
      <c r="AG11" s="200"/>
      <c r="AH11" s="200"/>
      <c r="AJ11" s="22"/>
      <c r="AK11" s="22"/>
      <c r="AL11" s="22"/>
      <c r="AM11" s="22"/>
      <c r="AN11" s="22"/>
      <c r="AO11" s="22"/>
      <c r="AP11" s="22"/>
    </row>
    <row r="12" spans="1:42" ht="13.5" customHeight="1">
      <c r="A12" s="16" t="s">
        <v>98</v>
      </c>
      <c r="B12" s="330"/>
      <c r="C12" s="330"/>
      <c r="D12" s="330"/>
      <c r="E12" s="330"/>
      <c r="F12" s="330"/>
      <c r="G12" s="330"/>
      <c r="H12" s="330"/>
      <c r="I12" s="16" t="s">
        <v>556</v>
      </c>
      <c r="J12" s="330">
        <v>11632</v>
      </c>
      <c r="K12" s="330">
        <v>10569</v>
      </c>
      <c r="L12" s="330">
        <v>11250</v>
      </c>
      <c r="M12" s="330">
        <v>15788</v>
      </c>
      <c r="N12" s="330">
        <v>18555</v>
      </c>
      <c r="O12" s="330">
        <v>23903</v>
      </c>
      <c r="P12" s="330">
        <v>24262</v>
      </c>
      <c r="Q12" s="4" t="s">
        <v>81</v>
      </c>
      <c r="R12" s="5"/>
      <c r="S12" s="5"/>
      <c r="T12" s="5"/>
      <c r="U12" s="5"/>
      <c r="V12" s="5"/>
      <c r="W12" s="5"/>
      <c r="X12" s="40"/>
      <c r="Y12" s="24" t="s">
        <v>688</v>
      </c>
      <c r="Z12" s="34">
        <v>346.67928249632098</v>
      </c>
      <c r="AA12" s="34">
        <v>355.19021736688501</v>
      </c>
      <c r="AB12" s="34">
        <v>346.25080139152004</v>
      </c>
      <c r="AC12" s="34">
        <v>353.14801163929604</v>
      </c>
      <c r="AD12" s="34">
        <v>350.30648435907597</v>
      </c>
      <c r="AE12" s="34">
        <v>340.76800568983799</v>
      </c>
      <c r="AF12" s="200"/>
      <c r="AG12" s="200"/>
      <c r="AH12" s="200"/>
      <c r="AJ12" s="22"/>
      <c r="AK12" s="22"/>
      <c r="AL12" s="22"/>
      <c r="AM12" s="22"/>
      <c r="AN12" s="22"/>
      <c r="AO12" s="22"/>
      <c r="AP12" s="22"/>
    </row>
    <row r="13" spans="1:42" ht="13.5" customHeight="1">
      <c r="A13" s="16" t="s">
        <v>82</v>
      </c>
      <c r="B13" s="330">
        <v>-1507</v>
      </c>
      <c r="C13" s="330">
        <v>-3048</v>
      </c>
      <c r="D13" s="330">
        <v>-3113</v>
      </c>
      <c r="E13" s="330">
        <v>-2784</v>
      </c>
      <c r="F13" s="330">
        <v>-2724</v>
      </c>
      <c r="G13" s="330">
        <v>-2568</v>
      </c>
      <c r="H13" s="330">
        <v>-2388</v>
      </c>
      <c r="I13" s="16" t="s">
        <v>557</v>
      </c>
      <c r="J13" s="330">
        <v>340354</v>
      </c>
      <c r="K13" s="330">
        <v>346251</v>
      </c>
      <c r="L13" s="330">
        <v>337203</v>
      </c>
      <c r="M13" s="330">
        <v>314211</v>
      </c>
      <c r="N13" s="330">
        <v>282411</v>
      </c>
      <c r="O13" s="330">
        <v>265100</v>
      </c>
      <c r="P13" s="330">
        <v>244682</v>
      </c>
      <c r="Q13" s="4" t="s">
        <v>260</v>
      </c>
      <c r="R13" s="5">
        <v>-753</v>
      </c>
      <c r="S13" s="5">
        <v>-754</v>
      </c>
      <c r="T13" s="5">
        <v>-749</v>
      </c>
      <c r="U13" s="5">
        <v>-738</v>
      </c>
      <c r="V13" s="5">
        <v>-746</v>
      </c>
      <c r="W13" s="5">
        <v>-756</v>
      </c>
      <c r="X13" s="40"/>
      <c r="Y13" s="207"/>
      <c r="AF13" s="200"/>
      <c r="AG13" s="200"/>
      <c r="AH13" s="200"/>
      <c r="AJ13" s="22"/>
      <c r="AK13" s="22"/>
      <c r="AL13" s="22"/>
      <c r="AM13" s="22"/>
      <c r="AN13" s="22"/>
      <c r="AO13" s="22"/>
    </row>
    <row r="14" spans="1:42" ht="13.5" customHeight="1">
      <c r="A14" s="16" t="s">
        <v>83</v>
      </c>
      <c r="B14" s="330">
        <v>-914</v>
      </c>
      <c r="C14" s="330">
        <v>-1860</v>
      </c>
      <c r="D14" s="330">
        <v>-1914</v>
      </c>
      <c r="E14" s="330">
        <v>-1862</v>
      </c>
      <c r="F14" s="330">
        <v>-1639</v>
      </c>
      <c r="G14" s="330">
        <v>-1646</v>
      </c>
      <c r="H14" s="330">
        <v>-1572</v>
      </c>
      <c r="I14" s="16" t="s">
        <v>558</v>
      </c>
      <c r="J14" s="330">
        <v>83137</v>
      </c>
      <c r="K14" s="330">
        <v>94939</v>
      </c>
      <c r="L14" s="330">
        <v>92373</v>
      </c>
      <c r="M14" s="330">
        <v>69137</v>
      </c>
      <c r="N14" s="330">
        <v>56155</v>
      </c>
      <c r="O14" s="330">
        <v>44830</v>
      </c>
      <c r="P14" s="330">
        <v>38782</v>
      </c>
      <c r="Q14" s="4" t="s">
        <v>716</v>
      </c>
      <c r="R14" s="5">
        <v>-453</v>
      </c>
      <c r="S14" s="5">
        <v>-461</v>
      </c>
      <c r="T14" s="5">
        <v>-458</v>
      </c>
      <c r="U14" s="5">
        <v>-457</v>
      </c>
      <c r="V14" s="5">
        <v>-452</v>
      </c>
      <c r="W14" s="5">
        <v>-441</v>
      </c>
      <c r="X14" s="40"/>
      <c r="AF14" s="200"/>
      <c r="AG14" s="200"/>
      <c r="AH14" s="200"/>
    </row>
    <row r="15" spans="1:42" ht="13.5" customHeight="1">
      <c r="A15" s="16" t="s">
        <v>951</v>
      </c>
      <c r="B15" s="330">
        <v>-102</v>
      </c>
      <c r="C15" s="330">
        <v>-278</v>
      </c>
      <c r="D15" s="330">
        <v>-192</v>
      </c>
      <c r="E15" s="330">
        <v>-170</v>
      </c>
      <c r="F15" s="330">
        <v>-149</v>
      </c>
      <c r="G15" s="330">
        <v>-124</v>
      </c>
      <c r="H15" s="330">
        <v>-103</v>
      </c>
      <c r="I15" s="16" t="s">
        <v>559</v>
      </c>
      <c r="J15" s="330">
        <v>7289</v>
      </c>
      <c r="K15" s="330">
        <v>7970</v>
      </c>
      <c r="L15" s="330">
        <v>8373</v>
      </c>
      <c r="M15" s="330">
        <v>9494</v>
      </c>
      <c r="N15" s="330" t="s">
        <v>714</v>
      </c>
      <c r="O15" s="330">
        <v>7937</v>
      </c>
      <c r="P15" s="330">
        <v>4790</v>
      </c>
      <c r="Q15" s="4" t="s">
        <v>284</v>
      </c>
      <c r="R15" s="5">
        <v>-50</v>
      </c>
      <c r="S15" s="5">
        <v>-52</v>
      </c>
      <c r="T15" s="5">
        <v>-88</v>
      </c>
      <c r="U15" s="5">
        <v>-71</v>
      </c>
      <c r="V15" s="5">
        <v>-61</v>
      </c>
      <c r="W15" s="5">
        <v>-47</v>
      </c>
      <c r="X15" s="40"/>
      <c r="Y15" s="13" t="s">
        <v>279</v>
      </c>
      <c r="AF15" s="201"/>
      <c r="AG15" s="201"/>
      <c r="AH15" s="201"/>
    </row>
    <row r="16" spans="1:42" ht="13.5" customHeight="1">
      <c r="A16" s="16" t="s">
        <v>952</v>
      </c>
      <c r="B16" s="330"/>
      <c r="C16" s="330"/>
      <c r="D16" s="330"/>
      <c r="E16" s="330"/>
      <c r="F16" s="330"/>
      <c r="G16" s="330"/>
      <c r="H16" s="330"/>
      <c r="I16" s="16" t="s">
        <v>560</v>
      </c>
      <c r="J16" s="330">
        <v>30064</v>
      </c>
      <c r="K16" s="330">
        <v>28128</v>
      </c>
      <c r="L16" s="330">
        <v>20167</v>
      </c>
      <c r="M16" s="330">
        <v>17293</v>
      </c>
      <c r="N16" s="330">
        <v>13703</v>
      </c>
      <c r="O16" s="330">
        <v>10669</v>
      </c>
      <c r="P16" s="330">
        <v>17644</v>
      </c>
      <c r="Q16" s="4" t="s">
        <v>84</v>
      </c>
      <c r="R16" s="7">
        <v>-1256</v>
      </c>
      <c r="S16" s="7">
        <v>-1267</v>
      </c>
      <c r="T16" s="7">
        <v>-1295</v>
      </c>
      <c r="U16" s="7">
        <v>-1266</v>
      </c>
      <c r="V16" s="7">
        <v>-1259</v>
      </c>
      <c r="W16" s="7">
        <v>-1244</v>
      </c>
      <c r="X16" s="451"/>
      <c r="AF16" s="202"/>
      <c r="AG16" s="202"/>
      <c r="AH16" s="202"/>
    </row>
    <row r="17" spans="1:36" ht="13.5" customHeight="1" thickBot="1">
      <c r="A17" s="520" t="s">
        <v>84</v>
      </c>
      <c r="B17" s="521">
        <v>-2523</v>
      </c>
      <c r="C17" s="521">
        <v>-5186</v>
      </c>
      <c r="D17" s="521">
        <v>-5219</v>
      </c>
      <c r="E17" s="521">
        <v>-4816</v>
      </c>
      <c r="F17" s="521">
        <v>-4512</v>
      </c>
      <c r="G17" s="521">
        <v>-4338</v>
      </c>
      <c r="H17" s="521">
        <v>-4063</v>
      </c>
      <c r="I17" s="16" t="s">
        <v>561</v>
      </c>
      <c r="J17" s="330">
        <v>78875</v>
      </c>
      <c r="K17" s="330">
        <v>118789</v>
      </c>
      <c r="L17" s="330">
        <v>171943</v>
      </c>
      <c r="M17" s="330">
        <v>96825</v>
      </c>
      <c r="N17" s="330">
        <v>75422</v>
      </c>
      <c r="O17" s="330">
        <v>86838</v>
      </c>
      <c r="P17" s="330">
        <v>31498</v>
      </c>
      <c r="Q17" s="4" t="s">
        <v>85</v>
      </c>
      <c r="R17" s="7">
        <v>1234</v>
      </c>
      <c r="S17" s="7">
        <v>1239</v>
      </c>
      <c r="T17" s="7">
        <v>1275</v>
      </c>
      <c r="U17" s="7">
        <v>1146</v>
      </c>
      <c r="V17" s="7">
        <v>1287</v>
      </c>
      <c r="W17" s="7">
        <v>1226</v>
      </c>
      <c r="X17" s="451"/>
      <c r="Y17" s="184" t="s">
        <v>290</v>
      </c>
      <c r="Z17" s="621" t="s">
        <v>782</v>
      </c>
      <c r="AA17" s="621" t="s">
        <v>727</v>
      </c>
      <c r="AB17" s="621" t="s">
        <v>695</v>
      </c>
      <c r="AC17" s="621" t="s">
        <v>605</v>
      </c>
      <c r="AD17" s="621" t="s">
        <v>526</v>
      </c>
      <c r="AE17" s="621" t="s">
        <v>256</v>
      </c>
      <c r="AF17" s="202"/>
      <c r="AG17" s="202"/>
      <c r="AH17" s="202"/>
      <c r="AJ17" s="13" t="s">
        <v>542</v>
      </c>
    </row>
    <row r="18" spans="1:36" ht="13.5" customHeight="1">
      <c r="A18" s="16" t="s">
        <v>85</v>
      </c>
      <c r="B18" s="330">
        <v>2473</v>
      </c>
      <c r="C18" s="330">
        <v>5050</v>
      </c>
      <c r="D18" s="330">
        <v>4282</v>
      </c>
      <c r="E18" s="330">
        <v>4518</v>
      </c>
      <c r="F18" s="330">
        <v>4561</v>
      </c>
      <c r="G18" s="330">
        <v>3862</v>
      </c>
      <c r="H18" s="330">
        <v>3700</v>
      </c>
      <c r="I18" s="637" t="s">
        <v>950</v>
      </c>
      <c r="J18" s="378">
        <v>265</v>
      </c>
      <c r="K18" s="330">
        <v>-711</v>
      </c>
      <c r="L18" s="330">
        <v>-215</v>
      </c>
      <c r="M18" s="330">
        <v>1127</v>
      </c>
      <c r="N18" s="330">
        <v>763</v>
      </c>
      <c r="O18" s="330">
        <v>413</v>
      </c>
      <c r="P18" s="330">
        <v>-105</v>
      </c>
      <c r="Q18" s="4" t="s">
        <v>86</v>
      </c>
      <c r="R18" s="5">
        <v>-186</v>
      </c>
      <c r="S18" s="5">
        <v>-198</v>
      </c>
      <c r="T18" s="5">
        <v>-241</v>
      </c>
      <c r="U18" s="5">
        <v>-236</v>
      </c>
      <c r="V18" s="5">
        <v>-203</v>
      </c>
      <c r="W18" s="5">
        <v>-215</v>
      </c>
      <c r="X18" s="40"/>
      <c r="Y18" s="208" t="s">
        <v>257</v>
      </c>
      <c r="Z18" s="197">
        <v>83.9</v>
      </c>
      <c r="AA18" s="197">
        <v>86.199999999999989</v>
      </c>
      <c r="AB18" s="197">
        <v>91.2</v>
      </c>
      <c r="AC18" s="197">
        <v>92</v>
      </c>
      <c r="AD18" s="197">
        <v>86.8</v>
      </c>
      <c r="AE18" s="197">
        <v>89.8</v>
      </c>
      <c r="AF18" s="202"/>
      <c r="AG18" s="202"/>
      <c r="AH18" s="202"/>
    </row>
    <row r="19" spans="1:36" ht="13.5" customHeight="1">
      <c r="A19" s="16" t="s">
        <v>86</v>
      </c>
      <c r="B19" s="330">
        <v>-384</v>
      </c>
      <c r="C19" s="330">
        <v>-933</v>
      </c>
      <c r="D19" s="330">
        <v>-735</v>
      </c>
      <c r="E19" s="330">
        <v>-879</v>
      </c>
      <c r="F19" s="330">
        <v>-1486</v>
      </c>
      <c r="G19" s="330">
        <v>-466</v>
      </c>
      <c r="H19" s="330">
        <v>60</v>
      </c>
      <c r="I19" s="637"/>
      <c r="J19" s="378"/>
      <c r="K19" s="31"/>
      <c r="Q19" s="4" t="s">
        <v>87</v>
      </c>
      <c r="R19" s="7">
        <v>1048</v>
      </c>
      <c r="S19" s="7">
        <v>1041</v>
      </c>
      <c r="T19" s="7">
        <v>1034</v>
      </c>
      <c r="U19" s="7">
        <v>910</v>
      </c>
      <c r="V19" s="7">
        <v>1084</v>
      </c>
      <c r="W19" s="7">
        <v>1011</v>
      </c>
      <c r="X19" s="451"/>
      <c r="Y19" s="208" t="s">
        <v>258</v>
      </c>
      <c r="Z19" s="198">
        <v>87.000000000000014</v>
      </c>
      <c r="AA19" s="198">
        <v>87.5</v>
      </c>
      <c r="AB19" s="198">
        <v>86.100000000000009</v>
      </c>
      <c r="AC19" s="198">
        <v>86.5</v>
      </c>
      <c r="AD19" s="198">
        <v>85.9</v>
      </c>
      <c r="AE19" s="198">
        <v>83.000000000000014</v>
      </c>
      <c r="AF19" s="202"/>
      <c r="AG19" s="202"/>
      <c r="AH19" s="202"/>
    </row>
    <row r="20" spans="1:36" ht="13.5" customHeight="1">
      <c r="A20" s="520" t="s">
        <v>87</v>
      </c>
      <c r="B20" s="521">
        <v>2089</v>
      </c>
      <c r="C20" s="521">
        <v>4117</v>
      </c>
      <c r="D20" s="521">
        <v>3547</v>
      </c>
      <c r="E20" s="521">
        <v>3639</v>
      </c>
      <c r="F20" s="521">
        <v>3075</v>
      </c>
      <c r="G20" s="521">
        <v>3396</v>
      </c>
      <c r="H20" s="521">
        <v>3883</v>
      </c>
      <c r="I20" s="16" t="s">
        <v>562</v>
      </c>
      <c r="J20" s="330">
        <v>614</v>
      </c>
      <c r="K20" s="330">
        <v>585</v>
      </c>
      <c r="L20" s="330">
        <v>591</v>
      </c>
      <c r="M20" s="330">
        <v>554</v>
      </c>
      <c r="N20" s="330">
        <v>470</v>
      </c>
      <c r="O20" s="330">
        <v>431</v>
      </c>
      <c r="P20" s="330">
        <v>366</v>
      </c>
      <c r="Q20" s="4" t="s">
        <v>99</v>
      </c>
      <c r="R20" s="5">
        <v>-248</v>
      </c>
      <c r="S20" s="5">
        <v>-258</v>
      </c>
      <c r="T20" s="5">
        <v>-215</v>
      </c>
      <c r="U20" s="5">
        <v>-226</v>
      </c>
      <c r="V20" s="5">
        <v>-276</v>
      </c>
      <c r="W20" s="5">
        <v>-253</v>
      </c>
      <c r="X20" s="40"/>
      <c r="Y20" s="208" t="s">
        <v>540</v>
      </c>
      <c r="Z20" s="198">
        <v>20.264500203691014</v>
      </c>
      <c r="AA20" s="198">
        <v>23.077692092636468</v>
      </c>
      <c r="AB20" s="198">
        <v>16.919503668058603</v>
      </c>
      <c r="AC20" s="198">
        <v>21.456675430883646</v>
      </c>
      <c r="AD20" s="198">
        <v>16.638309480243464</v>
      </c>
      <c r="AE20" s="198">
        <v>14.263796605185636</v>
      </c>
      <c r="AF20" s="204"/>
      <c r="AG20" s="204"/>
      <c r="AH20" s="204"/>
    </row>
    <row r="21" spans="1:36" ht="13.5" customHeight="1">
      <c r="A21" s="16" t="s">
        <v>99</v>
      </c>
      <c r="B21" s="330">
        <v>-506</v>
      </c>
      <c r="C21" s="330">
        <v>-991</v>
      </c>
      <c r="D21" s="330">
        <v>-913</v>
      </c>
      <c r="E21" s="330">
        <v>-976</v>
      </c>
      <c r="F21" s="330">
        <v>-757</v>
      </c>
      <c r="G21" s="330">
        <v>-724</v>
      </c>
      <c r="H21" s="330">
        <v>-753</v>
      </c>
      <c r="I21" s="16" t="s">
        <v>563</v>
      </c>
      <c r="J21" s="330">
        <v>3336</v>
      </c>
      <c r="K21" s="330">
        <v>3425</v>
      </c>
      <c r="L21" s="330">
        <v>3321</v>
      </c>
      <c r="M21" s="330">
        <v>3219</v>
      </c>
      <c r="N21" s="330">
        <v>2947</v>
      </c>
      <c r="O21" s="330">
        <v>2535</v>
      </c>
      <c r="P21" s="330">
        <v>2725</v>
      </c>
      <c r="Q21" s="4" t="s">
        <v>88</v>
      </c>
      <c r="R21" s="5">
        <v>800</v>
      </c>
      <c r="S21" s="5">
        <v>783</v>
      </c>
      <c r="T21" s="5">
        <v>819</v>
      </c>
      <c r="U21" s="5">
        <v>684</v>
      </c>
      <c r="V21" s="5">
        <v>808</v>
      </c>
      <c r="W21" s="5">
        <v>758</v>
      </c>
      <c r="X21" s="40"/>
      <c r="Y21" s="208" t="s">
        <v>143</v>
      </c>
      <c r="Z21" s="198">
        <v>5.1036200680539565</v>
      </c>
      <c r="AA21" s="198">
        <v>4.2807567424235344</v>
      </c>
      <c r="AB21" s="198">
        <v>3.5115358134694077</v>
      </c>
      <c r="AC21" s="198">
        <v>4.3883184794033241</v>
      </c>
      <c r="AD21" s="198">
        <v>8.8881262264215337</v>
      </c>
      <c r="AE21" s="198">
        <v>3.8154595809293426</v>
      </c>
      <c r="AF21" s="200"/>
      <c r="AG21" s="200"/>
      <c r="AH21" s="200"/>
    </row>
    <row r="22" spans="1:36" ht="13.5" customHeight="1">
      <c r="A22" s="520" t="s">
        <v>88</v>
      </c>
      <c r="B22" s="521">
        <v>1567</v>
      </c>
      <c r="C22" s="521">
        <v>3126</v>
      </c>
      <c r="D22" s="521">
        <v>2634</v>
      </c>
      <c r="E22" s="521">
        <v>2663</v>
      </c>
      <c r="F22" s="521">
        <v>2318</v>
      </c>
      <c r="G22" s="521">
        <v>2672</v>
      </c>
      <c r="H22" s="521">
        <v>3130</v>
      </c>
      <c r="I22" s="16" t="s">
        <v>564</v>
      </c>
      <c r="J22" s="330">
        <v>424</v>
      </c>
      <c r="K22" s="330">
        <v>474</v>
      </c>
      <c r="L22" s="330">
        <v>469</v>
      </c>
      <c r="M22" s="330">
        <v>454</v>
      </c>
      <c r="N22" s="330">
        <v>452</v>
      </c>
      <c r="O22" s="330">
        <v>375</v>
      </c>
      <c r="P22" s="330">
        <v>342</v>
      </c>
      <c r="X22" s="321"/>
      <c r="Y22" s="208" t="s">
        <v>901</v>
      </c>
      <c r="Z22" s="198">
        <v>196.268120271745</v>
      </c>
      <c r="AA22" s="198">
        <v>201.05844883506001</v>
      </c>
      <c r="AB22" s="198">
        <v>197.73103948152803</v>
      </c>
      <c r="AC22" s="198">
        <v>204.34499391028697</v>
      </c>
      <c r="AD22" s="198">
        <v>198.226435706665</v>
      </c>
      <c r="AE22" s="198">
        <v>190.87925618611499</v>
      </c>
      <c r="AF22" s="200"/>
      <c r="AG22" s="200"/>
      <c r="AH22" s="200"/>
    </row>
    <row r="23" spans="1:36" ht="13.5" customHeight="1">
      <c r="A23" s="325"/>
      <c r="B23" s="325"/>
      <c r="C23" s="325"/>
      <c r="D23" s="325"/>
      <c r="E23" s="325"/>
      <c r="F23" s="325"/>
      <c r="G23" s="325"/>
      <c r="H23" s="325"/>
      <c r="I23" s="16" t="s">
        <v>565</v>
      </c>
      <c r="J23" s="330">
        <v>3293</v>
      </c>
      <c r="K23" s="330">
        <v>3408</v>
      </c>
      <c r="L23" s="330">
        <v>3644</v>
      </c>
      <c r="M23" s="330">
        <v>3568</v>
      </c>
      <c r="N23" s="330">
        <v>3505</v>
      </c>
      <c r="O23" s="330">
        <v>3334</v>
      </c>
      <c r="P23" s="330">
        <v>3492</v>
      </c>
      <c r="X23" s="623"/>
      <c r="Y23" s="210" t="s">
        <v>902</v>
      </c>
      <c r="Z23" s="203">
        <v>3.0097611984280093</v>
      </c>
      <c r="AA23" s="203">
        <v>3.2132154408179758</v>
      </c>
      <c r="AB23" s="203">
        <v>2.9474372718699726</v>
      </c>
      <c r="AC23" s="203">
        <v>2.6503961751490408</v>
      </c>
      <c r="AD23" s="203">
        <v>2.6112981569090152</v>
      </c>
      <c r="AE23" s="203">
        <v>2.6089128580030376</v>
      </c>
      <c r="AF23" s="200"/>
      <c r="AG23" s="200"/>
      <c r="AH23" s="200"/>
    </row>
    <row r="24" spans="1:36" ht="13.5" customHeight="1">
      <c r="A24" s="325"/>
      <c r="B24" s="325"/>
      <c r="C24" s="325"/>
      <c r="D24" s="325"/>
      <c r="E24" s="325"/>
      <c r="F24" s="325"/>
      <c r="G24" s="325"/>
      <c r="H24" s="325"/>
      <c r="I24" s="16" t="s">
        <v>566</v>
      </c>
      <c r="J24" s="330">
        <v>131</v>
      </c>
      <c r="K24" s="330">
        <v>266</v>
      </c>
      <c r="L24" s="330">
        <v>169</v>
      </c>
      <c r="M24" s="330">
        <v>278</v>
      </c>
      <c r="N24" s="330">
        <v>125</v>
      </c>
      <c r="O24" s="330">
        <v>64</v>
      </c>
      <c r="P24" s="330">
        <v>191</v>
      </c>
      <c r="Q24" s="13" t="s">
        <v>766</v>
      </c>
      <c r="R24" s="13"/>
      <c r="X24" s="623"/>
      <c r="Y24" s="209" t="s">
        <v>688</v>
      </c>
      <c r="Z24" s="199">
        <v>199.27788147017301</v>
      </c>
      <c r="AA24" s="199">
        <v>204.27166427587798</v>
      </c>
      <c r="AB24" s="199">
        <v>200.678476753398</v>
      </c>
      <c r="AC24" s="199">
        <v>206.99539008543601</v>
      </c>
      <c r="AD24" s="199">
        <v>200.83773386357402</v>
      </c>
      <c r="AE24" s="199">
        <v>193.48816904411802</v>
      </c>
      <c r="AF24" s="200"/>
      <c r="AG24" s="200"/>
      <c r="AH24" s="200"/>
    </row>
    <row r="25" spans="1:36" ht="13.5" customHeight="1">
      <c r="A25" s="14" t="s">
        <v>766</v>
      </c>
      <c r="B25" s="325"/>
      <c r="C25" s="325"/>
      <c r="D25" s="325"/>
      <c r="E25" s="325"/>
      <c r="F25" s="325"/>
      <c r="G25" s="325"/>
      <c r="H25" s="325"/>
      <c r="I25" s="16" t="s">
        <v>567</v>
      </c>
      <c r="J25" s="330">
        <v>162</v>
      </c>
      <c r="K25" s="330">
        <v>78</v>
      </c>
      <c r="L25" s="330">
        <v>185</v>
      </c>
      <c r="M25" s="330">
        <v>262</v>
      </c>
      <c r="N25" s="330">
        <v>329</v>
      </c>
      <c r="O25" s="330">
        <v>344</v>
      </c>
      <c r="P25" s="330">
        <v>142</v>
      </c>
      <c r="X25" s="623"/>
      <c r="Y25" s="188"/>
      <c r="Z25" s="186"/>
      <c r="AA25" s="186"/>
      <c r="AF25" s="206"/>
      <c r="AG25" s="206"/>
      <c r="AH25" s="206"/>
    </row>
    <row r="26" spans="1:36" ht="13.5" customHeight="1" thickBot="1">
      <c r="A26" s="325"/>
      <c r="B26" s="325"/>
      <c r="C26" s="325"/>
      <c r="D26" s="325"/>
      <c r="E26" s="325"/>
      <c r="F26" s="325"/>
      <c r="G26" s="325"/>
      <c r="H26" s="325"/>
      <c r="I26" s="16" t="s">
        <v>568</v>
      </c>
      <c r="J26" s="330">
        <v>128</v>
      </c>
      <c r="K26" s="330">
        <v>142</v>
      </c>
      <c r="L26" s="330">
        <v>223</v>
      </c>
      <c r="M26" s="330">
        <v>187</v>
      </c>
      <c r="N26" s="330">
        <v>134</v>
      </c>
      <c r="O26" s="330">
        <v>168</v>
      </c>
      <c r="P26" s="330">
        <v>123</v>
      </c>
      <c r="Q26" s="622"/>
      <c r="R26" s="624" t="s">
        <v>782</v>
      </c>
      <c r="S26" s="621" t="s">
        <v>727</v>
      </c>
      <c r="T26" s="621" t="s">
        <v>695</v>
      </c>
      <c r="U26" s="621" t="s">
        <v>605</v>
      </c>
      <c r="V26" s="621" t="s">
        <v>526</v>
      </c>
      <c r="W26" s="621" t="s">
        <v>256</v>
      </c>
      <c r="X26" s="322"/>
      <c r="Y26" s="4"/>
      <c r="Z26" s="5"/>
      <c r="AA26" s="5"/>
      <c r="AF26" s="206"/>
      <c r="AG26" s="206"/>
      <c r="AH26" s="206"/>
    </row>
    <row r="27" spans="1:36" ht="13.5" customHeight="1" thickBot="1">
      <c r="A27" s="15"/>
      <c r="B27" s="621" t="s">
        <v>782</v>
      </c>
      <c r="C27" s="621">
        <v>2012</v>
      </c>
      <c r="D27" s="621">
        <v>2011</v>
      </c>
      <c r="E27" s="621">
        <v>2010</v>
      </c>
      <c r="F27" s="621">
        <v>2009</v>
      </c>
      <c r="G27" s="621">
        <v>2008</v>
      </c>
      <c r="H27" s="621">
        <v>2007</v>
      </c>
      <c r="I27" s="16" t="s">
        <v>569</v>
      </c>
      <c r="J27" s="330">
        <v>14487</v>
      </c>
      <c r="K27" s="330">
        <v>16372</v>
      </c>
      <c r="L27" s="330">
        <v>19425</v>
      </c>
      <c r="M27" s="330">
        <v>22857</v>
      </c>
      <c r="N27" s="330">
        <v>14397</v>
      </c>
      <c r="O27" s="330">
        <v>14604</v>
      </c>
      <c r="P27" s="330">
        <v>7724</v>
      </c>
      <c r="Q27" s="4" t="s">
        <v>546</v>
      </c>
      <c r="R27" s="5">
        <v>0.19</v>
      </c>
      <c r="S27" s="33">
        <v>0.2</v>
      </c>
      <c r="T27" s="33">
        <v>0.21</v>
      </c>
      <c r="U27" s="33">
        <v>0.17</v>
      </c>
      <c r="V27" s="33">
        <v>0.21</v>
      </c>
      <c r="W27" s="33">
        <v>0.19</v>
      </c>
      <c r="X27" s="452"/>
      <c r="Y27" s="92"/>
      <c r="Z27" s="5"/>
      <c r="AA27" s="5"/>
    </row>
    <row r="28" spans="1:36" ht="13.5" customHeight="1">
      <c r="A28" s="16" t="s">
        <v>0</v>
      </c>
      <c r="B28" s="143">
        <v>0.77</v>
      </c>
      <c r="C28" s="330">
        <v>0.79</v>
      </c>
      <c r="D28" s="330" t="s">
        <v>1</v>
      </c>
      <c r="E28" s="330" t="s">
        <v>2</v>
      </c>
      <c r="F28" s="330" t="s">
        <v>3</v>
      </c>
      <c r="G28" s="330" t="s">
        <v>4</v>
      </c>
      <c r="H28" s="330" t="s">
        <v>5</v>
      </c>
      <c r="I28" s="16" t="s">
        <v>570</v>
      </c>
      <c r="J28" s="330">
        <v>2376</v>
      </c>
      <c r="K28" s="330">
        <v>2559</v>
      </c>
      <c r="L28" s="330">
        <v>2703</v>
      </c>
      <c r="M28" s="330">
        <v>2450</v>
      </c>
      <c r="N28" s="330">
        <v>2492</v>
      </c>
      <c r="O28" s="330">
        <v>2827</v>
      </c>
      <c r="P28" s="330">
        <v>2183</v>
      </c>
      <c r="Q28" s="4" t="s">
        <v>547</v>
      </c>
      <c r="R28" s="5">
        <v>0.77</v>
      </c>
      <c r="S28" s="33">
        <v>0.79</v>
      </c>
      <c r="T28" s="33">
        <v>0.78</v>
      </c>
      <c r="U28" s="33">
        <v>0.76</v>
      </c>
      <c r="V28" s="33">
        <v>0.69</v>
      </c>
      <c r="W28" s="33">
        <v>0.66</v>
      </c>
      <c r="X28" s="452"/>
      <c r="Y28" s="27" t="s">
        <v>717</v>
      </c>
      <c r="Z28" s="623"/>
      <c r="AA28" s="623"/>
    </row>
    <row r="29" spans="1:36" ht="13.5" customHeight="1">
      <c r="A29" s="16" t="s">
        <v>6</v>
      </c>
      <c r="B29" s="592">
        <v>8.5399999999999991</v>
      </c>
      <c r="C29" s="592">
        <v>8.83</v>
      </c>
      <c r="D29" s="330" t="s">
        <v>7</v>
      </c>
      <c r="E29" s="330" t="s">
        <v>8</v>
      </c>
      <c r="F29" s="330" t="s">
        <v>9</v>
      </c>
      <c r="G29" s="330" t="s">
        <v>10</v>
      </c>
      <c r="H29" s="330" t="s">
        <v>11</v>
      </c>
      <c r="I29" s="16" t="s">
        <v>1061</v>
      </c>
      <c r="J29" s="330">
        <v>8807</v>
      </c>
      <c r="K29" s="330"/>
      <c r="L29" s="330"/>
      <c r="M29" s="330"/>
      <c r="N29" s="330"/>
      <c r="O29" s="330"/>
      <c r="P29" s="330"/>
      <c r="Q29" s="4" t="s">
        <v>790</v>
      </c>
      <c r="R29" s="5">
        <v>8.5399999999999991</v>
      </c>
      <c r="S29" s="33">
        <v>8.83</v>
      </c>
      <c r="T29" s="33">
        <v>7.24</v>
      </c>
      <c r="U29" s="33">
        <v>7.69</v>
      </c>
      <c r="V29" s="33">
        <v>6.77</v>
      </c>
      <c r="W29" s="33">
        <v>6.8</v>
      </c>
      <c r="X29" s="452"/>
    </row>
    <row r="30" spans="1:36" ht="13.5" customHeight="1" thickBot="1">
      <c r="A30" s="16" t="s">
        <v>12</v>
      </c>
      <c r="B30" s="38">
        <v>5.3</v>
      </c>
      <c r="C30" s="38">
        <v>23.2</v>
      </c>
      <c r="D30" s="330" t="s">
        <v>13</v>
      </c>
      <c r="E30" s="330" t="s">
        <v>14</v>
      </c>
      <c r="F30" s="330" t="s">
        <v>15</v>
      </c>
      <c r="G30" s="330" t="s">
        <v>16</v>
      </c>
      <c r="H30" s="330" t="s">
        <v>17</v>
      </c>
      <c r="Q30" s="4" t="s">
        <v>12</v>
      </c>
      <c r="R30" s="5">
        <v>5.3</v>
      </c>
      <c r="S30" s="28">
        <v>23.2</v>
      </c>
      <c r="T30" s="33">
        <v>-4.4000000000000004</v>
      </c>
      <c r="U30" s="33">
        <v>9.3000000000000007</v>
      </c>
      <c r="V30" s="33">
        <v>-1.2</v>
      </c>
      <c r="W30" s="33">
        <v>17.100000000000001</v>
      </c>
      <c r="X30" s="452"/>
      <c r="Y30" s="184" t="s">
        <v>69</v>
      </c>
      <c r="Z30" s="621" t="s">
        <v>785</v>
      </c>
      <c r="AA30" s="621" t="s">
        <v>825</v>
      </c>
      <c r="AJ30" s="13" t="s">
        <v>544</v>
      </c>
    </row>
    <row r="31" spans="1:36" ht="13.5" customHeight="1">
      <c r="A31" s="16" t="s">
        <v>711</v>
      </c>
      <c r="B31" s="330" t="s">
        <v>463</v>
      </c>
      <c r="C31" s="330" t="s">
        <v>1050</v>
      </c>
      <c r="D31" s="330" t="s">
        <v>18</v>
      </c>
      <c r="E31" s="330" t="s">
        <v>19</v>
      </c>
      <c r="F31" s="330" t="s">
        <v>20</v>
      </c>
      <c r="G31" s="330" t="s">
        <v>21</v>
      </c>
      <c r="H31" s="330" t="s">
        <v>22</v>
      </c>
      <c r="I31" s="24" t="s">
        <v>571</v>
      </c>
      <c r="J31" s="25">
        <v>621896</v>
      </c>
      <c r="K31" s="25">
        <v>677309</v>
      </c>
      <c r="L31" s="25">
        <v>716204</v>
      </c>
      <c r="M31" s="25">
        <v>580839</v>
      </c>
      <c r="N31" s="25">
        <v>507544</v>
      </c>
      <c r="O31" s="25">
        <v>474074</v>
      </c>
      <c r="P31" s="25">
        <v>389054</v>
      </c>
      <c r="Q31" s="4" t="s">
        <v>791</v>
      </c>
      <c r="R31" s="5">
        <v>6.94</v>
      </c>
      <c r="S31" s="33">
        <v>6.82</v>
      </c>
      <c r="T31" s="33">
        <v>6.96</v>
      </c>
      <c r="U31" s="33">
        <v>6.7</v>
      </c>
      <c r="V31" s="33">
        <v>6.51</v>
      </c>
      <c r="W31" s="33">
        <v>6.31</v>
      </c>
      <c r="X31" s="452"/>
      <c r="Y31" s="207" t="s">
        <v>821</v>
      </c>
      <c r="Z31" s="306">
        <v>24</v>
      </c>
      <c r="AA31" s="306">
        <v>124</v>
      </c>
    </row>
    <row r="32" spans="1:36" ht="13.5" customHeight="1">
      <c r="A32" s="16" t="s">
        <v>678</v>
      </c>
      <c r="B32" s="143">
        <v>6.94</v>
      </c>
      <c r="C32" s="143">
        <v>6.82</v>
      </c>
      <c r="D32" s="330" t="s">
        <v>23</v>
      </c>
      <c r="E32" s="330" t="s">
        <v>24</v>
      </c>
      <c r="F32" s="330" t="s">
        <v>25</v>
      </c>
      <c r="G32" s="330" t="s">
        <v>26</v>
      </c>
      <c r="H32" s="330" t="s">
        <v>27</v>
      </c>
      <c r="I32" s="708"/>
      <c r="J32" s="330"/>
      <c r="K32" s="330"/>
      <c r="L32" s="330"/>
      <c r="M32" s="330"/>
      <c r="N32" s="330"/>
      <c r="O32" s="330"/>
      <c r="P32" s="330"/>
      <c r="Q32" s="4" t="s">
        <v>792</v>
      </c>
      <c r="R32" s="7">
        <v>4050</v>
      </c>
      <c r="S32" s="7">
        <v>4050</v>
      </c>
      <c r="T32" s="7">
        <v>4050</v>
      </c>
      <c r="U32" s="7">
        <v>4050</v>
      </c>
      <c r="V32" s="7">
        <v>4050</v>
      </c>
      <c r="W32" s="7">
        <v>4047</v>
      </c>
      <c r="X32" s="451"/>
      <c r="Y32" s="4" t="s">
        <v>1021</v>
      </c>
      <c r="Z32" s="5">
        <v>27</v>
      </c>
      <c r="AA32" s="5">
        <v>295</v>
      </c>
    </row>
    <row r="33" spans="1:36" ht="13.5" customHeight="1">
      <c r="A33" s="16" t="s">
        <v>28</v>
      </c>
      <c r="B33" s="330">
        <v>4050</v>
      </c>
      <c r="C33" s="330">
        <v>4050</v>
      </c>
      <c r="D33" s="330">
        <v>4047</v>
      </c>
      <c r="E33" s="330">
        <v>4043</v>
      </c>
      <c r="F33" s="330">
        <v>4037</v>
      </c>
      <c r="G33" s="330">
        <v>2600</v>
      </c>
      <c r="H33" s="330">
        <v>2597</v>
      </c>
      <c r="I33" s="325"/>
      <c r="J33" s="330"/>
      <c r="K33" s="330"/>
      <c r="L33" s="330"/>
      <c r="M33" s="330"/>
      <c r="N33" s="330"/>
      <c r="O33" s="330"/>
      <c r="P33" s="330"/>
      <c r="Q33" s="4" t="s">
        <v>548</v>
      </c>
      <c r="R33" s="7">
        <v>4019</v>
      </c>
      <c r="S33" s="7">
        <v>4023</v>
      </c>
      <c r="T33" s="7">
        <v>4024</v>
      </c>
      <c r="U33" s="7">
        <v>4026</v>
      </c>
      <c r="V33" s="7">
        <v>4028</v>
      </c>
      <c r="W33" s="7">
        <v>4027</v>
      </c>
      <c r="X33" s="451"/>
      <c r="Y33" s="4" t="s">
        <v>1022</v>
      </c>
      <c r="Z33" s="5">
        <v>-3</v>
      </c>
      <c r="AA33" s="5">
        <v>-172</v>
      </c>
    </row>
    <row r="34" spans="1:36" ht="13.5" customHeight="1">
      <c r="A34" s="16" t="s">
        <v>679</v>
      </c>
      <c r="B34" s="330">
        <v>4019</v>
      </c>
      <c r="C34" s="330">
        <v>4023</v>
      </c>
      <c r="D34" s="330">
        <v>4026</v>
      </c>
      <c r="E34" s="330">
        <v>4022</v>
      </c>
      <c r="F34" s="330">
        <v>3846</v>
      </c>
      <c r="G34" s="330">
        <v>3355</v>
      </c>
      <c r="H34" s="330">
        <v>3552</v>
      </c>
      <c r="I34" s="14" t="s">
        <v>553</v>
      </c>
      <c r="J34" s="379"/>
      <c r="K34" s="330"/>
      <c r="L34" s="330"/>
      <c r="M34" s="330"/>
      <c r="N34" s="330"/>
      <c r="O34" s="330"/>
      <c r="P34" s="330"/>
      <c r="Q34" s="4" t="s">
        <v>29</v>
      </c>
      <c r="R34" s="5">
        <v>11.5</v>
      </c>
      <c r="S34" s="28">
        <v>11.1</v>
      </c>
      <c r="T34" s="28">
        <v>11.9</v>
      </c>
      <c r="U34" s="28">
        <v>10.3</v>
      </c>
      <c r="V34" s="28">
        <v>12.5</v>
      </c>
      <c r="W34" s="28">
        <v>11.7</v>
      </c>
      <c r="X34" s="453"/>
      <c r="Y34" s="207" t="s">
        <v>822</v>
      </c>
      <c r="Z34" s="306">
        <v>-1</v>
      </c>
      <c r="AA34" s="306">
        <v>-40</v>
      </c>
    </row>
    <row r="35" spans="1:36" ht="13.5" customHeight="1">
      <c r="A35" s="16" t="s">
        <v>29</v>
      </c>
      <c r="B35" s="38">
        <v>11.5</v>
      </c>
      <c r="C35" s="330">
        <v>11.1</v>
      </c>
      <c r="D35" s="330" t="s">
        <v>30</v>
      </c>
      <c r="E35" s="330" t="s">
        <v>31</v>
      </c>
      <c r="F35" s="330" t="s">
        <v>32</v>
      </c>
      <c r="G35" s="330" t="s">
        <v>33</v>
      </c>
      <c r="H35" s="330" t="s">
        <v>34</v>
      </c>
      <c r="J35" s="5"/>
      <c r="Q35" s="4" t="s">
        <v>41</v>
      </c>
      <c r="R35" s="8">
        <v>50.441767068273094</v>
      </c>
      <c r="S35" s="28">
        <v>50.5586592178771</v>
      </c>
      <c r="T35" s="28">
        <v>50.389105058365757</v>
      </c>
      <c r="U35" s="28">
        <v>52.487562189054728</v>
      </c>
      <c r="V35" s="28">
        <v>49.450117831893166</v>
      </c>
      <c r="W35" s="28">
        <v>50.364372469635633</v>
      </c>
      <c r="X35" s="28"/>
      <c r="Y35" s="4" t="s">
        <v>1023</v>
      </c>
      <c r="Z35" s="5">
        <v>0</v>
      </c>
      <c r="AA35" s="5">
        <v>-39</v>
      </c>
    </row>
    <row r="36" spans="1:36" ht="13.5" customHeight="1">
      <c r="A36" s="16" t="s">
        <v>35</v>
      </c>
      <c r="B36" s="38">
        <v>219.2</v>
      </c>
      <c r="C36" s="38">
        <v>217.8</v>
      </c>
      <c r="D36" s="330" t="s">
        <v>36</v>
      </c>
      <c r="E36" s="330" t="s">
        <v>37</v>
      </c>
      <c r="F36" s="330" t="s">
        <v>38</v>
      </c>
      <c r="G36" s="330" t="s">
        <v>39</v>
      </c>
      <c r="H36" s="330" t="s">
        <v>40</v>
      </c>
      <c r="I36" s="16" t="s">
        <v>572</v>
      </c>
      <c r="J36" s="330">
        <v>62887</v>
      </c>
      <c r="K36" s="330">
        <v>55426</v>
      </c>
      <c r="L36" s="330">
        <v>55316</v>
      </c>
      <c r="M36" s="330">
        <v>40736</v>
      </c>
      <c r="N36" s="330">
        <v>52190</v>
      </c>
      <c r="O36" s="330">
        <v>51932</v>
      </c>
      <c r="P36" s="330">
        <v>30077</v>
      </c>
      <c r="Q36" s="4" t="s">
        <v>549</v>
      </c>
      <c r="R36" s="45">
        <v>22</v>
      </c>
      <c r="S36" s="45">
        <v>23</v>
      </c>
      <c r="T36" s="45">
        <v>27</v>
      </c>
      <c r="U36" s="45">
        <v>27</v>
      </c>
      <c r="V36" s="45">
        <v>24</v>
      </c>
      <c r="W36" s="45">
        <v>25</v>
      </c>
      <c r="X36" s="28"/>
      <c r="Y36" s="4" t="s">
        <v>1024</v>
      </c>
      <c r="Z36" s="5">
        <v>-2</v>
      </c>
      <c r="AA36" s="5">
        <v>-1</v>
      </c>
    </row>
    <row r="37" spans="1:36" ht="13.5" customHeight="1">
      <c r="A37" s="16" t="s">
        <v>41</v>
      </c>
      <c r="B37" s="330">
        <v>50</v>
      </c>
      <c r="C37" s="330">
        <v>51</v>
      </c>
      <c r="D37" s="330">
        <v>55</v>
      </c>
      <c r="E37" s="330">
        <v>52</v>
      </c>
      <c r="F37" s="330">
        <v>50</v>
      </c>
      <c r="G37" s="330">
        <v>53</v>
      </c>
      <c r="H37" s="330">
        <v>52</v>
      </c>
      <c r="I37" s="16" t="s">
        <v>573</v>
      </c>
      <c r="J37" s="330">
        <v>196268</v>
      </c>
      <c r="K37" s="330">
        <v>200678</v>
      </c>
      <c r="L37" s="330">
        <v>190092</v>
      </c>
      <c r="M37" s="330">
        <v>176390</v>
      </c>
      <c r="N37" s="330">
        <v>153577</v>
      </c>
      <c r="O37" s="330">
        <v>148591</v>
      </c>
      <c r="P37" s="330">
        <v>142329</v>
      </c>
      <c r="Q37" s="4" t="s">
        <v>794</v>
      </c>
      <c r="R37" s="8">
        <v>14</v>
      </c>
      <c r="S37" s="28">
        <v>13.2</v>
      </c>
      <c r="T37" s="28">
        <v>13.1</v>
      </c>
      <c r="U37" s="28">
        <v>12.2</v>
      </c>
      <c r="V37" s="28">
        <v>11.8</v>
      </c>
      <c r="W37" s="28">
        <v>11.6</v>
      </c>
      <c r="X37" s="28"/>
      <c r="Y37" s="637" t="s">
        <v>1025</v>
      </c>
      <c r="Z37" s="5">
        <v>-13</v>
      </c>
      <c r="AA37" s="5">
        <v>-82</v>
      </c>
      <c r="AB37" s="206"/>
      <c r="AC37" s="206"/>
    </row>
    <row r="38" spans="1:36" ht="13.5" customHeight="1">
      <c r="A38" s="16" t="s">
        <v>793</v>
      </c>
      <c r="B38" s="38">
        <v>14</v>
      </c>
      <c r="C38" s="330">
        <v>13.2</v>
      </c>
      <c r="D38" s="330" t="s">
        <v>720</v>
      </c>
      <c r="E38" s="330" t="s">
        <v>722</v>
      </c>
      <c r="F38" s="330" t="s">
        <v>722</v>
      </c>
      <c r="G38" s="330" t="s">
        <v>43</v>
      </c>
      <c r="H38" s="330" t="s">
        <v>44</v>
      </c>
      <c r="I38" s="16" t="s">
        <v>574</v>
      </c>
      <c r="J38" s="330">
        <v>45380</v>
      </c>
      <c r="K38" s="330">
        <v>45320</v>
      </c>
      <c r="L38" s="330">
        <v>40715</v>
      </c>
      <c r="M38" s="330">
        <v>38766</v>
      </c>
      <c r="N38" s="330">
        <v>33831</v>
      </c>
      <c r="O38" s="330">
        <v>29238</v>
      </c>
      <c r="P38" s="330">
        <v>32280</v>
      </c>
      <c r="Q38" s="4" t="s">
        <v>796</v>
      </c>
      <c r="R38" s="5">
        <v>14.8</v>
      </c>
      <c r="S38" s="28">
        <v>14</v>
      </c>
      <c r="T38" s="28">
        <v>14.3</v>
      </c>
      <c r="U38" s="28">
        <v>13.3</v>
      </c>
      <c r="V38" s="28">
        <v>12.8</v>
      </c>
      <c r="W38" s="28">
        <v>12.6</v>
      </c>
      <c r="X38" s="28"/>
      <c r="Y38" s="637"/>
      <c r="Z38" s="5"/>
      <c r="AA38" s="5"/>
    </row>
    <row r="39" spans="1:36" ht="13.5" customHeight="1">
      <c r="A39" s="16" t="s">
        <v>795</v>
      </c>
      <c r="B39" s="38">
        <v>14.8</v>
      </c>
      <c r="C39" s="330">
        <v>14</v>
      </c>
      <c r="D39" s="330" t="s">
        <v>721</v>
      </c>
      <c r="E39" s="330" t="s">
        <v>723</v>
      </c>
      <c r="F39" s="330" t="s">
        <v>723</v>
      </c>
      <c r="G39" s="330" t="s">
        <v>45</v>
      </c>
      <c r="H39" s="330" t="s">
        <v>46</v>
      </c>
      <c r="I39" s="16" t="s">
        <v>575</v>
      </c>
      <c r="J39" s="330">
        <v>173183</v>
      </c>
      <c r="K39" s="330">
        <v>184340</v>
      </c>
      <c r="L39" s="330">
        <v>179950</v>
      </c>
      <c r="M39" s="330">
        <v>151578</v>
      </c>
      <c r="N39" s="330">
        <v>130519</v>
      </c>
      <c r="O39" s="330">
        <v>108989</v>
      </c>
      <c r="P39" s="330">
        <v>99792</v>
      </c>
      <c r="Q39" s="4" t="s">
        <v>798</v>
      </c>
      <c r="R39" s="5">
        <v>17.399999999999999</v>
      </c>
      <c r="S39" s="28">
        <v>16.5</v>
      </c>
      <c r="T39" s="28">
        <v>16.2</v>
      </c>
      <c r="U39" s="28">
        <v>15.3</v>
      </c>
      <c r="V39" s="28">
        <v>14.3</v>
      </c>
      <c r="W39" s="28">
        <v>14.2</v>
      </c>
      <c r="X39" s="28"/>
      <c r="Y39" s="4" t="s">
        <v>823</v>
      </c>
      <c r="Z39" s="5">
        <v>19</v>
      </c>
      <c r="AA39" s="5">
        <v>-45</v>
      </c>
    </row>
    <row r="40" spans="1:36" ht="13.5" customHeight="1">
      <c r="A40" s="16" t="s">
        <v>797</v>
      </c>
      <c r="B40" s="38">
        <v>17.399999999999999</v>
      </c>
      <c r="C40" s="330">
        <v>16.5</v>
      </c>
      <c r="D40" s="330" t="s">
        <v>58</v>
      </c>
      <c r="E40" s="330" t="s">
        <v>58</v>
      </c>
      <c r="F40" s="330" t="s">
        <v>58</v>
      </c>
      <c r="G40" s="330" t="s">
        <v>47</v>
      </c>
      <c r="H40" s="330" t="s">
        <v>48</v>
      </c>
      <c r="I40" s="16" t="s">
        <v>561</v>
      </c>
      <c r="J40" s="330">
        <v>72972</v>
      </c>
      <c r="K40" s="330">
        <v>114203</v>
      </c>
      <c r="L40" s="330">
        <v>167390</v>
      </c>
      <c r="M40" s="330">
        <v>95887</v>
      </c>
      <c r="N40" s="330">
        <v>73043</v>
      </c>
      <c r="O40" s="330">
        <v>85538</v>
      </c>
      <c r="P40" s="330">
        <v>33023</v>
      </c>
      <c r="Q40" s="4" t="s">
        <v>799</v>
      </c>
      <c r="R40" s="5">
        <v>10.7</v>
      </c>
      <c r="S40" s="28">
        <v>10.199999999999999</v>
      </c>
      <c r="T40" s="28">
        <v>10.199999999999999</v>
      </c>
      <c r="U40" s="28">
        <v>9.8000000000000007</v>
      </c>
      <c r="V40" s="28">
        <v>9.6</v>
      </c>
      <c r="W40" s="28">
        <v>9.4</v>
      </c>
      <c r="X40" s="28"/>
      <c r="Y40" s="4" t="s">
        <v>824</v>
      </c>
      <c r="Z40" s="5">
        <v>15</v>
      </c>
      <c r="AA40" s="5">
        <v>-15</v>
      </c>
    </row>
    <row r="41" spans="1:36" ht="13.5" customHeight="1">
      <c r="A41" s="16" t="s">
        <v>49</v>
      </c>
      <c r="B41" s="330">
        <v>23912</v>
      </c>
      <c r="C41" s="330">
        <v>23619</v>
      </c>
      <c r="D41" s="330">
        <v>22641</v>
      </c>
      <c r="E41" s="330">
        <v>21049</v>
      </c>
      <c r="F41" s="330">
        <v>19577</v>
      </c>
      <c r="G41" s="330">
        <v>15760</v>
      </c>
      <c r="H41" s="330">
        <v>14230</v>
      </c>
      <c r="I41" s="637" t="s">
        <v>950</v>
      </c>
      <c r="J41" s="709">
        <v>1970</v>
      </c>
      <c r="K41" s="330">
        <v>1940</v>
      </c>
      <c r="L41" s="330">
        <v>1274</v>
      </c>
      <c r="M41" s="330">
        <v>898</v>
      </c>
      <c r="N41" s="330">
        <v>874</v>
      </c>
      <c r="O41" s="330">
        <v>532</v>
      </c>
      <c r="P41" s="330">
        <v>-323</v>
      </c>
      <c r="Q41" s="4" t="s">
        <v>800</v>
      </c>
      <c r="R41" s="5">
        <v>11.3</v>
      </c>
      <c r="S41" s="28">
        <v>10.9</v>
      </c>
      <c r="T41" s="28">
        <v>11.2</v>
      </c>
      <c r="U41" s="28">
        <v>10.7</v>
      </c>
      <c r="V41" s="28">
        <v>10.5</v>
      </c>
      <c r="W41" s="28">
        <v>10.3</v>
      </c>
      <c r="X41" s="28"/>
      <c r="Y41" s="4" t="s">
        <v>143</v>
      </c>
      <c r="Z41" s="5">
        <v>-11</v>
      </c>
      <c r="AA41" s="5">
        <v>19</v>
      </c>
    </row>
    <row r="42" spans="1:36" ht="13.5" customHeight="1">
      <c r="A42" s="16" t="s">
        <v>680</v>
      </c>
      <c r="B42" s="330">
        <v>212</v>
      </c>
      <c r="C42" s="330">
        <v>218</v>
      </c>
      <c r="D42" s="330">
        <v>224</v>
      </c>
      <c r="E42" s="330">
        <v>215</v>
      </c>
      <c r="F42" s="330">
        <v>192</v>
      </c>
      <c r="G42" s="330">
        <v>213</v>
      </c>
      <c r="H42" s="330">
        <v>205</v>
      </c>
      <c r="I42" s="637"/>
      <c r="J42" s="378"/>
      <c r="K42" s="31"/>
      <c r="L42" s="31"/>
      <c r="Q42" s="4" t="s">
        <v>801</v>
      </c>
      <c r="R42" s="5">
        <v>13.3</v>
      </c>
      <c r="S42" s="28">
        <v>12.8</v>
      </c>
      <c r="T42" s="28">
        <v>12.7</v>
      </c>
      <c r="U42" s="28">
        <v>12.2</v>
      </c>
      <c r="V42" s="28">
        <v>11.7</v>
      </c>
      <c r="W42" s="28">
        <v>11.6</v>
      </c>
      <c r="X42" s="28"/>
      <c r="Y42" s="23" t="s">
        <v>1026</v>
      </c>
      <c r="Z42" s="42">
        <v>34</v>
      </c>
      <c r="AA42" s="42">
        <v>-40</v>
      </c>
      <c r="AE42" s="623"/>
      <c r="AF42" s="623"/>
    </row>
    <row r="43" spans="1:36" ht="13.5" customHeight="1">
      <c r="A43" s="16" t="s">
        <v>50</v>
      </c>
      <c r="B43" s="330">
        <v>29255</v>
      </c>
      <c r="C43" s="330">
        <v>29403</v>
      </c>
      <c r="D43" s="330">
        <v>33068</v>
      </c>
      <c r="E43" s="330">
        <v>33809</v>
      </c>
      <c r="F43" s="330">
        <v>33347</v>
      </c>
      <c r="G43" s="330">
        <v>34008</v>
      </c>
      <c r="H43" s="330">
        <v>31721</v>
      </c>
      <c r="I43" s="16" t="s">
        <v>576</v>
      </c>
      <c r="J43" s="330">
        <v>396</v>
      </c>
      <c r="K43" s="330">
        <v>391</v>
      </c>
      <c r="L43" s="330">
        <v>154</v>
      </c>
      <c r="M43" s="330">
        <v>502</v>
      </c>
      <c r="N43" s="330">
        <v>565</v>
      </c>
      <c r="O43" s="330">
        <v>458</v>
      </c>
      <c r="P43" s="330">
        <v>300</v>
      </c>
      <c r="Q43" s="4" t="s">
        <v>802</v>
      </c>
      <c r="R43" s="7">
        <v>23912</v>
      </c>
      <c r="S43" s="7">
        <v>23619</v>
      </c>
      <c r="T43" s="7">
        <v>23953</v>
      </c>
      <c r="U43" s="7">
        <v>23809</v>
      </c>
      <c r="V43" s="7">
        <v>23288</v>
      </c>
      <c r="W43" s="7">
        <v>23039</v>
      </c>
      <c r="X43" s="7"/>
      <c r="Z43" s="5"/>
      <c r="AA43" s="5"/>
      <c r="AE43" s="623"/>
      <c r="AF43" s="623"/>
      <c r="AJ43" s="13" t="s">
        <v>543</v>
      </c>
    </row>
    <row r="44" spans="1:36" ht="13.5" customHeight="1">
      <c r="A44" s="16" t="s">
        <v>51</v>
      </c>
      <c r="B44" s="330">
        <v>853</v>
      </c>
      <c r="C44" s="330">
        <v>854</v>
      </c>
      <c r="D44" s="330">
        <v>2714</v>
      </c>
      <c r="E44" s="330">
        <v>2622</v>
      </c>
      <c r="F44" s="330">
        <v>2786</v>
      </c>
      <c r="G44" s="330">
        <v>2279</v>
      </c>
      <c r="H44" s="330">
        <v>2239</v>
      </c>
      <c r="I44" s="16" t="s">
        <v>577</v>
      </c>
      <c r="J44" s="330">
        <v>24732</v>
      </c>
      <c r="K44" s="330">
        <v>33472</v>
      </c>
      <c r="L44" s="330">
        <v>43368</v>
      </c>
      <c r="M44" s="330">
        <v>38590</v>
      </c>
      <c r="N44" s="330">
        <v>28589</v>
      </c>
      <c r="O44" s="330">
        <v>17970</v>
      </c>
      <c r="P44" s="330">
        <v>22860</v>
      </c>
      <c r="Q44" s="4" t="s">
        <v>803</v>
      </c>
      <c r="R44" s="8">
        <v>212</v>
      </c>
      <c r="S44" s="28">
        <v>218</v>
      </c>
      <c r="T44" s="28">
        <v>215</v>
      </c>
      <c r="U44" s="28">
        <v>223</v>
      </c>
      <c r="V44" s="28">
        <v>223</v>
      </c>
      <c r="W44" s="28">
        <v>224</v>
      </c>
      <c r="X44" s="28"/>
    </row>
    <row r="45" spans="1:36" ht="13.5" customHeight="1">
      <c r="A45" s="16" t="s">
        <v>52</v>
      </c>
      <c r="B45" s="330">
        <v>282</v>
      </c>
      <c r="C45" s="330">
        <v>275</v>
      </c>
      <c r="D45" s="330">
        <v>1145</v>
      </c>
      <c r="E45" s="330">
        <v>936</v>
      </c>
      <c r="F45" s="330">
        <v>1334</v>
      </c>
      <c r="G45" s="330">
        <v>1015</v>
      </c>
      <c r="H45" s="330">
        <v>1231</v>
      </c>
      <c r="I45" s="16" t="s">
        <v>578</v>
      </c>
      <c r="J45" s="330">
        <v>3568</v>
      </c>
      <c r="K45" s="330">
        <v>3903</v>
      </c>
      <c r="L45" s="330">
        <v>3496</v>
      </c>
      <c r="M45" s="330">
        <v>3390</v>
      </c>
      <c r="N45" s="330">
        <v>3178</v>
      </c>
      <c r="O45" s="330">
        <v>3278</v>
      </c>
      <c r="P45" s="330">
        <v>2762</v>
      </c>
      <c r="Q45" s="4" t="s">
        <v>804</v>
      </c>
      <c r="R45" s="7">
        <v>29255</v>
      </c>
      <c r="S45" s="7">
        <v>29403</v>
      </c>
      <c r="T45" s="7">
        <v>29491</v>
      </c>
      <c r="U45" s="7">
        <v>29704</v>
      </c>
      <c r="V45" s="7">
        <v>29904</v>
      </c>
      <c r="W45" s="7">
        <v>30305</v>
      </c>
      <c r="X45" s="7"/>
    </row>
    <row r="46" spans="1:36" ht="13.5" customHeight="1">
      <c r="A46" s="16" t="s">
        <v>53</v>
      </c>
      <c r="B46" s="38">
        <v>22.7</v>
      </c>
      <c r="C46" s="38">
        <v>22.9</v>
      </c>
      <c r="D46" s="330" t="s">
        <v>54</v>
      </c>
      <c r="E46" s="330" t="s">
        <v>55</v>
      </c>
      <c r="F46" s="330" t="s">
        <v>56</v>
      </c>
      <c r="G46" s="330" t="s">
        <v>57</v>
      </c>
      <c r="H46" s="330" t="s">
        <v>58</v>
      </c>
      <c r="I46" s="16" t="s">
        <v>579</v>
      </c>
      <c r="J46" s="330">
        <v>1042</v>
      </c>
      <c r="K46" s="330">
        <v>976</v>
      </c>
      <c r="L46" s="330">
        <v>1018</v>
      </c>
      <c r="M46" s="330">
        <v>885</v>
      </c>
      <c r="N46" s="330">
        <v>870</v>
      </c>
      <c r="O46" s="330">
        <v>1053</v>
      </c>
      <c r="P46" s="330">
        <v>703</v>
      </c>
      <c r="Q46" s="4" t="s">
        <v>51</v>
      </c>
      <c r="R46" s="45">
        <v>853</v>
      </c>
      <c r="S46" s="45">
        <v>854</v>
      </c>
      <c r="T46" s="45">
        <v>866</v>
      </c>
      <c r="U46" s="45">
        <v>768</v>
      </c>
      <c r="V46" s="45">
        <v>867</v>
      </c>
      <c r="W46" s="45">
        <v>811</v>
      </c>
      <c r="X46" s="28"/>
    </row>
    <row r="47" spans="1:36" ht="13.5" customHeight="1">
      <c r="A47" s="16" t="s">
        <v>59</v>
      </c>
      <c r="B47" s="143">
        <v>0.2</v>
      </c>
      <c r="C47" s="330">
        <v>0.19</v>
      </c>
      <c r="D47" s="330" t="s">
        <v>60</v>
      </c>
      <c r="E47" s="330" t="s">
        <v>1</v>
      </c>
      <c r="F47" s="330" t="s">
        <v>61</v>
      </c>
      <c r="G47" s="330" t="s">
        <v>62</v>
      </c>
      <c r="H47" s="330" t="s">
        <v>60</v>
      </c>
      <c r="I47" s="16" t="s">
        <v>580</v>
      </c>
      <c r="J47" s="330">
        <v>341</v>
      </c>
      <c r="K47" s="330">
        <v>389</v>
      </c>
      <c r="L47" s="330">
        <v>483</v>
      </c>
      <c r="M47" s="330">
        <v>581</v>
      </c>
      <c r="N47" s="330">
        <v>309</v>
      </c>
      <c r="O47" s="330">
        <v>143</v>
      </c>
      <c r="P47" s="330">
        <v>73</v>
      </c>
      <c r="Q47" s="4" t="s">
        <v>52</v>
      </c>
      <c r="R47" s="45">
        <v>282</v>
      </c>
      <c r="S47" s="45">
        <v>275</v>
      </c>
      <c r="T47" s="45">
        <v>267</v>
      </c>
      <c r="U47" s="45">
        <v>163</v>
      </c>
      <c r="V47" s="45">
        <v>258</v>
      </c>
      <c r="W47" s="45">
        <v>200</v>
      </c>
      <c r="X47" s="28"/>
    </row>
    <row r="48" spans="1:36" ht="13.5" customHeight="1">
      <c r="A48" s="16" t="s">
        <v>63</v>
      </c>
      <c r="B48" s="38">
        <v>15</v>
      </c>
      <c r="C48" s="330">
        <v>15</v>
      </c>
      <c r="D48" s="330" t="s">
        <v>64</v>
      </c>
      <c r="E48" s="330" t="s">
        <v>65</v>
      </c>
      <c r="F48" s="330" t="s">
        <v>66</v>
      </c>
      <c r="G48" s="330" t="s">
        <v>67</v>
      </c>
      <c r="H48" s="330" t="s">
        <v>68</v>
      </c>
      <c r="I48" s="16" t="s">
        <v>581</v>
      </c>
      <c r="J48" s="330">
        <v>338</v>
      </c>
      <c r="K48" s="330">
        <v>469</v>
      </c>
      <c r="L48" s="330">
        <v>325</v>
      </c>
      <c r="M48" s="330">
        <v>337</v>
      </c>
      <c r="N48" s="330">
        <v>394</v>
      </c>
      <c r="O48" s="330">
        <v>340</v>
      </c>
      <c r="P48" s="330">
        <v>462</v>
      </c>
      <c r="Q48" s="4" t="s">
        <v>805</v>
      </c>
      <c r="R48" s="5">
        <v>22.7</v>
      </c>
      <c r="S48" s="28">
        <v>22.9</v>
      </c>
      <c r="T48" s="28">
        <v>22.8</v>
      </c>
      <c r="U48" s="28">
        <v>23.8</v>
      </c>
      <c r="V48" s="28">
        <v>23.8</v>
      </c>
      <c r="W48" s="28">
        <v>24.3</v>
      </c>
      <c r="X48" s="28"/>
    </row>
    <row r="49" spans="1:24" ht="13.5" customHeight="1">
      <c r="A49" s="16" t="s">
        <v>1034</v>
      </c>
      <c r="B49" s="330">
        <v>4487</v>
      </c>
      <c r="C49" s="330">
        <v>3762</v>
      </c>
      <c r="D49" s="330">
        <v>2714</v>
      </c>
      <c r="E49" s="330">
        <v>3655</v>
      </c>
      <c r="F49" s="330">
        <v>3244</v>
      </c>
      <c r="G49" s="330">
        <v>2624</v>
      </c>
      <c r="H49" s="330">
        <v>3189</v>
      </c>
      <c r="I49" s="16" t="s">
        <v>582</v>
      </c>
      <c r="J49" s="330">
        <v>7223</v>
      </c>
      <c r="K49" s="330">
        <v>7797</v>
      </c>
      <c r="L49" s="330">
        <v>6503</v>
      </c>
      <c r="M49" s="330">
        <v>7761</v>
      </c>
      <c r="N49" s="330">
        <v>7185</v>
      </c>
      <c r="O49" s="330">
        <v>8209</v>
      </c>
      <c r="P49" s="330">
        <v>7556</v>
      </c>
      <c r="Q49" s="4" t="s">
        <v>59</v>
      </c>
      <c r="R49" s="5">
        <v>0.2</v>
      </c>
      <c r="S49" s="33">
        <v>0.19</v>
      </c>
      <c r="T49" s="33">
        <v>0.21</v>
      </c>
      <c r="U49" s="33">
        <v>0.17</v>
      </c>
      <c r="V49" s="33">
        <v>0.2</v>
      </c>
      <c r="W49" s="33">
        <v>0.19</v>
      </c>
      <c r="X49" s="33"/>
    </row>
    <row r="50" spans="1:24" ht="13.5" customHeight="1">
      <c r="A50" s="325"/>
      <c r="B50" s="330"/>
      <c r="C50" s="330"/>
      <c r="D50" s="330"/>
      <c r="E50" s="330"/>
      <c r="F50" s="330"/>
      <c r="I50" s="710" t="s">
        <v>1062</v>
      </c>
      <c r="J50" s="330">
        <v>3725</v>
      </c>
      <c r="K50" s="330"/>
      <c r="L50" s="330"/>
      <c r="M50" s="330"/>
      <c r="N50" s="330"/>
      <c r="O50" s="330"/>
      <c r="P50" s="330"/>
      <c r="Q50" s="4" t="s">
        <v>63</v>
      </c>
      <c r="R50" s="8">
        <v>15</v>
      </c>
      <c r="S50" s="28">
        <v>15</v>
      </c>
      <c r="T50" s="28">
        <v>14.7</v>
      </c>
      <c r="U50" s="28">
        <v>12.8</v>
      </c>
      <c r="V50" s="28">
        <v>14.4</v>
      </c>
      <c r="W50" s="28">
        <v>13.5</v>
      </c>
      <c r="X50" s="28"/>
    </row>
    <row r="51" spans="1:24" ht="13.5" customHeight="1">
      <c r="A51" s="325"/>
      <c r="B51" s="325"/>
      <c r="C51" s="325"/>
      <c r="D51" s="325"/>
      <c r="E51" s="325"/>
      <c r="F51" s="325"/>
      <c r="G51" s="636" t="s">
        <v>1033</v>
      </c>
      <c r="H51" s="636"/>
      <c r="I51" s="24" t="s">
        <v>583</v>
      </c>
      <c r="J51" s="25">
        <v>594025</v>
      </c>
      <c r="K51" s="25">
        <v>649304</v>
      </c>
      <c r="L51" s="25">
        <v>690084</v>
      </c>
      <c r="M51" s="25">
        <v>556301</v>
      </c>
      <c r="N51" s="25">
        <v>485124</v>
      </c>
      <c r="O51" s="25">
        <v>456271</v>
      </c>
      <c r="P51" s="25">
        <v>371894</v>
      </c>
    </row>
    <row r="52" spans="1:24" ht="14.25" customHeight="1">
      <c r="A52" s="325"/>
      <c r="B52" s="325"/>
      <c r="C52" s="325"/>
      <c r="D52" s="325"/>
      <c r="E52" s="325"/>
      <c r="F52" s="325"/>
      <c r="G52" s="325"/>
      <c r="H52" s="325"/>
      <c r="I52" s="708"/>
      <c r="K52" s="330"/>
      <c r="L52" s="330"/>
      <c r="M52" s="330"/>
      <c r="N52" s="330"/>
      <c r="O52" s="330"/>
      <c r="P52" s="330"/>
    </row>
    <row r="53" spans="1:24" ht="13.5" customHeight="1">
      <c r="A53" s="325"/>
      <c r="B53" s="325"/>
      <c r="C53" s="325"/>
      <c r="D53" s="325"/>
      <c r="E53" s="325"/>
      <c r="F53" s="325"/>
      <c r="G53" s="325"/>
      <c r="H53" s="325"/>
      <c r="I53" s="711"/>
      <c r="J53" s="330"/>
      <c r="K53" s="330"/>
      <c r="L53" s="330"/>
      <c r="M53" s="330"/>
      <c r="N53" s="330"/>
      <c r="O53" s="330"/>
      <c r="P53" s="330"/>
    </row>
    <row r="54" spans="1:24" ht="13.5" customHeight="1">
      <c r="I54" s="14" t="s">
        <v>436</v>
      </c>
      <c r="J54" s="379"/>
      <c r="K54" s="330"/>
      <c r="L54" s="330"/>
      <c r="M54" s="330"/>
      <c r="N54" s="330"/>
      <c r="O54" s="330"/>
      <c r="P54" s="330"/>
      <c r="Q54" s="638" t="s">
        <v>689</v>
      </c>
      <c r="R54" s="638"/>
      <c r="S54" s="638"/>
      <c r="T54" s="638"/>
      <c r="U54" s="638"/>
      <c r="V54" s="638"/>
      <c r="W54" s="638"/>
    </row>
    <row r="55" spans="1:24" ht="13.5" customHeight="1">
      <c r="J55" s="5"/>
      <c r="Q55" s="638" t="s">
        <v>690</v>
      </c>
      <c r="R55" s="638"/>
      <c r="S55" s="638"/>
      <c r="T55" s="638"/>
      <c r="U55" s="638"/>
      <c r="V55" s="638"/>
      <c r="W55" s="638"/>
    </row>
    <row r="56" spans="1:24" ht="13.5" customHeight="1">
      <c r="I56" s="16" t="s">
        <v>584</v>
      </c>
      <c r="J56" s="17">
        <v>4</v>
      </c>
      <c r="K56" s="330">
        <v>5</v>
      </c>
      <c r="L56" s="330">
        <v>86</v>
      </c>
      <c r="M56" s="330">
        <v>84</v>
      </c>
      <c r="N56" s="330">
        <v>80</v>
      </c>
      <c r="O56" s="330">
        <v>78</v>
      </c>
      <c r="P56" s="330">
        <v>78</v>
      </c>
      <c r="Q56" s="564"/>
      <c r="R56" s="564"/>
      <c r="S56" s="564"/>
      <c r="T56" s="564"/>
      <c r="U56" s="564"/>
      <c r="V56" s="564"/>
      <c r="W56" s="564"/>
    </row>
    <row r="57" spans="1:24" ht="13.5" customHeight="1">
      <c r="I57" s="16" t="s">
        <v>585</v>
      </c>
      <c r="J57" s="330">
        <v>4050</v>
      </c>
      <c r="K57" s="330">
        <v>4050</v>
      </c>
      <c r="L57" s="330">
        <v>4047</v>
      </c>
      <c r="M57" s="330">
        <v>4043</v>
      </c>
      <c r="N57" s="330">
        <v>4037</v>
      </c>
      <c r="O57" s="330">
        <v>2600</v>
      </c>
      <c r="P57" s="330">
        <v>2597</v>
      </c>
      <c r="Q57" s="620"/>
      <c r="R57" s="620"/>
      <c r="S57" s="620"/>
      <c r="T57" s="620"/>
      <c r="U57" s="620"/>
      <c r="V57" s="620"/>
      <c r="W57" s="620"/>
    </row>
    <row r="58" spans="1:24" ht="13.5" customHeight="1">
      <c r="I58" s="16" t="s">
        <v>586</v>
      </c>
      <c r="J58" s="330">
        <v>1080</v>
      </c>
      <c r="K58" s="330">
        <v>1080</v>
      </c>
      <c r="L58" s="330">
        <v>1080</v>
      </c>
      <c r="M58" s="330">
        <v>1065</v>
      </c>
      <c r="N58" s="330">
        <v>1065</v>
      </c>
      <c r="O58" s="330" t="s">
        <v>463</v>
      </c>
      <c r="P58" s="330" t="s">
        <v>463</v>
      </c>
      <c r="Q58" s="564"/>
      <c r="R58" s="564"/>
      <c r="S58" s="564"/>
      <c r="T58" s="564"/>
      <c r="U58" s="564"/>
      <c r="V58" s="564"/>
      <c r="W58" s="564"/>
    </row>
    <row r="59" spans="1:24" ht="13.5" customHeight="1">
      <c r="I59" s="16" t="s">
        <v>587</v>
      </c>
      <c r="J59" s="330">
        <v>32</v>
      </c>
      <c r="K59" s="330">
        <v>340</v>
      </c>
      <c r="L59" s="330">
        <v>-47</v>
      </c>
      <c r="M59" s="330">
        <v>-146</v>
      </c>
      <c r="N59" s="330">
        <v>-518</v>
      </c>
      <c r="O59" s="330">
        <v>-888</v>
      </c>
      <c r="P59" s="330">
        <v>-160</v>
      </c>
    </row>
    <row r="60" spans="1:24" ht="13.5" customHeight="1">
      <c r="I60" s="16" t="s">
        <v>588</v>
      </c>
      <c r="J60" s="330">
        <v>22705</v>
      </c>
      <c r="K60" s="330">
        <v>22530</v>
      </c>
      <c r="L60" s="330">
        <v>20954</v>
      </c>
      <c r="M60" s="330">
        <v>19492</v>
      </c>
      <c r="N60" s="330">
        <v>17756</v>
      </c>
      <c r="O60" s="330">
        <v>16013</v>
      </c>
      <c r="P60" s="330">
        <v>14645</v>
      </c>
    </row>
    <row r="61" spans="1:24" ht="13.5" customHeight="1">
      <c r="I61" s="24" t="s">
        <v>589</v>
      </c>
      <c r="J61" s="25">
        <v>27871</v>
      </c>
      <c r="K61" s="25">
        <v>28005</v>
      </c>
      <c r="L61" s="25">
        <v>26120</v>
      </c>
      <c r="M61" s="25">
        <v>24538</v>
      </c>
      <c r="N61" s="25">
        <v>22420</v>
      </c>
      <c r="O61" s="25">
        <v>17803</v>
      </c>
      <c r="P61" s="25">
        <v>17160</v>
      </c>
    </row>
    <row r="62" spans="1:24" ht="13.5" customHeight="1">
      <c r="I62" s="24" t="s">
        <v>590</v>
      </c>
      <c r="J62" s="25">
        <v>621896</v>
      </c>
      <c r="K62" s="25">
        <v>677309</v>
      </c>
      <c r="L62" s="25">
        <v>716204</v>
      </c>
      <c r="M62" s="25">
        <v>580839</v>
      </c>
      <c r="N62" s="25">
        <v>507544</v>
      </c>
      <c r="O62" s="25">
        <v>474074</v>
      </c>
      <c r="P62" s="25">
        <v>289054</v>
      </c>
    </row>
    <row r="63" spans="1:24" ht="13.5" customHeight="1"/>
    <row r="64" spans="1:2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sheetData>
  <mergeCells count="8">
    <mergeCell ref="Q54:W54"/>
    <mergeCell ref="Q55:W55"/>
    <mergeCell ref="I1:P1"/>
    <mergeCell ref="Q1:X1"/>
    <mergeCell ref="I18:I19"/>
    <mergeCell ref="Y37:Y38"/>
    <mergeCell ref="I41:I42"/>
    <mergeCell ref="G51:H51"/>
  </mergeCells>
  <printOptions horizontalCentered="1"/>
  <pageMargins left="0.49270833333333336" right="0.7" top="0.75" bottom="0.75" header="0.3" footer="0.3"/>
  <pageSetup paperSize="9" scale="86" orientation="portrait" r:id="rId1"/>
  <headerFooter>
    <oddHeader>&amp;R&amp;"Arial,Normal"&amp;8Key financial figures</oddHeader>
    <oddFooter>&amp;L&amp;G&amp;C&amp;"Arial,Normal"&amp;7Fact book - Q2 2013</oddFooter>
  </headerFooter>
  <colBreaks count="4" manualBreakCount="4">
    <brk id="8" max="63" man="1"/>
    <brk id="16" max="1048575" man="1"/>
    <brk id="24" max="63" man="1"/>
    <brk id="34" max="63"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zoomScale="80" zoomScaleNormal="100" zoomScalePageLayoutView="80" workbookViewId="0">
      <selection activeCell="F49" sqref="F49"/>
    </sheetView>
  </sheetViews>
  <sheetFormatPr defaultRowHeight="15"/>
  <cols>
    <col min="5" max="5" width="3.5703125" customWidth="1"/>
  </cols>
  <sheetData>
    <row r="3" spans="6:6" ht="35.25">
      <c r="F3" s="93" t="s">
        <v>542</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33</vt:i4>
      </vt:variant>
    </vt:vector>
  </HeadingPairs>
  <TitlesOfParts>
    <vt:vector size="76" baseType="lpstr">
      <vt:lpstr>Factbook Q2 2013</vt:lpstr>
      <vt:lpstr>Contents</vt:lpstr>
      <vt:lpstr>Overview start</vt:lpstr>
      <vt:lpstr>Nordea overview</vt:lpstr>
      <vt:lpstr>Info - Rating</vt:lpstr>
      <vt:lpstr>Info - Largest shareholders</vt:lpstr>
      <vt:lpstr>Financials start</vt:lpstr>
      <vt:lpstr>Key financial figures</vt:lpstr>
      <vt:lpstr>Retail start</vt:lpstr>
      <vt:lpstr>Business area - Retail</vt:lpstr>
      <vt:lpstr>Retail - Denmark  </vt:lpstr>
      <vt:lpstr>Retail - Finland </vt:lpstr>
      <vt:lpstr>Retail - Norway </vt:lpstr>
      <vt:lpstr>Retail - Sweden  </vt:lpstr>
      <vt:lpstr>Retail - Baltics</vt:lpstr>
      <vt:lpstr>Retail - Other</vt:lpstr>
      <vt:lpstr>Wholesale start</vt:lpstr>
      <vt:lpstr>Business area - Wholesale</vt:lpstr>
      <vt:lpstr>Wholesale - CIB &amp; SOOS</vt:lpstr>
      <vt:lpstr>Wholesale - SOOS</vt:lpstr>
      <vt:lpstr>Wholesale - Russia &amp; Other</vt:lpstr>
      <vt:lpstr>Wholesale - Other</vt:lpstr>
      <vt:lpstr>Wealth start</vt:lpstr>
      <vt:lpstr>Business area - Wealth Mgmt</vt:lpstr>
      <vt:lpstr>Wealth - Asset Mgmt</vt:lpstr>
      <vt:lpstr>Wealth Mgmt - AuM</vt:lpstr>
      <vt:lpstr>Wealth Mgmt - Life &amp; Pension</vt:lpstr>
      <vt:lpstr>Wealth - MCEV</vt:lpstr>
      <vt:lpstr>Wealth - Private Bankin &amp; Other</vt:lpstr>
      <vt:lpstr>Customers start</vt:lpstr>
      <vt:lpstr>Customers - Household</vt:lpstr>
      <vt:lpstr>Customer - Corporate</vt:lpstr>
      <vt:lpstr>Capital start</vt:lpstr>
      <vt:lpstr>Lending, loan losses, impaired</vt:lpstr>
      <vt:lpstr>Loan portfolio</vt:lpstr>
      <vt:lpstr>Loan losses &amp; Impaired loans</vt:lpstr>
      <vt:lpstr>Risk</vt:lpstr>
      <vt:lpstr>Capital position </vt:lpstr>
      <vt:lpstr>Liquidity buffer</vt:lpstr>
      <vt:lpstr>General info start</vt:lpstr>
      <vt:lpstr>Info - Payments &amp; transactions</vt:lpstr>
      <vt:lpstr>Info - Macroeconomic data</vt:lpstr>
      <vt:lpstr>Contacts and financial calendar</vt:lpstr>
      <vt:lpstr>'Business area - Retail'!Print_Area</vt:lpstr>
      <vt:lpstr>'Business area - Wealth Mgmt'!Print_Area</vt:lpstr>
      <vt:lpstr>'Business area - Wholesale'!Print_Area</vt:lpstr>
      <vt:lpstr>'Capital position '!Print_Area</vt:lpstr>
      <vt:lpstr>'Contacts and financial calendar'!Print_Area</vt:lpstr>
      <vt:lpstr>Contents!Print_Area</vt:lpstr>
      <vt:lpstr>'Customers start'!Print_Area</vt:lpstr>
      <vt:lpstr>'Factbook Q2 2013'!Print_Area</vt:lpstr>
      <vt:lpstr>'Financials start'!Print_Area</vt:lpstr>
      <vt:lpstr>'General info start'!Print_Area</vt:lpstr>
      <vt:lpstr>'Info - Macroeconomic data'!Print_Area</vt:lpstr>
      <vt:lpstr>'Info - Payments &amp; transactions'!Print_Area</vt:lpstr>
      <vt:lpstr>'Key financial figures'!Print_Area</vt:lpstr>
      <vt:lpstr>'Lending, loan losses, impaired'!Print_Area</vt:lpstr>
      <vt:lpstr>'Liquidity buffer'!Print_Area</vt:lpstr>
      <vt:lpstr>'Loan losses &amp; Impaired loans'!Print_Area</vt:lpstr>
      <vt:lpstr>'Loan portfolio'!Print_Area</vt:lpstr>
      <vt:lpstr>'Nordea overview'!Print_Area</vt:lpstr>
      <vt:lpstr>'Overview start'!Print_Area</vt:lpstr>
      <vt:lpstr>'Retail - Baltics'!Print_Area</vt:lpstr>
      <vt:lpstr>'Retail - Denmark  '!Print_Area</vt:lpstr>
      <vt:lpstr>'Retail - Finland '!Print_Area</vt:lpstr>
      <vt:lpstr>'Retail - Norway '!Print_Area</vt:lpstr>
      <vt:lpstr>'Retail - Other'!Print_Area</vt:lpstr>
      <vt:lpstr>'Retail - Sweden  '!Print_Area</vt:lpstr>
      <vt:lpstr>'Wealth - Asset Mgmt'!Print_Area</vt:lpstr>
      <vt:lpstr>'Wealth - MCEV'!Print_Area</vt:lpstr>
      <vt:lpstr>'Wealth - Private Bankin &amp; Other'!Print_Area</vt:lpstr>
      <vt:lpstr>'Wealth Mgmt - AuM'!Print_Area</vt:lpstr>
      <vt:lpstr>'Wealth Mgmt - Life &amp; Pension'!Print_Area</vt:lpstr>
      <vt:lpstr>'Wholesale - CIB &amp; SOOS'!Print_Area</vt:lpstr>
      <vt:lpstr>'Wholesale - Russia &amp; Other'!Print_Area</vt:lpstr>
      <vt:lpstr>'Wholesale - SOOS'!Print_Area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Crayford, Andrew</dc:creator>
  <cp:lastModifiedBy>N387000</cp:lastModifiedBy>
  <cp:lastPrinted>2013-07-16T19:47:21Z</cp:lastPrinted>
  <dcterms:created xsi:type="dcterms:W3CDTF">2013-04-19T13:44:37Z</dcterms:created>
  <dcterms:modified xsi:type="dcterms:W3CDTF">2013-09-26T08:05:45Z</dcterms:modified>
</cp:coreProperties>
</file>