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9.xml" ContentType="application/vnd.openxmlformats-officedocument.spreadsheetml.externalLink+xml"/>
  <Override PartName="/xl/externalLinks/externalLink50.xml" ContentType="application/vnd.openxmlformats-officedocument.spreadsheetml.externalLink+xml"/>
  <Override PartName="/xl/externalLinks/externalLink51.xml" ContentType="application/vnd.openxmlformats-officedocument.spreadsheetml.externalLink+xml"/>
  <Override PartName="/xl/externalLinks/externalLink52.xml" ContentType="application/vnd.openxmlformats-officedocument.spreadsheetml.externalLink+xml"/>
  <Override PartName="/xl/externalLinks/externalLink53.xml" ContentType="application/vnd.openxmlformats-officedocument.spreadsheetml.externalLink+xml"/>
  <Override PartName="/xl/externalLinks/externalLink54.xml" ContentType="application/vnd.openxmlformats-officedocument.spreadsheetml.externalLink+xml"/>
  <Override PartName="/xl/externalLinks/externalLink55.xml" ContentType="application/vnd.openxmlformats-officedocument.spreadsheetml.externalLink+xml"/>
  <Override PartName="/xl/externalLinks/externalLink56.xml" ContentType="application/vnd.openxmlformats-officedocument.spreadsheetml.externalLink+xml"/>
  <Override PartName="/xl/externalLinks/externalLink57.xml" ContentType="application/vnd.openxmlformats-officedocument.spreadsheetml.externalLink+xml"/>
  <Override PartName="/xl/externalLinks/externalLink58.xml" ContentType="application/vnd.openxmlformats-officedocument.spreadsheetml.externalLink+xml"/>
  <Override PartName="/xl/externalLinks/externalLink59.xml" ContentType="application/vnd.openxmlformats-officedocument.spreadsheetml.externalLink+xml"/>
  <Override PartName="/xl/externalLinks/externalLink60.xml" ContentType="application/vnd.openxmlformats-officedocument.spreadsheetml.externalLink+xml"/>
  <Override PartName="/xl/externalLinks/externalLink61.xml" ContentType="application/vnd.openxmlformats-officedocument.spreadsheetml.externalLink+xml"/>
  <Override PartName="/xl/externalLinks/externalLink6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ustomProperty1.bin" ContentType="application/vnd.openxmlformats-officedocument.spreadsheetml.customProperty"/>
  <Override PartName="/xl/drawings/drawing1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drawings/drawing12.xml" ContentType="application/vnd.openxmlformats-officedocument.drawing+xml"/>
  <Override PartName="/xl/customProperty6.bin" ContentType="application/vnd.openxmlformats-officedocument.spreadsheetml.customProperty"/>
  <Override PartName="/xl/drawings/drawing13.xml" ContentType="application/vnd.openxmlformats-officedocument.drawing+xml"/>
  <Override PartName="/xl/customProperty7.bin" ContentType="application/vnd.openxmlformats-officedocument.spreadsheetml.customProperty"/>
  <Override PartName="/xl/drawings/drawing14.xml" ContentType="application/vnd.openxmlformats-officedocument.drawing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drawings/drawing15.xml" ContentType="application/vnd.openxmlformats-officedocument.drawing+xml"/>
  <Override PartName="/xl/customProperty10.bin" ContentType="application/vnd.openxmlformats-officedocument.spreadsheetml.customProperty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xl/customProperty14.bin" ContentType="application/vnd.openxmlformats-officedocument.spreadsheetml.customProperty"/>
  <Override PartName="/xl/customProperty15.bin" ContentType="application/vnd.openxmlformats-officedocument.spreadsheetml.customProperty"/>
  <Override PartName="/xl/customProperty16.bin" ContentType="application/vnd.openxmlformats-officedocument.spreadsheetml.customProperty"/>
  <Override PartName="/xl/customProperty17.bin" ContentType="application/vnd.openxmlformats-officedocument.spreadsheetml.customProperty"/>
  <Override PartName="/xl/drawings/drawing16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ustomProperty18.bin" ContentType="application/vnd.openxmlformats-officedocument.spreadsheetml.customProperty"/>
  <Override PartName="/xl/customProperty19.bin" ContentType="application/vnd.openxmlformats-officedocument.spreadsheetml.customProperty"/>
  <Override PartName="/xl/customProperty20.bin" ContentType="application/vnd.openxmlformats-officedocument.spreadsheetml.customProperty"/>
  <Override PartName="/xl/customProperty21.bin" ContentType="application/vnd.openxmlformats-officedocument.spreadsheetml.customProperty"/>
  <Override PartName="/xl/customProperty22.bin" ContentType="application/vnd.openxmlformats-officedocument.spreadsheetml.customProperty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drawings/drawing2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showInkAnnotation="0" codeName="ThisWorkbook"/>
  <mc:AlternateContent xmlns:mc="http://schemas.openxmlformats.org/markup-compatibility/2006">
    <mc:Choice Requires="x15">
      <x15ac:absPath xmlns:x15ac="http://schemas.microsoft.com/office/spreadsheetml/2010/11/ac" url="G:\INTERIM REPORTS\Interim reports 2018\Q1\Final\"/>
    </mc:Choice>
  </mc:AlternateContent>
  <bookViews>
    <workbookView xWindow="16425" yWindow="225" windowWidth="20730" windowHeight="11640" tabRatio="857" firstSheet="43" activeTab="57"/>
  </bookViews>
  <sheets>
    <sheet name="Factbook Q1 2018 " sheetId="2" r:id="rId1"/>
    <sheet name="Contents" sheetId="4" r:id="rId2"/>
    <sheet name="Overview start" sheetId="5" r:id="rId3"/>
    <sheet name="Nordea overview" sheetId="6" r:id="rId4"/>
    <sheet name="Financials start" sheetId="7" r:id="rId5"/>
    <sheet name="Key financial figures" sheetId="249" r:id="rId6"/>
    <sheet name="Key financial figures (2)" sheetId="276" r:id="rId7"/>
    <sheet name="NII - bridge" sheetId="272" r:id="rId8"/>
    <sheet name="NCI, Expenses, Loan losses " sheetId="235" r:id="rId9"/>
    <sheet name="Net loan losses" sheetId="260" r:id="rId10"/>
    <sheet name="PeB" sheetId="11" r:id="rId11"/>
    <sheet name="BA - PeB   " sheetId="236" r:id="rId12"/>
    <sheet name="PeB - Den &amp; Fin       " sheetId="237" r:id="rId13"/>
    <sheet name="PeB - Nor &amp; Swe   " sheetId="238" r:id="rId14"/>
    <sheet name=" PeB - Other   " sheetId="239" r:id="rId15"/>
    <sheet name="CBB  Start " sheetId="112" r:id="rId16"/>
    <sheet name="BA - CBB    " sheetId="245" r:id="rId17"/>
    <sheet name="CBB - CB &amp; BB  " sheetId="246" r:id="rId18"/>
    <sheet name="CBB - Other    " sheetId="247" r:id="rId19"/>
    <sheet name="Nordea Finance   " sheetId="208" r:id="rId20"/>
    <sheet name="WB start" sheetId="21" r:id="rId21"/>
    <sheet name="BA - WB  " sheetId="274" r:id="rId22"/>
    <sheet name="WM start" sheetId="26" r:id="rId23"/>
    <sheet name="BA - Wealth Man &amp; Asset Man" sheetId="205" r:id="rId24"/>
    <sheet name="Wealth - Private Banking &amp; O" sheetId="206" r:id="rId25"/>
    <sheet name="Wealth Mgmt - Life &amp; Pensio " sheetId="207" r:id="rId26"/>
    <sheet name="Wealth Mgmt - AuM  " sheetId="202" r:id="rId27"/>
    <sheet name="Group Functions and Other start" sheetId="31" r:id="rId28"/>
    <sheet name="Group Functions and Other   " sheetId="258" r:id="rId29"/>
    <sheet name="Risk, liquidity, capital start" sheetId="35" r:id="rId30"/>
    <sheet name="Lending by sector" sheetId="250" r:id="rId31"/>
    <sheet name="Lending by country and industry" sheetId="270" r:id="rId32"/>
    <sheet name="Fair value" sheetId="268" r:id="rId33"/>
    <sheet name="Lending by industry" sheetId="262" r:id="rId34"/>
    <sheet name="Credit portfolio by BU Q1 " sheetId="263" r:id="rId35"/>
    <sheet name="Credit portfolio BU Q4" sheetId="271" r:id="rId36"/>
    <sheet name="Shipping oil and oil services" sheetId="265" r:id="rId37"/>
    <sheet name="Impaired Loans 1" sheetId="266" r:id="rId38"/>
    <sheet name="Impaired Loans 2" sheetId="267" r:id="rId39"/>
    <sheet name="Rating, Market risk" sheetId="46" r:id="rId40"/>
    <sheet name=" LTV and amortization" sheetId="121" r:id="rId41"/>
    <sheet name="Own Funds &amp; Ratios" sheetId="222" r:id="rId42"/>
    <sheet name="REA &amp; Risk weights" sheetId="223" r:id="rId43"/>
    <sheet name="Requirement " sheetId="224" r:id="rId44"/>
    <sheet name="Market risk " sheetId="225" r:id="rId45"/>
    <sheet name="Own funds " sheetId="226" r:id="rId46"/>
    <sheet name="IRB " sheetId="227" r:id="rId47"/>
    <sheet name="REA - legal " sheetId="228" r:id="rId48"/>
    <sheet name="Graph" sheetId="229" r:id="rId49"/>
    <sheet name="Bank " sheetId="230" r:id="rId50"/>
    <sheet name="Bank2" sheetId="231" r:id="rId51"/>
    <sheet name="Bank3" sheetId="232" r:id="rId52"/>
    <sheet name="Bank4" sheetId="233" r:id="rId53"/>
    <sheet name="Bank5" sheetId="234" r:id="rId54"/>
    <sheet name="Funding " sheetId="273" r:id="rId55"/>
    <sheet name="Liquidity buffer " sheetId="197" r:id="rId56"/>
    <sheet name="General info &amp; macro start" sheetId="64" r:id="rId57"/>
    <sheet name="Market shares    " sheetId="261" r:id="rId58"/>
    <sheet name="Info - Payments &amp; transacti (2)" sheetId="275" r:id="rId59"/>
    <sheet name="Info - Macroeconomic data  " sheetId="199" r:id="rId60"/>
    <sheet name="Contacts and financial calendar" sheetId="68" r:id="rId61"/>
  </sheets>
  <externalReferences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  <externalReference r:id="rId76"/>
    <externalReference r:id="rId77"/>
    <externalReference r:id="rId78"/>
    <externalReference r:id="rId79"/>
    <externalReference r:id="rId80"/>
    <externalReference r:id="rId81"/>
    <externalReference r:id="rId82"/>
    <externalReference r:id="rId83"/>
    <externalReference r:id="rId84"/>
    <externalReference r:id="rId85"/>
    <externalReference r:id="rId86"/>
    <externalReference r:id="rId87"/>
    <externalReference r:id="rId88"/>
    <externalReference r:id="rId89"/>
    <externalReference r:id="rId90"/>
    <externalReference r:id="rId91"/>
    <externalReference r:id="rId92"/>
    <externalReference r:id="rId93"/>
    <externalReference r:id="rId94"/>
    <externalReference r:id="rId95"/>
    <externalReference r:id="rId96"/>
    <externalReference r:id="rId97"/>
    <externalReference r:id="rId98"/>
    <externalReference r:id="rId99"/>
    <externalReference r:id="rId100"/>
    <externalReference r:id="rId101"/>
    <externalReference r:id="rId102"/>
    <externalReference r:id="rId103"/>
    <externalReference r:id="rId104"/>
    <externalReference r:id="rId105"/>
    <externalReference r:id="rId106"/>
    <externalReference r:id="rId107"/>
    <externalReference r:id="rId108"/>
    <externalReference r:id="rId109"/>
    <externalReference r:id="rId110"/>
    <externalReference r:id="rId111"/>
    <externalReference r:id="rId112"/>
    <externalReference r:id="rId113"/>
    <externalReference r:id="rId114"/>
    <externalReference r:id="rId115"/>
    <externalReference r:id="rId116"/>
    <externalReference r:id="rId117"/>
    <externalReference r:id="rId118"/>
    <externalReference r:id="rId119"/>
    <externalReference r:id="rId120"/>
    <externalReference r:id="rId121"/>
    <externalReference r:id="rId122"/>
    <externalReference r:id="rId123"/>
  </externalReferences>
  <definedNames>
    <definedName name="___EUR2003" localSheetId="59">'[1]Calculated forecast'!$O$2</definedName>
    <definedName name="___EUR2003" localSheetId="55">'[1]Calculated forecast'!$O$2</definedName>
    <definedName name="___EUR2003" localSheetId="8">'[2]Calculated forecast'!$O$2</definedName>
    <definedName name="___EUR2003" localSheetId="9">'[2]Calculated forecast'!$O$2</definedName>
    <definedName name="___EUR2003" localSheetId="7">'[2]Calculated forecast'!$O$2</definedName>
    <definedName name="___EUR2003">'[3]Calculated forecast'!$O$2</definedName>
    <definedName name="__EUR2003" localSheetId="59">'[1]Calculated forecast'!$O$2</definedName>
    <definedName name="__EUR2003" localSheetId="55">'[1]Calculated forecast'!$O$2</definedName>
    <definedName name="__EUR2003" localSheetId="8">'[2]Calculated forecast'!$O$2</definedName>
    <definedName name="__EUR2003" localSheetId="9">'[2]Calculated forecast'!$O$2</definedName>
    <definedName name="__EUR2003" localSheetId="7">'[2]Calculated forecast'!$O$2</definedName>
    <definedName name="__EUR2003">'[3]Calculated forecast'!$O$2</definedName>
    <definedName name="__inv1" localSheetId="40">#REF!</definedName>
    <definedName name="__inv1" localSheetId="21">#REF!</definedName>
    <definedName name="__inv1" localSheetId="23">#REF!</definedName>
    <definedName name="__inv1" localSheetId="35">#REF!</definedName>
    <definedName name="__inv1" localSheetId="28">#REF!</definedName>
    <definedName name="__inv1" localSheetId="59">#REF!</definedName>
    <definedName name="__inv1" localSheetId="58">#REF!</definedName>
    <definedName name="__inv1" localSheetId="5">#REF!</definedName>
    <definedName name="__inv1" localSheetId="6">#REF!</definedName>
    <definedName name="__inv1" localSheetId="31">#REF!</definedName>
    <definedName name="__inv1" localSheetId="55">#REF!</definedName>
    <definedName name="__inv1" localSheetId="57">#REF!</definedName>
    <definedName name="__inv1" localSheetId="8">#REF!</definedName>
    <definedName name="__inv1" localSheetId="9">#REF!</definedName>
    <definedName name="__inv1" localSheetId="7">#REF!</definedName>
    <definedName name="__inv1" localSheetId="19">#REF!</definedName>
    <definedName name="__inv1" localSheetId="24">#REF!</definedName>
    <definedName name="__inv1" localSheetId="26">#REF!</definedName>
    <definedName name="__inv1" localSheetId="25">#REF!</definedName>
    <definedName name="__inv1">#REF!</definedName>
    <definedName name="__Key1" localSheetId="40">#REF!</definedName>
    <definedName name="__Key1" localSheetId="21">#REF!</definedName>
    <definedName name="__Key1" localSheetId="23">#REF!</definedName>
    <definedName name="__Key1" localSheetId="35">#REF!</definedName>
    <definedName name="__Key1" localSheetId="28">#REF!</definedName>
    <definedName name="__Key1" localSheetId="59">#REF!</definedName>
    <definedName name="__Key1" localSheetId="58">#REF!</definedName>
    <definedName name="__Key1" localSheetId="5">#REF!</definedName>
    <definedName name="__Key1" localSheetId="6">#REF!</definedName>
    <definedName name="__Key1" localSheetId="31">#REF!</definedName>
    <definedName name="__Key1" localSheetId="55">#REF!</definedName>
    <definedName name="__Key1" localSheetId="57">#REF!</definedName>
    <definedName name="__Key1" localSheetId="8">#REF!</definedName>
    <definedName name="__Key1" localSheetId="9">#REF!</definedName>
    <definedName name="__Key1" localSheetId="7">#REF!</definedName>
    <definedName name="__Key1" localSheetId="19">#REF!</definedName>
    <definedName name="__Key1" localSheetId="24">#REF!</definedName>
    <definedName name="__Key1" localSheetId="26">#REF!</definedName>
    <definedName name="__Key1" localSheetId="25">#REF!</definedName>
    <definedName name="__Key1">#REF!</definedName>
    <definedName name="__key2" localSheetId="40">#REF!</definedName>
    <definedName name="__key2" localSheetId="21">#REF!</definedName>
    <definedName name="__key2" localSheetId="23">#REF!</definedName>
    <definedName name="__key2" localSheetId="35">#REF!</definedName>
    <definedName name="__key2" localSheetId="28">#REF!</definedName>
    <definedName name="__key2" localSheetId="59">#REF!</definedName>
    <definedName name="__key2" localSheetId="58">#REF!</definedName>
    <definedName name="__key2" localSheetId="5">#REF!</definedName>
    <definedName name="__key2" localSheetId="6">#REF!</definedName>
    <definedName name="__key2" localSheetId="31">#REF!</definedName>
    <definedName name="__key2" localSheetId="55">#REF!</definedName>
    <definedName name="__key2" localSheetId="57">#REF!</definedName>
    <definedName name="__key2" localSheetId="8">#REF!</definedName>
    <definedName name="__key2" localSheetId="9">#REF!</definedName>
    <definedName name="__key2" localSheetId="7">#REF!</definedName>
    <definedName name="__key2" localSheetId="19">#REF!</definedName>
    <definedName name="__key2" localSheetId="24">#REF!</definedName>
    <definedName name="__key2" localSheetId="26">#REF!</definedName>
    <definedName name="__key2" localSheetId="25">#REF!</definedName>
    <definedName name="__key2">#REF!</definedName>
    <definedName name="_AMO_UniqueIdentifier" hidden="1">"'965a6ed6-3ee4-4d00-96d5-1559ea48fc0d'"</definedName>
    <definedName name="_aum2" localSheetId="40">#REF!</definedName>
    <definedName name="_aum2" localSheetId="21">#REF!</definedName>
    <definedName name="_aum2" localSheetId="23">#REF!</definedName>
    <definedName name="_aum2" localSheetId="35">#REF!</definedName>
    <definedName name="_aum2" localSheetId="28">#REF!</definedName>
    <definedName name="_aum2" localSheetId="59">#REF!</definedName>
    <definedName name="_aum2" localSheetId="58">#REF!</definedName>
    <definedName name="_aum2" localSheetId="5">#REF!</definedName>
    <definedName name="_aum2" localSheetId="6">#REF!</definedName>
    <definedName name="_aum2" localSheetId="31">#REF!</definedName>
    <definedName name="_aum2" localSheetId="55">#REF!</definedName>
    <definedName name="_aum2" localSheetId="57">#REF!</definedName>
    <definedName name="_aum2" localSheetId="8">#REF!</definedName>
    <definedName name="_aum2" localSheetId="9">#REF!</definedName>
    <definedName name="_aum2" localSheetId="7">#REF!</definedName>
    <definedName name="_aum2" localSheetId="19">#REF!</definedName>
    <definedName name="_aum2" localSheetId="24">#REF!</definedName>
    <definedName name="_aum2" localSheetId="26">#REF!</definedName>
    <definedName name="_aum2" localSheetId="25">#REF!</definedName>
    <definedName name="_aum2">#REF!</definedName>
    <definedName name="_EUR2003" localSheetId="59">'[1]Calculated forecast'!$O$2</definedName>
    <definedName name="_EUR2003" localSheetId="55">'[1]Calculated forecast'!$O$2</definedName>
    <definedName name="_EUR2003" localSheetId="8">'[2]Calculated forecast'!$O$2</definedName>
    <definedName name="_EUR2003" localSheetId="9">'[2]Calculated forecast'!$O$2</definedName>
    <definedName name="_EUR2003" localSheetId="7">'[2]Calculated forecast'!$O$2</definedName>
    <definedName name="_EUR2003">'[3]Calculated forecast'!$O$2</definedName>
    <definedName name="_inv1" localSheetId="40">#REF!</definedName>
    <definedName name="_inv1" localSheetId="21">#REF!</definedName>
    <definedName name="_inv1" localSheetId="23">#REF!</definedName>
    <definedName name="_inv1" localSheetId="35">#REF!</definedName>
    <definedName name="_inv1" localSheetId="28">#REF!</definedName>
    <definedName name="_inv1" localSheetId="59">#REF!</definedName>
    <definedName name="_inv1" localSheetId="58">#REF!</definedName>
    <definedName name="_inv1" localSheetId="5">#REF!</definedName>
    <definedName name="_inv1" localSheetId="6">#REF!</definedName>
    <definedName name="_inv1" localSheetId="31">#REF!</definedName>
    <definedName name="_inv1" localSheetId="55">#REF!</definedName>
    <definedName name="_inv1" localSheetId="57">#REF!</definedName>
    <definedName name="_inv1" localSheetId="8">#REF!</definedName>
    <definedName name="_inv1" localSheetId="9">#REF!</definedName>
    <definedName name="_inv1" localSheetId="7">#REF!</definedName>
    <definedName name="_inv1" localSheetId="19">#REF!</definedName>
    <definedName name="_inv1" localSheetId="24">#REF!</definedName>
    <definedName name="_inv1" localSheetId="26">#REF!</definedName>
    <definedName name="_inv1" localSheetId="25">#REF!</definedName>
    <definedName name="_inv1">#REF!</definedName>
    <definedName name="_Key1" localSheetId="40">#REF!</definedName>
    <definedName name="_Key1" localSheetId="21">#REF!</definedName>
    <definedName name="_Key1" localSheetId="23">#REF!</definedName>
    <definedName name="_Key1" localSheetId="35">#REF!</definedName>
    <definedName name="_Key1" localSheetId="28">#REF!</definedName>
    <definedName name="_Key1" localSheetId="59">#REF!</definedName>
    <definedName name="_Key1" localSheetId="58">#REF!</definedName>
    <definedName name="_Key1" localSheetId="5">#REF!</definedName>
    <definedName name="_Key1" localSheetId="6">#REF!</definedName>
    <definedName name="_Key1" localSheetId="31">#REF!</definedName>
    <definedName name="_Key1" localSheetId="55">#REF!</definedName>
    <definedName name="_Key1" localSheetId="57">#REF!</definedName>
    <definedName name="_Key1" localSheetId="8">#REF!</definedName>
    <definedName name="_Key1" localSheetId="9">#REF!</definedName>
    <definedName name="_Key1" localSheetId="7">#REF!</definedName>
    <definedName name="_Key1" localSheetId="19">#REF!</definedName>
    <definedName name="_Key1" localSheetId="24">#REF!</definedName>
    <definedName name="_Key1" localSheetId="26">#REF!</definedName>
    <definedName name="_Key1" localSheetId="25">#REF!</definedName>
    <definedName name="_Key1">#REF!</definedName>
    <definedName name="_key2" localSheetId="40">#REF!</definedName>
    <definedName name="_key2" localSheetId="21">#REF!</definedName>
    <definedName name="_key2" localSheetId="23">#REF!</definedName>
    <definedName name="_key2" localSheetId="35">#REF!</definedName>
    <definedName name="_key2" localSheetId="28">#REF!</definedName>
    <definedName name="_key2" localSheetId="59">#REF!</definedName>
    <definedName name="_key2" localSheetId="58">#REF!</definedName>
    <definedName name="_key2" localSheetId="5">#REF!</definedName>
    <definedName name="_key2" localSheetId="6">#REF!</definedName>
    <definedName name="_key2" localSheetId="31">#REF!</definedName>
    <definedName name="_key2" localSheetId="55">#REF!</definedName>
    <definedName name="_key2" localSheetId="57">#REF!</definedName>
    <definedName name="_key2" localSheetId="8">#REF!</definedName>
    <definedName name="_key2" localSheetId="9">#REF!</definedName>
    <definedName name="_key2" localSheetId="7">#REF!</definedName>
    <definedName name="_key2" localSheetId="19">#REF!</definedName>
    <definedName name="_key2" localSheetId="24">#REF!</definedName>
    <definedName name="_key2" localSheetId="26">#REF!</definedName>
    <definedName name="_key2" localSheetId="25">#REF!</definedName>
    <definedName name="_key2">#REF!</definedName>
    <definedName name="_MM1" localSheetId="59">[4]XXX!$C$38</definedName>
    <definedName name="_MM1" localSheetId="55">[4]XXX!$C$38</definedName>
    <definedName name="_MM1" localSheetId="8">[5]XXX!$C$38</definedName>
    <definedName name="_MM1" localSheetId="9">[5]XXX!$C$38</definedName>
    <definedName name="_MM1" localSheetId="7">[5]XXX!$C$38</definedName>
    <definedName name="_MM1">[6]XXX!$C$38</definedName>
    <definedName name="_Order1" hidden="1">255</definedName>
    <definedName name="_Order2" hidden="1">255</definedName>
    <definedName name="_Sort" localSheetId="40" hidden="1">'[7]Work Sheet'!#REF!</definedName>
    <definedName name="_Sort" localSheetId="16" hidden="1">'[7]Work Sheet'!#REF!</definedName>
    <definedName name="_Sort" localSheetId="21" hidden="1">'[7]Work Sheet'!#REF!</definedName>
    <definedName name="_Sort" localSheetId="23" hidden="1">'[7]Work Sheet'!#REF!</definedName>
    <definedName name="_Sort" localSheetId="17" hidden="1">'[7]Work Sheet'!#REF!</definedName>
    <definedName name="_Sort" localSheetId="18" hidden="1">'[7]Work Sheet'!#REF!</definedName>
    <definedName name="_Sort" localSheetId="35" hidden="1">'[7]Work Sheet'!#REF!</definedName>
    <definedName name="_Sort" localSheetId="32" hidden="1">'[7]Work Sheet'!#REF!</definedName>
    <definedName name="_Sort" localSheetId="28" hidden="1">'[7]Work Sheet'!#REF!</definedName>
    <definedName name="_Sort" localSheetId="59" hidden="1">'[7]Work Sheet'!#REF!</definedName>
    <definedName name="_Sort" localSheetId="58" hidden="1">'[7]Work Sheet'!#REF!</definedName>
    <definedName name="_Sort" localSheetId="5" hidden="1">'[7]Work Sheet'!#REF!</definedName>
    <definedName name="_Sort" localSheetId="6" hidden="1">'[7]Work Sheet'!#REF!</definedName>
    <definedName name="_Sort" localSheetId="33" hidden="1">'[7]Work Sheet'!#REF!</definedName>
    <definedName name="_Sort" localSheetId="55" hidden="1">'[7]Work Sheet'!#REF!</definedName>
    <definedName name="_Sort" localSheetId="57" hidden="1">'[7]Work Sheet'!#REF!</definedName>
    <definedName name="_Sort" localSheetId="8" hidden="1">'[7]Work Sheet'!#REF!</definedName>
    <definedName name="_Sort" localSheetId="9" hidden="1">'[7]Work Sheet'!#REF!</definedName>
    <definedName name="_Sort" localSheetId="7" hidden="1">'[7]Work Sheet'!#REF!</definedName>
    <definedName name="_Sort" localSheetId="19" hidden="1">'[7]Work Sheet'!#REF!</definedName>
    <definedName name="_Sort" localSheetId="24" hidden="1">'[7]Work Sheet'!#REF!</definedName>
    <definedName name="_Sort" localSheetId="26" hidden="1">'[7]Work Sheet'!#REF!</definedName>
    <definedName name="_Sort" localSheetId="25" hidden="1">'[7]Work Sheet'!#REF!</definedName>
    <definedName name="_Sort" hidden="1">'[7]Work Sheet'!#REF!</definedName>
    <definedName name="_YY1" localSheetId="59">[4]XXX!$C$36</definedName>
    <definedName name="_YY1" localSheetId="55">[4]XXX!$C$36</definedName>
    <definedName name="_YY1" localSheetId="8">[5]XXX!$C$36</definedName>
    <definedName name="_YY1" localSheetId="9">[5]XXX!$C$36</definedName>
    <definedName name="_YY1" localSheetId="7">[5]XXX!$C$36</definedName>
    <definedName name="_YY1">[6]XXX!$C$36</definedName>
    <definedName name="A" localSheetId="40">#REF!</definedName>
    <definedName name="A" localSheetId="21">#REF!</definedName>
    <definedName name="A" localSheetId="23">#REF!</definedName>
    <definedName name="A" localSheetId="35">#REF!</definedName>
    <definedName name="A" localSheetId="28">#REF!</definedName>
    <definedName name="A" localSheetId="59">#REF!</definedName>
    <definedName name="A" localSheetId="58">#REF!</definedName>
    <definedName name="A" localSheetId="5">#REF!</definedName>
    <definedName name="A" localSheetId="6">#REF!</definedName>
    <definedName name="A" localSheetId="31">#REF!</definedName>
    <definedName name="A" localSheetId="55">#REF!</definedName>
    <definedName name="A" localSheetId="57">#REF!</definedName>
    <definedName name="A" localSheetId="8">#REF!</definedName>
    <definedName name="A" localSheetId="9">#REF!</definedName>
    <definedName name="A" localSheetId="7">#REF!</definedName>
    <definedName name="A" localSheetId="19">#REF!</definedName>
    <definedName name="A" localSheetId="24">#REF!</definedName>
    <definedName name="A" localSheetId="26">#REF!</definedName>
    <definedName name="A" localSheetId="25">#REF!</definedName>
    <definedName name="A">#REF!</definedName>
    <definedName name="Afr" localSheetId="40">#REF!</definedName>
    <definedName name="Afr" localSheetId="21">#REF!</definedName>
    <definedName name="Afr" localSheetId="23">#REF!</definedName>
    <definedName name="Afr" localSheetId="35">#REF!</definedName>
    <definedName name="Afr" localSheetId="28">#REF!</definedName>
    <definedName name="Afr" localSheetId="59">#REF!</definedName>
    <definedName name="Afr" localSheetId="58">#REF!</definedName>
    <definedName name="Afr" localSheetId="5">#REF!</definedName>
    <definedName name="Afr" localSheetId="6">#REF!</definedName>
    <definedName name="Afr" localSheetId="31">#REF!</definedName>
    <definedName name="Afr" localSheetId="55">#REF!</definedName>
    <definedName name="Afr" localSheetId="57">#REF!</definedName>
    <definedName name="Afr" localSheetId="8">#REF!</definedName>
    <definedName name="Afr" localSheetId="9">#REF!</definedName>
    <definedName name="Afr" localSheetId="7">#REF!</definedName>
    <definedName name="Afr" localSheetId="19">#REF!</definedName>
    <definedName name="Afr" localSheetId="24">#REF!</definedName>
    <definedName name="Afr" localSheetId="26">#REF!</definedName>
    <definedName name="Afr" localSheetId="25">#REF!</definedName>
    <definedName name="Afr">#REF!</definedName>
    <definedName name="AMKeyFig" localSheetId="40">#REF!</definedName>
    <definedName name="AMKeyFig" localSheetId="21">#REF!</definedName>
    <definedName name="AMKeyFig" localSheetId="23">#REF!</definedName>
    <definedName name="AMKeyFig" localSheetId="35">#REF!</definedName>
    <definedName name="AMKeyFig" localSheetId="28">#REF!</definedName>
    <definedName name="AMKeyFig" localSheetId="59">#REF!</definedName>
    <definedName name="AMKeyFig" localSheetId="58">#REF!</definedName>
    <definedName name="AMKeyFig" localSheetId="5">#REF!</definedName>
    <definedName name="AMKeyFig" localSheetId="6">#REF!</definedName>
    <definedName name="AMKeyFig" localSheetId="31">#REF!</definedName>
    <definedName name="AMKeyFig" localSheetId="55">#REF!</definedName>
    <definedName name="AMKeyFig" localSheetId="57">#REF!</definedName>
    <definedName name="AMKeyFig" localSheetId="8">#REF!</definedName>
    <definedName name="AMKeyFig" localSheetId="9">#REF!</definedName>
    <definedName name="AMKeyFig" localSheetId="7">#REF!</definedName>
    <definedName name="AMKeyFig" localSheetId="19">#REF!</definedName>
    <definedName name="AMKeyFig" localSheetId="24">#REF!</definedName>
    <definedName name="AMKeyFig" localSheetId="26">#REF!</definedName>
    <definedName name="AMKeyFig" localSheetId="25">#REF!</definedName>
    <definedName name="AMKeyFig">#REF!</definedName>
    <definedName name="AMKeyFigLife" localSheetId="40">#REF!</definedName>
    <definedName name="AMKeyFigLife" localSheetId="21">#REF!</definedName>
    <definedName name="AMKeyFigLife" localSheetId="23">#REF!</definedName>
    <definedName name="AMKeyFigLife" localSheetId="35">#REF!</definedName>
    <definedName name="AMKeyFigLife" localSheetId="28">#REF!</definedName>
    <definedName name="AMKeyFigLife" localSheetId="59">#REF!</definedName>
    <definedName name="AMKeyFigLife" localSheetId="58">#REF!</definedName>
    <definedName name="AMKeyFigLife" localSheetId="5">#REF!</definedName>
    <definedName name="AMKeyFigLife" localSheetId="6">#REF!</definedName>
    <definedName name="AMKeyFigLife" localSheetId="31">#REF!</definedName>
    <definedName name="AMKeyFigLife" localSheetId="55">#REF!</definedName>
    <definedName name="AMKeyFigLife" localSheetId="57">#REF!</definedName>
    <definedName name="AMKeyFigLife" localSheetId="8">#REF!</definedName>
    <definedName name="AMKeyFigLife" localSheetId="9">#REF!</definedName>
    <definedName name="AMKeyFigLife" localSheetId="7">#REF!</definedName>
    <definedName name="AMKeyFigLife" localSheetId="19">#REF!</definedName>
    <definedName name="AMKeyFigLife" localSheetId="24">#REF!</definedName>
    <definedName name="AMKeyFigLife" localSheetId="26">#REF!</definedName>
    <definedName name="AMKeyFigLife" localSheetId="25">#REF!</definedName>
    <definedName name="AMKeyFigLife">#REF!</definedName>
    <definedName name="AMVolume" localSheetId="40">#REF!</definedName>
    <definedName name="AMVolume" localSheetId="21">#REF!</definedName>
    <definedName name="AMVolume" localSheetId="23">#REF!</definedName>
    <definedName name="AMVolume" localSheetId="35">#REF!</definedName>
    <definedName name="AMVolume" localSheetId="28">#REF!</definedName>
    <definedName name="AMVolume" localSheetId="59">#REF!</definedName>
    <definedName name="AMVolume" localSheetId="58">#REF!</definedName>
    <definedName name="AMVolume" localSheetId="5">#REF!</definedName>
    <definedName name="AMVolume" localSheetId="6">#REF!</definedName>
    <definedName name="AMVolume" localSheetId="31">#REF!</definedName>
    <definedName name="AMVolume" localSheetId="55">#REF!</definedName>
    <definedName name="AMVolume" localSheetId="57">#REF!</definedName>
    <definedName name="AMVolume" localSheetId="8">#REF!</definedName>
    <definedName name="AMVolume" localSheetId="9">#REF!</definedName>
    <definedName name="AMVolume" localSheetId="7">#REF!</definedName>
    <definedName name="AMVolume" localSheetId="19">#REF!</definedName>
    <definedName name="AMVolume" localSheetId="24">#REF!</definedName>
    <definedName name="AMVolume" localSheetId="26">#REF!</definedName>
    <definedName name="AMVolume" localSheetId="25">#REF!</definedName>
    <definedName name="AMVolume">#REF!</definedName>
    <definedName name="as" localSheetId="40" hidden="1">{"5 * utfall + budget",#N/A,FALSE,"T-0298";"5 * bolag",#N/A,FALSE,"T-0298";"Unibank, utfall alla",#N/A,FALSE,"T-0298";#N/A,#N/A,FALSE,"Koncernskulder";#N/A,#N/A,FALSE,"Koncernfakturering"}</definedName>
    <definedName name="as" localSheetId="21" hidden="1">{"5 * utfall + budget",#N/A,FALSE,"T-0298";"5 * bolag",#N/A,FALSE,"T-0298";"Unibank, utfall alla",#N/A,FALSE,"T-0298";#N/A,#N/A,FALSE,"Koncernskulder";#N/A,#N/A,FALSE,"Koncernfakturering"}</definedName>
    <definedName name="as" localSheetId="23" hidden="1">{"5 * utfall + budget",#N/A,FALSE,"T-0298";"5 * bolag",#N/A,FALSE,"T-0298";"Unibank, utfall alla",#N/A,FALSE,"T-0298";#N/A,#N/A,FALSE,"Koncernskulder";#N/A,#N/A,FALSE,"Koncernfakturering"}</definedName>
    <definedName name="as" localSheetId="34" hidden="1">{"5 * utfall + budget",#N/A,FALSE,"T-0298";"5 * bolag",#N/A,FALSE,"T-0298";"Unibank, utfall alla",#N/A,FALSE,"T-0298";#N/A,#N/A,FALSE,"Koncernskulder";#N/A,#N/A,FALSE,"Koncernfakturering"}</definedName>
    <definedName name="as" localSheetId="32" hidden="1">{"5 * utfall + budget",#N/A,FALSE,"T-0298";"5 * bolag",#N/A,FALSE,"T-0298";"Unibank, utfall alla",#N/A,FALSE,"T-0298";#N/A,#N/A,FALSE,"Koncernskulder";#N/A,#N/A,FALSE,"Koncernfakturering"}</definedName>
    <definedName name="as" localSheetId="54" hidden="1">{"5 * utfall + budget",#N/A,FALSE,"T-0298";"5 * bolag",#N/A,FALSE,"T-0298";"Unibank, utfall alla",#N/A,FALSE,"T-0298";#N/A,#N/A,FALSE,"Koncernskulder";#N/A,#N/A,FALSE,"Koncernfakturering"}</definedName>
    <definedName name="as" localSheetId="28" hidden="1">{"5 * utfall + budget",#N/A,FALSE,"T-0298";"5 * bolag",#N/A,FALSE,"T-0298";"Unibank, utfall alla",#N/A,FALSE,"T-0298";#N/A,#N/A,FALSE,"Koncernskulder";#N/A,#N/A,FALSE,"Koncernfakturering"}</definedName>
    <definedName name="as" localSheetId="59" hidden="1">{"5 * utfall + budget",#N/A,FALSE,"T-0298";"5 * bolag",#N/A,FALSE,"T-0298";"Unibank, utfall alla",#N/A,FALSE,"T-0298";#N/A,#N/A,FALSE,"Koncernskulder";#N/A,#N/A,FALSE,"Koncernfakturering"}</definedName>
    <definedName name="as" localSheetId="58" hidden="1">{"5 * utfall + budget",#N/A,FALSE,"T-0298";"5 * bolag",#N/A,FALSE,"T-0298";"Unibank, utfall alla",#N/A,FALSE,"T-0298";#N/A,#N/A,FALSE,"Koncernskulder";#N/A,#N/A,FALSE,"Koncernfakturering"}</definedName>
    <definedName name="as" localSheetId="5" hidden="1">{"5 * utfall + budget",#N/A,FALSE,"T-0298";"5 * bolag",#N/A,FALSE,"T-0298";"Unibank, utfall alla",#N/A,FALSE,"T-0298";#N/A,#N/A,FALSE,"Koncernskulder";#N/A,#N/A,FALSE,"Koncernfakturering"}</definedName>
    <definedName name="as" localSheetId="6" hidden="1">{"5 * utfall + budget",#N/A,FALSE,"T-0298";"5 * bolag",#N/A,FALSE,"T-0298";"Unibank, utfall alla",#N/A,FALSE,"T-0298";#N/A,#N/A,FALSE,"Koncernskulder";#N/A,#N/A,FALSE,"Koncernfakturering"}</definedName>
    <definedName name="as" localSheetId="55" hidden="1">{"5 * utfall + budget",#N/A,FALSE,"T-0298";"5 * bolag",#N/A,FALSE,"T-0298";"Unibank, utfall alla",#N/A,FALSE,"T-0298";#N/A,#N/A,FALSE,"Koncernskulder";#N/A,#N/A,FALSE,"Koncernfakturering"}</definedName>
    <definedName name="as" localSheetId="57" hidden="1">{"5 * utfall + budget",#N/A,FALSE,"T-0298";"5 * bolag",#N/A,FALSE,"T-0298";"Unibank, utfall alla",#N/A,FALSE,"T-0298";#N/A,#N/A,FALSE,"Koncernskulder";#N/A,#N/A,FALSE,"Koncernfakturering"}</definedName>
    <definedName name="as" localSheetId="8" hidden="1">{"5 * utfall + budget",#N/A,FALSE,"T-0298";"5 * bolag",#N/A,FALSE,"T-0298";"Unibank, utfall alla",#N/A,FALSE,"T-0298";#N/A,#N/A,FALSE,"Koncernskulder";#N/A,#N/A,FALSE,"Koncernfakturering"}</definedName>
    <definedName name="as" localSheetId="9" hidden="1">{"5 * utfall + budget",#N/A,FALSE,"T-0298";"5 * bolag",#N/A,FALSE,"T-0298";"Unibank, utfall alla",#N/A,FALSE,"T-0298";#N/A,#N/A,FALSE,"Koncernskulder";#N/A,#N/A,FALSE,"Koncernfakturering"}</definedName>
    <definedName name="as" localSheetId="7" hidden="1">{"5 * utfall + budget",#N/A,FALSE,"T-0298";"5 * bolag",#N/A,FALSE,"T-0298";"Unibank, utfall alla",#N/A,FALSE,"T-0298";#N/A,#N/A,FALSE,"Koncernskulder";#N/A,#N/A,FALSE,"Koncernfakturering"}</definedName>
    <definedName name="as" localSheetId="19" hidden="1">{"5 * utfall + budget",#N/A,FALSE,"T-0298";"5 * bolag",#N/A,FALSE,"T-0298";"Unibank, utfall alla",#N/A,FALSE,"T-0298";#N/A,#N/A,FALSE,"Koncernskulder";#N/A,#N/A,FALSE,"Koncernfakturering"}</definedName>
    <definedName name="as" localSheetId="41" hidden="1">{"5 * utfall + budget",#N/A,FALSE,"T-0298";"5 * bolag",#N/A,FALSE,"T-0298";"Unibank, utfall alla",#N/A,FALSE,"T-0298";#N/A,#N/A,FALSE,"Koncernskulder";#N/A,#N/A,FALSE,"Koncernfakturering"}</definedName>
    <definedName name="as" localSheetId="39" hidden="1">{"5 * utfall + budget",#N/A,FALSE,"T-0298";"5 * bolag",#N/A,FALSE,"T-0298";"Unibank, utfall alla",#N/A,FALSE,"T-0298";#N/A,#N/A,FALSE,"Koncernskulder";#N/A,#N/A,FALSE,"Koncernfakturering"}</definedName>
    <definedName name="as" localSheetId="24" hidden="1">{"5 * utfall + budget",#N/A,FALSE,"T-0298";"5 * bolag",#N/A,FALSE,"T-0298";"Unibank, utfall alla",#N/A,FALSE,"T-0298";#N/A,#N/A,FALSE,"Koncernskulder";#N/A,#N/A,FALSE,"Koncernfakturering"}</definedName>
    <definedName name="as" localSheetId="26" hidden="1">{"5 * utfall + budget",#N/A,FALSE,"T-0298";"5 * bolag",#N/A,FALSE,"T-0298";"Unibank, utfall alla",#N/A,FALSE,"T-0298";#N/A,#N/A,FALSE,"Koncernskulder";#N/A,#N/A,FALSE,"Koncernfakturering"}</definedName>
    <definedName name="as" localSheetId="25" hidden="1">{"5 * utfall + budget",#N/A,FALSE,"T-0298";"5 * bolag",#N/A,FALSE,"T-0298";"Unibank, utfall alla",#N/A,FALSE,"T-0298";#N/A,#N/A,FALSE,"Koncernskulder";#N/A,#N/A,FALSE,"Koncernfakturering"}</definedName>
    <definedName name="as" hidden="1">{"5 * utfall + budget",#N/A,FALSE,"T-0298";"5 * bolag",#N/A,FALSE,"T-0298";"Unibank, utfall alla",#N/A,FALSE,"T-0298";#N/A,#N/A,FALSE,"Koncernskulder";#N/A,#N/A,FALSE,"Koncernfakturering"}</definedName>
    <definedName name="asset" localSheetId="40">#REF!</definedName>
    <definedName name="asset" localSheetId="21">#REF!</definedName>
    <definedName name="asset" localSheetId="23">#REF!</definedName>
    <definedName name="asset" localSheetId="35">#REF!</definedName>
    <definedName name="asset" localSheetId="28">#REF!</definedName>
    <definedName name="asset" localSheetId="59">#REF!</definedName>
    <definedName name="asset" localSheetId="58">#REF!</definedName>
    <definedName name="asset" localSheetId="5">#REF!</definedName>
    <definedName name="asset" localSheetId="6">#REF!</definedName>
    <definedName name="asset" localSheetId="31">#REF!</definedName>
    <definedName name="asset" localSheetId="55">#REF!</definedName>
    <definedName name="asset" localSheetId="57">#REF!</definedName>
    <definedName name="asset" localSheetId="8">#REF!</definedName>
    <definedName name="asset" localSheetId="9">#REF!</definedName>
    <definedName name="asset" localSheetId="7">#REF!</definedName>
    <definedName name="asset" localSheetId="19">#REF!</definedName>
    <definedName name="asset" localSheetId="24">#REF!</definedName>
    <definedName name="asset" localSheetId="26">#REF!</definedName>
    <definedName name="asset" localSheetId="25">#REF!</definedName>
    <definedName name="asset">#REF!</definedName>
    <definedName name="asset1" localSheetId="40">#REF!</definedName>
    <definedName name="asset1" localSheetId="21">#REF!</definedName>
    <definedName name="asset1" localSheetId="23">#REF!</definedName>
    <definedName name="asset1" localSheetId="35">#REF!</definedName>
    <definedName name="asset1" localSheetId="28">#REF!</definedName>
    <definedName name="asset1" localSheetId="59">#REF!</definedName>
    <definedName name="asset1" localSheetId="58">#REF!</definedName>
    <definedName name="asset1" localSheetId="5">#REF!</definedName>
    <definedName name="asset1" localSheetId="6">#REF!</definedName>
    <definedName name="asset1" localSheetId="31">#REF!</definedName>
    <definedName name="asset1" localSheetId="55">#REF!</definedName>
    <definedName name="asset1" localSheetId="57">#REF!</definedName>
    <definedName name="asset1" localSheetId="8">#REF!</definedName>
    <definedName name="asset1" localSheetId="9">#REF!</definedName>
    <definedName name="asset1" localSheetId="7">#REF!</definedName>
    <definedName name="asset1" localSheetId="19">#REF!</definedName>
    <definedName name="asset1" localSheetId="24">#REF!</definedName>
    <definedName name="asset1" localSheetId="26">#REF!</definedName>
    <definedName name="asset1" localSheetId="25">#REF!</definedName>
    <definedName name="asset1">#REF!</definedName>
    <definedName name="aum" localSheetId="40">#REF!</definedName>
    <definedName name="aum" localSheetId="21">#REF!</definedName>
    <definedName name="aum" localSheetId="23">#REF!</definedName>
    <definedName name="aum" localSheetId="35">#REF!</definedName>
    <definedName name="aum" localSheetId="28">#REF!</definedName>
    <definedName name="aum" localSheetId="59">#REF!</definedName>
    <definedName name="aum" localSheetId="58">#REF!</definedName>
    <definedName name="aum" localSheetId="5">#REF!</definedName>
    <definedName name="aum" localSheetId="6">#REF!</definedName>
    <definedName name="aum" localSheetId="31">#REF!</definedName>
    <definedName name="aum" localSheetId="55">#REF!</definedName>
    <definedName name="aum" localSheetId="57">#REF!</definedName>
    <definedName name="aum" localSheetId="8">#REF!</definedName>
    <definedName name="aum" localSheetId="9">#REF!</definedName>
    <definedName name="aum" localSheetId="7">#REF!</definedName>
    <definedName name="aum" localSheetId="19">#REF!</definedName>
    <definedName name="aum" localSheetId="24">#REF!</definedName>
    <definedName name="aum" localSheetId="26">#REF!</definedName>
    <definedName name="aum" localSheetId="25">#REF!</definedName>
    <definedName name="aum">#REF!</definedName>
    <definedName name="AUMs" localSheetId="40">#REF!</definedName>
    <definedName name="AUMs" localSheetId="21">#REF!</definedName>
    <definedName name="AUMs" localSheetId="23">#REF!</definedName>
    <definedName name="AUMs" localSheetId="35">#REF!</definedName>
    <definedName name="AUMs" localSheetId="28">#REF!</definedName>
    <definedName name="AUMs" localSheetId="59">#REF!</definedName>
    <definedName name="AUMs" localSheetId="58">#REF!</definedName>
    <definedName name="AUMs" localSheetId="5">#REF!</definedName>
    <definedName name="AUMs" localSheetId="6">#REF!</definedName>
    <definedName name="AUMs" localSheetId="31">#REF!</definedName>
    <definedName name="AUMs" localSheetId="55">#REF!</definedName>
    <definedName name="AUMs" localSheetId="57">#REF!</definedName>
    <definedName name="AUMs" localSheetId="8">#REF!</definedName>
    <definedName name="AUMs" localSheetId="9">#REF!</definedName>
    <definedName name="AUMs" localSheetId="7">#REF!</definedName>
    <definedName name="AUMs" localSheetId="19">#REF!</definedName>
    <definedName name="AUMs" localSheetId="24">#REF!</definedName>
    <definedName name="AUMs" localSheetId="26">#REF!</definedName>
    <definedName name="AUMs" localSheetId="25">#REF!</definedName>
    <definedName name="AUMs">#REF!</definedName>
    <definedName name="balance" localSheetId="40">#REF!</definedName>
    <definedName name="balance" localSheetId="21">#REF!</definedName>
    <definedName name="balance" localSheetId="23">#REF!</definedName>
    <definedName name="balance" localSheetId="35">#REF!</definedName>
    <definedName name="balance" localSheetId="28">#REF!</definedName>
    <definedName name="balance" localSheetId="59">#REF!</definedName>
    <definedName name="balance" localSheetId="58">#REF!</definedName>
    <definedName name="balance" localSheetId="5">#REF!</definedName>
    <definedName name="balance" localSheetId="6">#REF!</definedName>
    <definedName name="balance" localSheetId="31">#REF!</definedName>
    <definedName name="balance" localSheetId="55">#REF!</definedName>
    <definedName name="balance" localSheetId="57">#REF!</definedName>
    <definedName name="balance" localSheetId="8">#REF!</definedName>
    <definedName name="balance" localSheetId="9">#REF!</definedName>
    <definedName name="balance" localSheetId="7">#REF!</definedName>
    <definedName name="balance" localSheetId="19">#REF!</definedName>
    <definedName name="balance" localSheetId="24">#REF!</definedName>
    <definedName name="balance" localSheetId="26">#REF!</definedName>
    <definedName name="balance" localSheetId="25">#REF!</definedName>
    <definedName name="balance">#REF!</definedName>
    <definedName name="Balance_sheet__end_of_period" localSheetId="40">#REF!</definedName>
    <definedName name="Balance_sheet__end_of_period" localSheetId="21">#REF!</definedName>
    <definedName name="Balance_sheet__end_of_period" localSheetId="23">#REF!</definedName>
    <definedName name="Balance_sheet__end_of_period" localSheetId="35">#REF!</definedName>
    <definedName name="Balance_sheet__end_of_period" localSheetId="28">#REF!</definedName>
    <definedName name="Balance_sheet__end_of_period" localSheetId="59">#REF!</definedName>
    <definedName name="Balance_sheet__end_of_period" localSheetId="58">#REF!</definedName>
    <definedName name="Balance_sheet__end_of_period" localSheetId="5">#REF!</definedName>
    <definedName name="Balance_sheet__end_of_period" localSheetId="6">#REF!</definedName>
    <definedName name="Balance_sheet__end_of_period" localSheetId="31">#REF!</definedName>
    <definedName name="Balance_sheet__end_of_period" localSheetId="55">#REF!</definedName>
    <definedName name="Balance_sheet__end_of_period" localSheetId="57">#REF!</definedName>
    <definedName name="Balance_sheet__end_of_period" localSheetId="8">#REF!</definedName>
    <definedName name="Balance_sheet__end_of_period" localSheetId="9">#REF!</definedName>
    <definedName name="Balance_sheet__end_of_period" localSheetId="7">#REF!</definedName>
    <definedName name="Balance_sheet__end_of_period" localSheetId="19">#REF!</definedName>
    <definedName name="Balance_sheet__end_of_period" localSheetId="24">#REF!</definedName>
    <definedName name="Balance_sheet__end_of_period" localSheetId="26">#REF!</definedName>
    <definedName name="Balance_sheet__end_of_period" localSheetId="25">#REF!</definedName>
    <definedName name="Balance_sheet__end_of_period">#REF!</definedName>
    <definedName name="balancesheet" localSheetId="40">#REF!</definedName>
    <definedName name="balancesheet" localSheetId="21">#REF!</definedName>
    <definedName name="balancesheet" localSheetId="23">#REF!</definedName>
    <definedName name="balancesheet" localSheetId="35">#REF!</definedName>
    <definedName name="balancesheet" localSheetId="28">#REF!</definedName>
    <definedName name="balancesheet" localSheetId="59">#REF!</definedName>
    <definedName name="balancesheet" localSheetId="58">#REF!</definedName>
    <definedName name="balancesheet" localSheetId="5">#REF!</definedName>
    <definedName name="balancesheet" localSheetId="6">#REF!</definedName>
    <definedName name="balancesheet" localSheetId="31">#REF!</definedName>
    <definedName name="balancesheet" localSheetId="55">#REF!</definedName>
    <definedName name="balancesheet" localSheetId="57">#REF!</definedName>
    <definedName name="balancesheet" localSheetId="8">#REF!</definedName>
    <definedName name="balancesheet" localSheetId="9">#REF!</definedName>
    <definedName name="balancesheet" localSheetId="7">#REF!</definedName>
    <definedName name="balancesheet" localSheetId="19">#REF!</definedName>
    <definedName name="balancesheet" localSheetId="24">#REF!</definedName>
    <definedName name="balancesheet" localSheetId="26">#REF!</definedName>
    <definedName name="balancesheet" localSheetId="25">#REF!</definedName>
    <definedName name="balancesheet">#REF!</definedName>
    <definedName name="bankBaltics" localSheetId="40">#REF!</definedName>
    <definedName name="bankBaltics" localSheetId="21">#REF!</definedName>
    <definedName name="bankBaltics" localSheetId="23">#REF!</definedName>
    <definedName name="bankBaltics" localSheetId="35">#REF!</definedName>
    <definedName name="bankBaltics" localSheetId="28">#REF!</definedName>
    <definedName name="bankBaltics" localSheetId="59">#REF!</definedName>
    <definedName name="bankBaltics" localSheetId="58">#REF!</definedName>
    <definedName name="bankBaltics" localSheetId="5">#REF!</definedName>
    <definedName name="bankBaltics" localSheetId="6">#REF!</definedName>
    <definedName name="bankBaltics" localSheetId="31">#REF!</definedName>
    <definedName name="bankBaltics" localSheetId="55">#REF!</definedName>
    <definedName name="bankBaltics" localSheetId="57">#REF!</definedName>
    <definedName name="bankBaltics" localSheetId="8">#REF!</definedName>
    <definedName name="bankBaltics" localSheetId="9">#REF!</definedName>
    <definedName name="bankBaltics" localSheetId="7">#REF!</definedName>
    <definedName name="bankBaltics" localSheetId="19">#REF!</definedName>
    <definedName name="bankBaltics" localSheetId="24">#REF!</definedName>
    <definedName name="bankBaltics" localSheetId="26">#REF!</definedName>
    <definedName name="bankBaltics" localSheetId="25">#REF!</definedName>
    <definedName name="bankBaltics">#REF!</definedName>
    <definedName name="bankingRussia" localSheetId="40">#REF!</definedName>
    <definedName name="bankingRussia" localSheetId="21">#REF!</definedName>
    <definedName name="bankingRussia" localSheetId="23">#REF!</definedName>
    <definedName name="bankingRussia" localSheetId="35">#REF!</definedName>
    <definedName name="bankingRussia" localSheetId="28">#REF!</definedName>
    <definedName name="bankingRussia" localSheetId="59">#REF!</definedName>
    <definedName name="bankingRussia" localSheetId="58">#REF!</definedName>
    <definedName name="bankingRussia" localSheetId="5">#REF!</definedName>
    <definedName name="bankingRussia" localSheetId="6">#REF!</definedName>
    <definedName name="bankingRussia" localSheetId="31">#REF!</definedName>
    <definedName name="bankingRussia" localSheetId="55">#REF!</definedName>
    <definedName name="bankingRussia" localSheetId="57">#REF!</definedName>
    <definedName name="bankingRussia" localSheetId="8">#REF!</definedName>
    <definedName name="bankingRussia" localSheetId="9">#REF!</definedName>
    <definedName name="bankingRussia" localSheetId="7">#REF!</definedName>
    <definedName name="bankingRussia" localSheetId="19">#REF!</definedName>
    <definedName name="bankingRussia" localSheetId="24">#REF!</definedName>
    <definedName name="bankingRussia" localSheetId="26">#REF!</definedName>
    <definedName name="bankingRussia" localSheetId="25">#REF!</definedName>
    <definedName name="bankingRussia">#REF!</definedName>
    <definedName name="bankPoland" localSheetId="40">#REF!</definedName>
    <definedName name="bankPoland" localSheetId="21">#REF!</definedName>
    <definedName name="bankPoland" localSheetId="23">#REF!</definedName>
    <definedName name="bankPoland" localSheetId="35">#REF!</definedName>
    <definedName name="bankPoland" localSheetId="28">#REF!</definedName>
    <definedName name="bankPoland" localSheetId="59">#REF!</definedName>
    <definedName name="bankPoland" localSheetId="58">#REF!</definedName>
    <definedName name="bankPoland" localSheetId="5">#REF!</definedName>
    <definedName name="bankPoland" localSheetId="6">#REF!</definedName>
    <definedName name="bankPoland" localSheetId="31">#REF!</definedName>
    <definedName name="bankPoland" localSheetId="55">#REF!</definedName>
    <definedName name="bankPoland" localSheetId="57">#REF!</definedName>
    <definedName name="bankPoland" localSheetId="8">#REF!</definedName>
    <definedName name="bankPoland" localSheetId="9">#REF!</definedName>
    <definedName name="bankPoland" localSheetId="7">#REF!</definedName>
    <definedName name="bankPoland" localSheetId="19">#REF!</definedName>
    <definedName name="bankPoland" localSheetId="24">#REF!</definedName>
    <definedName name="bankPoland" localSheetId="26">#REF!</definedName>
    <definedName name="bankPoland" localSheetId="25">#REF!</definedName>
    <definedName name="bankPoland">#REF!</definedName>
    <definedName name="BAtable" localSheetId="40">#REF!</definedName>
    <definedName name="BAtable" localSheetId="21">#REF!</definedName>
    <definedName name="BAtable" localSheetId="23">#REF!</definedName>
    <definedName name="BAtable" localSheetId="35">#REF!</definedName>
    <definedName name="BAtable" localSheetId="28">#REF!</definedName>
    <definedName name="BAtable" localSheetId="59">#REF!</definedName>
    <definedName name="BAtable" localSheetId="58">#REF!</definedName>
    <definedName name="BAtable" localSheetId="5">#REF!</definedName>
    <definedName name="BAtable" localSheetId="6">#REF!</definedName>
    <definedName name="BAtable" localSheetId="31">#REF!</definedName>
    <definedName name="BAtable" localSheetId="55">#REF!</definedName>
    <definedName name="BAtable" localSheetId="57">#REF!</definedName>
    <definedName name="BAtable" localSheetId="8">#REF!</definedName>
    <definedName name="BAtable" localSheetId="9">#REF!</definedName>
    <definedName name="BAtable" localSheetId="7">#REF!</definedName>
    <definedName name="BAtable" localSheetId="19">#REF!</definedName>
    <definedName name="BAtable" localSheetId="24">#REF!</definedName>
    <definedName name="BAtable" localSheetId="26">#REF!</definedName>
    <definedName name="BAtable" localSheetId="25">#REF!</definedName>
    <definedName name="BAtable">#REF!</definedName>
    <definedName name="BB" localSheetId="59">[8]Försäkringar!$AD$2</definedName>
    <definedName name="BB" localSheetId="55">[8]Försäkringar!$AD$2</definedName>
    <definedName name="BB" localSheetId="8">[9]Försäkringar!$AD$2</definedName>
    <definedName name="BB" localSheetId="9">[9]Försäkringar!$AD$2</definedName>
    <definedName name="BB" localSheetId="7">[9]Försäkringar!$AD$2</definedName>
    <definedName name="BB">[10]Försäkringar!$AD$2</definedName>
    <definedName name="Bol" localSheetId="59">'[8]Konto koncern'!$A$6:$A$337</definedName>
    <definedName name="Bol" localSheetId="55">'[8]Konto koncern'!$A$6:$A$337</definedName>
    <definedName name="Bol" localSheetId="8">'[9]Konto koncern'!$A$6:$A$337</definedName>
    <definedName name="Bol" localSheetId="9">'[9]Konto koncern'!$A$6:$A$337</definedName>
    <definedName name="Bol" localSheetId="7">'[9]Konto koncern'!$A$6:$A$337</definedName>
    <definedName name="Bol">'[10]Konto koncern'!$A$6:$A$337</definedName>
    <definedName name="BPS" localSheetId="32">OFFSET([11]Chart!$Z$11,1,0,COUNTA([11]Chart!$Z$11:$Z$38)-1,1)</definedName>
    <definedName name="BPS" localSheetId="59">OFFSET([12]Chart!$Z$11,1,0,COUNTA([12]Chart!$Z$11:$Z$38)-1,1)</definedName>
    <definedName name="BPS" localSheetId="55">OFFSET([12]Chart!$Z$11,1,0,COUNTA([12]Chart!$Z$11:$Z$38)-1,1)</definedName>
    <definedName name="BPS" localSheetId="8">OFFSET([13]Chart!$Z$11,1,0,COUNTA([13]Chart!$Z$11:$Z$38)-1,1)</definedName>
    <definedName name="BPS" localSheetId="9">OFFSET([13]Chart!$Z$11,1,0,COUNTA([13]Chart!$Z$11:$Z$38)-1,1)</definedName>
    <definedName name="BPS" localSheetId="7">OFFSET([13]Chart!$Z$11,1,0,COUNTA([13]Chart!$Z$11:$Z$38)-1,1)</definedName>
    <definedName name="BPS">OFFSET([11]Chart!$Z$11,1,0,COUNTA([11]Chart!$Z$11:$Z$38)-1,1)</definedName>
    <definedName name="BPSVerticalchart" localSheetId="32">IF([11]Chart!$AG$16=1,OFFSET([11]Chart!$Z$11,1,0,COUNTA([11]Chart!$Z$11:$Z$33)-1,1),IF([11]Chart!$AG$16=2,OFFSET([11]Chart!$Z$11,1,0,COUNTA([11]Chart!$Z$11:$Z$38)-1,1),IF([11]Chart!$AG$16=3,OFFSET([11]Chart!$Z$11,1,0,COUNTA([11]Chart!$Z$11:$Z$21)-1,1),IF([11]Chart!$AG$16=4,OFFSET([11]Chart!$Z$11,1,0,COUNTA([11]Chart!$Z$11:$Z$28)-1,1)))))</definedName>
    <definedName name="BPSVerticalchart" localSheetId="59">IF([12]Chart!$AG$16=1,OFFSET([12]Chart!$Z$11,1,0,COUNTA([12]Chart!$Z$11:$Z$33)-1,1),IF([12]Chart!$AG$16=2,OFFSET([12]Chart!$Z$11,1,0,COUNTA([12]Chart!$Z$11:$Z$38)-1,1),IF([12]Chart!$AG$16=3,OFFSET([12]Chart!$Z$11,1,0,COUNTA([12]Chart!$Z$11:$Z$21)-1,1),IF([12]Chart!$AG$16=4,OFFSET([12]Chart!$Z$11,1,0,COUNTA([12]Chart!$Z$11:$Z$28)-1,1)))))</definedName>
    <definedName name="BPSVerticalchart" localSheetId="55">IF([12]Chart!$AG$16=1,OFFSET([12]Chart!$Z$11,1,0,COUNTA([12]Chart!$Z$11:$Z$33)-1,1),IF([12]Chart!$AG$16=2,OFFSET([12]Chart!$Z$11,1,0,COUNTA([12]Chart!$Z$11:$Z$38)-1,1),IF([12]Chart!$AG$16=3,OFFSET([12]Chart!$Z$11,1,0,COUNTA([12]Chart!$Z$11:$Z$21)-1,1),IF([12]Chart!$AG$16=4,OFFSET([12]Chart!$Z$11,1,0,COUNTA([12]Chart!$Z$11:$Z$28)-1,1)))))</definedName>
    <definedName name="BPSVerticalchart" localSheetId="8">IF([13]Chart!$AG$16=1,OFFSET([13]Chart!$Z$11,1,0,COUNTA([13]Chart!$Z$11:$Z$33)-1,1),IF([13]Chart!$AG$16=2,OFFSET([13]Chart!$Z$11,1,0,COUNTA([13]Chart!$Z$11:$Z$38)-1,1),IF([13]Chart!$AG$16=3,OFFSET([13]Chart!$Z$11,1,0,COUNTA([13]Chart!$Z$11:$Z$21)-1,1),IF([13]Chart!$AG$16=4,OFFSET([13]Chart!$Z$11,1,0,COUNTA([13]Chart!$Z$11:$Z$28)-1,1)))))</definedName>
    <definedName name="BPSVerticalchart" localSheetId="9">IF([13]Chart!$AG$16=1,OFFSET([13]Chart!$Z$11,1,0,COUNTA([13]Chart!$Z$11:$Z$33)-1,1),IF([13]Chart!$AG$16=2,OFFSET([13]Chart!$Z$11,1,0,COUNTA([13]Chart!$Z$11:$Z$38)-1,1),IF([13]Chart!$AG$16=3,OFFSET([13]Chart!$Z$11,1,0,COUNTA([13]Chart!$Z$11:$Z$21)-1,1),IF([13]Chart!$AG$16=4,OFFSET([13]Chart!$Z$11,1,0,COUNTA([13]Chart!$Z$11:$Z$28)-1,1)))))</definedName>
    <definedName name="BPSVerticalchart" localSheetId="7">IF([13]Chart!$AG$16=1,OFFSET([13]Chart!$Z$11,1,0,COUNTA([13]Chart!$Z$11:$Z$33)-1,1),IF([13]Chart!$AG$16=2,OFFSET([13]Chart!$Z$11,1,0,COUNTA([13]Chart!$Z$11:$Z$38)-1,1),IF([13]Chart!$AG$16=3,OFFSET([13]Chart!$Z$11,1,0,COUNTA([13]Chart!$Z$11:$Z$21)-1,1),IF([13]Chart!$AG$16=4,OFFSET([13]Chart!$Z$11,1,0,COUNTA([13]Chart!$Z$11:$Z$28)-1,1)))))</definedName>
    <definedName name="BPSVerticalchart">IF([11]Chart!$AG$16=1,OFFSET([11]Chart!$Z$11,1,0,COUNTA([11]Chart!$Z$11:$Z$33)-1,1),IF([11]Chart!$AG$16=2,OFFSET([11]Chart!$Z$11,1,0,COUNTA([11]Chart!$Z$11:$Z$38)-1,1),IF([11]Chart!$AG$16=3,OFFSET([11]Chart!$Z$11,1,0,COUNTA([11]Chart!$Z$11:$Z$21)-1,1),IF([11]Chart!$AG$16=4,OFFSET([11]Chart!$Z$11,1,0,COUNTA([11]Chart!$Z$11:$Z$28)-1,1)))))</definedName>
    <definedName name="business" localSheetId="40">#REF!</definedName>
    <definedName name="business" localSheetId="21">#REF!</definedName>
    <definedName name="business" localSheetId="23">#REF!</definedName>
    <definedName name="business" localSheetId="35">#REF!</definedName>
    <definedName name="business" localSheetId="28">#REF!</definedName>
    <definedName name="business" localSheetId="59">#REF!</definedName>
    <definedName name="business" localSheetId="58">#REF!</definedName>
    <definedName name="business" localSheetId="5">#REF!</definedName>
    <definedName name="business" localSheetId="6">#REF!</definedName>
    <definedName name="business" localSheetId="31">#REF!</definedName>
    <definedName name="business" localSheetId="55">#REF!</definedName>
    <definedName name="business" localSheetId="57">#REF!</definedName>
    <definedName name="business" localSheetId="8">#REF!</definedName>
    <definedName name="business" localSheetId="9">#REF!</definedName>
    <definedName name="business" localSheetId="7">#REF!</definedName>
    <definedName name="business" localSheetId="19">#REF!</definedName>
    <definedName name="business" localSheetId="24">#REF!</definedName>
    <definedName name="business" localSheetId="26">#REF!</definedName>
    <definedName name="business" localSheetId="25">#REF!</definedName>
    <definedName name="business">#REF!</definedName>
    <definedName name="cap.adequacy" localSheetId="40">#REF!</definedName>
    <definedName name="cap.adequacy" localSheetId="21">#REF!</definedName>
    <definedName name="cap.adequacy" localSheetId="23">#REF!</definedName>
    <definedName name="cap.adequacy" localSheetId="35">#REF!</definedName>
    <definedName name="cap.adequacy" localSheetId="28">#REF!</definedName>
    <definedName name="cap.adequacy" localSheetId="59">#REF!</definedName>
    <definedName name="cap.adequacy" localSheetId="58">#REF!</definedName>
    <definedName name="cap.adequacy" localSheetId="5">#REF!</definedName>
    <definedName name="cap.adequacy" localSheetId="6">#REF!</definedName>
    <definedName name="cap.adequacy" localSheetId="31">#REF!</definedName>
    <definedName name="cap.adequacy" localSheetId="55">#REF!</definedName>
    <definedName name="cap.adequacy" localSheetId="57">#REF!</definedName>
    <definedName name="cap.adequacy" localSheetId="8">#REF!</definedName>
    <definedName name="cap.adequacy" localSheetId="9">#REF!</definedName>
    <definedName name="cap.adequacy" localSheetId="7">#REF!</definedName>
    <definedName name="cap.adequacy" localSheetId="19">#REF!</definedName>
    <definedName name="cap.adequacy" localSheetId="24">#REF!</definedName>
    <definedName name="cap.adequacy" localSheetId="26">#REF!</definedName>
    <definedName name="cap.adequacy" localSheetId="25">#REF!</definedName>
    <definedName name="cap.adequacy">#REF!</definedName>
    <definedName name="Capital_adequacy" localSheetId="40">#REF!</definedName>
    <definedName name="Capital_adequacy" localSheetId="21">#REF!</definedName>
    <definedName name="Capital_adequacy" localSheetId="23">#REF!</definedName>
    <definedName name="Capital_adequacy" localSheetId="35">#REF!</definedName>
    <definedName name="Capital_adequacy" localSheetId="28">#REF!</definedName>
    <definedName name="Capital_adequacy" localSheetId="59">#REF!</definedName>
    <definedName name="Capital_adequacy" localSheetId="58">#REF!</definedName>
    <definedName name="Capital_adequacy" localSheetId="5">#REF!</definedName>
    <definedName name="Capital_adequacy" localSheetId="6">#REF!</definedName>
    <definedName name="Capital_adequacy" localSheetId="31">#REF!</definedName>
    <definedName name="Capital_adequacy" localSheetId="55">#REF!</definedName>
    <definedName name="Capital_adequacy" localSheetId="57">#REF!</definedName>
    <definedName name="Capital_adequacy" localSheetId="8">#REF!</definedName>
    <definedName name="Capital_adequacy" localSheetId="9">#REF!</definedName>
    <definedName name="Capital_adequacy" localSheetId="7">#REF!</definedName>
    <definedName name="Capital_adequacy" localSheetId="19">#REF!</definedName>
    <definedName name="Capital_adequacy" localSheetId="24">#REF!</definedName>
    <definedName name="Capital_adequacy" localSheetId="26">#REF!</definedName>
    <definedName name="Capital_adequacy" localSheetId="25">#REF!</definedName>
    <definedName name="Capital_adequacy">#REF!</definedName>
    <definedName name="cashflow" localSheetId="40">#REF!</definedName>
    <definedName name="cashflow" localSheetId="21">#REF!</definedName>
    <definedName name="cashflow" localSheetId="23">#REF!</definedName>
    <definedName name="cashflow" localSheetId="35">#REF!</definedName>
    <definedName name="cashflow" localSheetId="28">#REF!</definedName>
    <definedName name="cashflow" localSheetId="59">#REF!</definedName>
    <definedName name="cashflow" localSheetId="58">#REF!</definedName>
    <definedName name="cashflow" localSheetId="5">#REF!</definedName>
    <definedName name="cashflow" localSheetId="6">#REF!</definedName>
    <definedName name="cashflow" localSheetId="31">#REF!</definedName>
    <definedName name="cashflow" localSheetId="55">#REF!</definedName>
    <definedName name="cashflow" localSheetId="57">#REF!</definedName>
    <definedName name="cashflow" localSheetId="8">#REF!</definedName>
    <definedName name="cashflow" localSheetId="9">#REF!</definedName>
    <definedName name="cashflow" localSheetId="7">#REF!</definedName>
    <definedName name="cashflow" localSheetId="19">#REF!</definedName>
    <definedName name="cashflow" localSheetId="24">#REF!</definedName>
    <definedName name="cashflow" localSheetId="26">#REF!</definedName>
    <definedName name="cashflow" localSheetId="25">#REF!</definedName>
    <definedName name="cashflow">#REF!</definedName>
    <definedName name="CIBKeyFig" localSheetId="40">#REF!</definedName>
    <definedName name="CIBKeyFig" localSheetId="21">#REF!</definedName>
    <definedName name="CIBKeyFig" localSheetId="23">#REF!</definedName>
    <definedName name="CIBKeyFig" localSheetId="35">#REF!</definedName>
    <definedName name="CIBKeyFig" localSheetId="28">#REF!</definedName>
    <definedName name="CIBKeyFig" localSheetId="59">#REF!</definedName>
    <definedName name="CIBKeyFig" localSheetId="58">#REF!</definedName>
    <definedName name="CIBKeyFig" localSheetId="5">#REF!</definedName>
    <definedName name="CIBKeyFig" localSheetId="6">#REF!</definedName>
    <definedName name="CIBKeyFig" localSheetId="31">#REF!</definedName>
    <definedName name="CIBKeyFig" localSheetId="55">#REF!</definedName>
    <definedName name="CIBKeyFig" localSheetId="57">#REF!</definedName>
    <definedName name="CIBKeyFig" localSheetId="8">#REF!</definedName>
    <definedName name="CIBKeyFig" localSheetId="9">#REF!</definedName>
    <definedName name="CIBKeyFig" localSheetId="7">#REF!</definedName>
    <definedName name="CIBKeyFig" localSheetId="19">#REF!</definedName>
    <definedName name="CIBKeyFig" localSheetId="24">#REF!</definedName>
    <definedName name="CIBKeyFig" localSheetId="26">#REF!</definedName>
    <definedName name="CIBKeyFig" localSheetId="25">#REF!</definedName>
    <definedName name="CIBKeyFig">#REF!</definedName>
    <definedName name="CIBOP" localSheetId="40">#REF!</definedName>
    <definedName name="CIBOP" localSheetId="21">#REF!</definedName>
    <definedName name="CIBOP" localSheetId="23">#REF!</definedName>
    <definedName name="CIBOP" localSheetId="35">#REF!</definedName>
    <definedName name="CIBOP" localSheetId="28">#REF!</definedName>
    <definedName name="CIBOP" localSheetId="59">#REF!</definedName>
    <definedName name="CIBOP" localSheetId="58">#REF!</definedName>
    <definedName name="CIBOP" localSheetId="5">#REF!</definedName>
    <definedName name="CIBOP" localSheetId="6">#REF!</definedName>
    <definedName name="CIBOP" localSheetId="31">#REF!</definedName>
    <definedName name="CIBOP" localSheetId="55">#REF!</definedName>
    <definedName name="CIBOP" localSheetId="57">#REF!</definedName>
    <definedName name="CIBOP" localSheetId="8">#REF!</definedName>
    <definedName name="CIBOP" localSheetId="9">#REF!</definedName>
    <definedName name="CIBOP" localSheetId="7">#REF!</definedName>
    <definedName name="CIBOP" localSheetId="19">#REF!</definedName>
    <definedName name="CIBOP" localSheetId="24">#REF!</definedName>
    <definedName name="CIBOP" localSheetId="26">#REF!</definedName>
    <definedName name="CIBOP" localSheetId="25">#REF!</definedName>
    <definedName name="CIBOP">#REF!</definedName>
    <definedName name="cmb" localSheetId="40">#REF!</definedName>
    <definedName name="cmb" localSheetId="21">#REF!</definedName>
    <definedName name="cmb" localSheetId="23">#REF!</definedName>
    <definedName name="cmb" localSheetId="35">#REF!</definedName>
    <definedName name="cmb" localSheetId="28">#REF!</definedName>
    <definedName name="cmb" localSheetId="59">#REF!</definedName>
    <definedName name="cmb" localSheetId="58">#REF!</definedName>
    <definedName name="cmb" localSheetId="5">#REF!</definedName>
    <definedName name="cmb" localSheetId="6">#REF!</definedName>
    <definedName name="cmb" localSheetId="31">#REF!</definedName>
    <definedName name="cmb" localSheetId="55">#REF!</definedName>
    <definedName name="cmb" localSheetId="57">#REF!</definedName>
    <definedName name="cmb" localSheetId="8">#REF!</definedName>
    <definedName name="cmb" localSheetId="9">#REF!</definedName>
    <definedName name="cmb" localSheetId="7">#REF!</definedName>
    <definedName name="cmb" localSheetId="19">#REF!</definedName>
    <definedName name="cmb" localSheetId="24">#REF!</definedName>
    <definedName name="cmb" localSheetId="26">#REF!</definedName>
    <definedName name="cmb" localSheetId="25">#REF!</definedName>
    <definedName name="cmb">#REF!</definedName>
    <definedName name="cmb_cmb" localSheetId="40">#REF!</definedName>
    <definedName name="cmb_cmb" localSheetId="21">#REF!</definedName>
    <definedName name="cmb_cmb" localSheetId="23">#REF!</definedName>
    <definedName name="cmb_cmb" localSheetId="35">#REF!</definedName>
    <definedName name="cmb_cmb" localSheetId="28">#REF!</definedName>
    <definedName name="cmb_cmb" localSheetId="59">#REF!</definedName>
    <definedName name="cmb_cmb" localSheetId="58">#REF!</definedName>
    <definedName name="cmb_cmb" localSheetId="5">#REF!</definedName>
    <definedName name="cmb_cmb" localSheetId="6">#REF!</definedName>
    <definedName name="cmb_cmb" localSheetId="31">#REF!</definedName>
    <definedName name="cmb_cmb" localSheetId="55">#REF!</definedName>
    <definedName name="cmb_cmb" localSheetId="57">#REF!</definedName>
    <definedName name="cmb_cmb" localSheetId="8">#REF!</definedName>
    <definedName name="cmb_cmb" localSheetId="9">#REF!</definedName>
    <definedName name="cmb_cmb" localSheetId="7">#REF!</definedName>
    <definedName name="cmb_cmb" localSheetId="19">#REF!</definedName>
    <definedName name="cmb_cmb" localSheetId="24">#REF!</definedName>
    <definedName name="cmb_cmb" localSheetId="26">#REF!</definedName>
    <definedName name="cmb_cmb" localSheetId="25">#REF!</definedName>
    <definedName name="cmb_cmb">#REF!</definedName>
    <definedName name="cmp" localSheetId="40">#REF!</definedName>
    <definedName name="cmp" localSheetId="21">#REF!</definedName>
    <definedName name="cmp" localSheetId="23">#REF!</definedName>
    <definedName name="cmp" localSheetId="35">#REF!</definedName>
    <definedName name="cmp" localSheetId="28">#REF!</definedName>
    <definedName name="cmp" localSheetId="59">#REF!</definedName>
    <definedName name="cmp" localSheetId="58">#REF!</definedName>
    <definedName name="cmp" localSheetId="5">#REF!</definedName>
    <definedName name="cmp" localSheetId="6">#REF!</definedName>
    <definedName name="cmp" localSheetId="31">#REF!</definedName>
    <definedName name="cmp" localSheetId="55">#REF!</definedName>
    <definedName name="cmp" localSheetId="57">#REF!</definedName>
    <definedName name="cmp" localSheetId="8">#REF!</definedName>
    <definedName name="cmp" localSheetId="9">#REF!</definedName>
    <definedName name="cmp" localSheetId="7">#REF!</definedName>
    <definedName name="cmp" localSheetId="19">#REF!</definedName>
    <definedName name="cmp" localSheetId="24">#REF!</definedName>
    <definedName name="cmp" localSheetId="26">#REF!</definedName>
    <definedName name="cmp" localSheetId="25">#REF!</definedName>
    <definedName name="cmp">#REF!</definedName>
    <definedName name="CONS" localSheetId="32">OFFSET('[14]Chart Losses'!$M$7,COUNT('[14]Chart Losses'!$M$7:$M$50)-'[14]Chart Losses'!$H$1,,'[14]Chart Losses'!$H$1)</definedName>
    <definedName name="CONS" localSheetId="59">OFFSET('[15]Chart Losses'!$M$7,COUNT('[15]Chart Losses'!$M$7:$M$50)-'[15]Chart Losses'!$H$1,,'[15]Chart Losses'!$H$1)</definedName>
    <definedName name="CONS" localSheetId="55">OFFSET('[15]Chart Losses'!$M$7,COUNT('[15]Chart Losses'!$M$7:$M$50)-'[15]Chart Losses'!$H$1,,'[15]Chart Losses'!$H$1)</definedName>
    <definedName name="CONS" localSheetId="8">OFFSET('[16]Chart Losses'!$M$7,COUNT('[16]Chart Losses'!$M$7:$M$50)-'[16]Chart Losses'!$H$1,,'[16]Chart Losses'!$H$1)</definedName>
    <definedName name="CONS" localSheetId="9">OFFSET('[16]Chart Losses'!$M$7,COUNT('[16]Chart Losses'!$M$7:$M$50)-'[16]Chart Losses'!$H$1,,'[16]Chart Losses'!$H$1)</definedName>
    <definedName name="CONS" localSheetId="7">OFFSET('[16]Chart Losses'!$M$7,COUNT('[16]Chart Losses'!$M$7:$M$50)-'[16]Chart Losses'!$H$1,,'[16]Chart Losses'!$H$1)</definedName>
    <definedName name="CONS">OFFSET('[14]Chart Losses'!$M$7,COUNT('[14]Chart Losses'!$M$7:$M$50)-'[14]Chart Losses'!$H$1,,'[14]Chart Losses'!$H$1)</definedName>
    <definedName name="CORP" localSheetId="32">OFFSET('[14]Chart Losses'!$J$7,COUNT('[14]Chart Losses'!$J$7:$J$50)-'[14]Chart Losses'!$H$1,,'[14]Chart Losses'!$H$1)</definedName>
    <definedName name="CORP" localSheetId="59">OFFSET('[15]Chart Losses'!$J$7,COUNT('[15]Chart Losses'!$J$7:$J$50)-'[15]Chart Losses'!$H$1,,'[15]Chart Losses'!$H$1)</definedName>
    <definedName name="CORP" localSheetId="55">OFFSET('[15]Chart Losses'!$J$7,COUNT('[15]Chart Losses'!$J$7:$J$50)-'[15]Chart Losses'!$H$1,,'[15]Chart Losses'!$H$1)</definedName>
    <definedName name="CORP" localSheetId="8">OFFSET('[16]Chart Losses'!$J$7,COUNT('[16]Chart Losses'!$J$7:$J$50)-'[16]Chart Losses'!$H$1,,'[16]Chart Losses'!$H$1)</definedName>
    <definedName name="CORP" localSheetId="9">OFFSET('[16]Chart Losses'!$J$7,COUNT('[16]Chart Losses'!$J$7:$J$50)-'[16]Chart Losses'!$H$1,,'[16]Chart Losses'!$H$1)</definedName>
    <definedName name="CORP" localSheetId="7">OFFSET('[16]Chart Losses'!$J$7,COUNT('[16]Chart Losses'!$J$7:$J$50)-'[16]Chart Losses'!$H$1,,'[16]Chart Losses'!$H$1)</definedName>
    <definedName name="CORP">OFFSET('[14]Chart Losses'!$J$7,COUNT('[14]Chart Losses'!$J$7:$J$50)-'[14]Chart Losses'!$H$1,,'[14]Chart Losses'!$H$1)</definedName>
    <definedName name="corp.inst" localSheetId="40">#REF!</definedName>
    <definedName name="corp.inst" localSheetId="21">#REF!</definedName>
    <definedName name="corp.inst" localSheetId="23">#REF!</definedName>
    <definedName name="corp.inst" localSheetId="35">#REF!</definedName>
    <definedName name="corp.inst" localSheetId="28">#REF!</definedName>
    <definedName name="corp.inst" localSheetId="59">#REF!</definedName>
    <definedName name="corp.inst" localSheetId="58">#REF!</definedName>
    <definedName name="corp.inst" localSheetId="5">#REF!</definedName>
    <definedName name="corp.inst" localSheetId="6">#REF!</definedName>
    <definedName name="corp.inst" localSheetId="31">#REF!</definedName>
    <definedName name="corp.inst" localSheetId="55">#REF!</definedName>
    <definedName name="corp.inst" localSheetId="57">#REF!</definedName>
    <definedName name="corp.inst" localSheetId="8">#REF!</definedName>
    <definedName name="corp.inst" localSheetId="9">#REF!</definedName>
    <definedName name="corp.inst" localSheetId="7">#REF!</definedName>
    <definedName name="corp.inst" localSheetId="19">#REF!</definedName>
    <definedName name="corp.inst" localSheetId="24">#REF!</definedName>
    <definedName name="corp.inst" localSheetId="26">#REF!</definedName>
    <definedName name="corp.inst" localSheetId="25">#REF!</definedName>
    <definedName name="corp.inst">#REF!</definedName>
    <definedName name="corp1" localSheetId="40">#REF!</definedName>
    <definedName name="corp1" localSheetId="21">#REF!</definedName>
    <definedName name="corp1" localSheetId="23">#REF!</definedName>
    <definedName name="corp1" localSheetId="35">#REF!</definedName>
    <definedName name="corp1" localSheetId="28">#REF!</definedName>
    <definedName name="corp1" localSheetId="59">#REF!</definedName>
    <definedName name="corp1" localSheetId="58">#REF!</definedName>
    <definedName name="corp1" localSheetId="5">#REF!</definedName>
    <definedName name="corp1" localSheetId="6">#REF!</definedName>
    <definedName name="corp1" localSheetId="31">#REF!</definedName>
    <definedName name="corp1" localSheetId="55">#REF!</definedName>
    <definedName name="corp1" localSheetId="57">#REF!</definedName>
    <definedName name="corp1" localSheetId="8">#REF!</definedName>
    <definedName name="corp1" localSheetId="9">#REF!</definedName>
    <definedName name="corp1" localSheetId="7">#REF!</definedName>
    <definedName name="corp1" localSheetId="19">#REF!</definedName>
    <definedName name="corp1" localSheetId="24">#REF!</definedName>
    <definedName name="corp1" localSheetId="26">#REF!</definedName>
    <definedName name="corp1" localSheetId="25">#REF!</definedName>
    <definedName name="corp1">#REF!</definedName>
    <definedName name="_xlnm.Criteria" localSheetId="40">#REF!</definedName>
    <definedName name="_xlnm.Criteria" localSheetId="21">#REF!</definedName>
    <definedName name="_xlnm.Criteria" localSheetId="23">#REF!</definedName>
    <definedName name="_xlnm.Criteria" localSheetId="35">#REF!</definedName>
    <definedName name="_xlnm.Criteria" localSheetId="32">#REF!</definedName>
    <definedName name="_xlnm.Criteria" localSheetId="28">#REF!</definedName>
    <definedName name="_xlnm.Criteria" localSheetId="59">#REF!</definedName>
    <definedName name="_xlnm.Criteria" localSheetId="58">#REF!</definedName>
    <definedName name="_xlnm.Criteria" localSheetId="5">#REF!</definedName>
    <definedName name="_xlnm.Criteria" localSheetId="6">#REF!</definedName>
    <definedName name="_xlnm.Criteria" localSheetId="31">#REF!</definedName>
    <definedName name="_xlnm.Criteria" localSheetId="55">#REF!</definedName>
    <definedName name="_xlnm.Criteria" localSheetId="57">#REF!</definedName>
    <definedName name="_xlnm.Criteria" localSheetId="8">#REF!</definedName>
    <definedName name="_xlnm.Criteria" localSheetId="9">#REF!</definedName>
    <definedName name="_xlnm.Criteria" localSheetId="7">#REF!</definedName>
    <definedName name="_xlnm.Criteria" localSheetId="19">#REF!</definedName>
    <definedName name="_xlnm.Criteria" localSheetId="24">#REF!</definedName>
    <definedName name="_xlnm.Criteria" localSheetId="26">#REF!</definedName>
    <definedName name="_xlnm.Criteria" localSheetId="25">#REF!</definedName>
    <definedName name="_xlnm.Criteria">#REF!</definedName>
    <definedName name="cru_ytd" localSheetId="40">#REF!</definedName>
    <definedName name="cru_ytd" localSheetId="21">#REF!</definedName>
    <definedName name="cru_ytd" localSheetId="23">#REF!</definedName>
    <definedName name="cru_ytd" localSheetId="35">#REF!</definedName>
    <definedName name="cru_ytd" localSheetId="28">#REF!</definedName>
    <definedName name="cru_ytd" localSheetId="59">#REF!</definedName>
    <definedName name="cru_ytd" localSheetId="58">#REF!</definedName>
    <definedName name="cru_ytd" localSheetId="5">#REF!</definedName>
    <definedName name="cru_ytd" localSheetId="6">#REF!</definedName>
    <definedName name="cru_ytd" localSheetId="31">#REF!</definedName>
    <definedName name="cru_ytd" localSheetId="55">#REF!</definedName>
    <definedName name="cru_ytd" localSheetId="57">#REF!</definedName>
    <definedName name="cru_ytd" localSheetId="8">#REF!</definedName>
    <definedName name="cru_ytd" localSheetId="9">#REF!</definedName>
    <definedName name="cru_ytd" localSheetId="7">#REF!</definedName>
    <definedName name="cru_ytd" localSheetId="19">#REF!</definedName>
    <definedName name="cru_ytd" localSheetId="24">#REF!</definedName>
    <definedName name="cru_ytd" localSheetId="26">#REF!</definedName>
    <definedName name="cru_ytd" localSheetId="25">#REF!</definedName>
    <definedName name="cru_ytd">#REF!</definedName>
    <definedName name="cru_ytd_eng" localSheetId="40">#REF!</definedName>
    <definedName name="cru_ytd_eng" localSheetId="21">#REF!</definedName>
    <definedName name="cru_ytd_eng" localSheetId="23">#REF!</definedName>
    <definedName name="cru_ytd_eng" localSheetId="35">#REF!</definedName>
    <definedName name="cru_ytd_eng" localSheetId="28">#REF!</definedName>
    <definedName name="cru_ytd_eng" localSheetId="59">#REF!</definedName>
    <definedName name="cru_ytd_eng" localSheetId="58">#REF!</definedName>
    <definedName name="cru_ytd_eng" localSheetId="5">#REF!</definedName>
    <definedName name="cru_ytd_eng" localSheetId="6">#REF!</definedName>
    <definedName name="cru_ytd_eng" localSheetId="31">#REF!</definedName>
    <definedName name="cru_ytd_eng" localSheetId="55">#REF!</definedName>
    <definedName name="cru_ytd_eng" localSheetId="57">#REF!</definedName>
    <definedName name="cru_ytd_eng" localSheetId="8">#REF!</definedName>
    <definedName name="cru_ytd_eng" localSheetId="9">#REF!</definedName>
    <definedName name="cru_ytd_eng" localSheetId="7">#REF!</definedName>
    <definedName name="cru_ytd_eng" localSheetId="19">#REF!</definedName>
    <definedName name="cru_ytd_eng" localSheetId="24">#REF!</definedName>
    <definedName name="cru_ytd_eng" localSheetId="26">#REF!</definedName>
    <definedName name="cru_ytd_eng" localSheetId="25">#REF!</definedName>
    <definedName name="cru_ytd_eng">#REF!</definedName>
    <definedName name="csAllowDetailBudgeting">1</definedName>
    <definedName name="csAllowLocalConsolidation">1</definedName>
    <definedName name="csAppName">"FlFcBkFmGhGaFj@bAeDmE`CoA`DbAk"</definedName>
    <definedName name="csDesignMode">1</definedName>
    <definedName name="csDetailBudgetingURL">"FlFcBkFmGhGaD`@c@eEj@oFdFhEdAlAgEoE`@iAeBmBdDkAn@fDoEgFdCcEeEfAaEkEhAjEcBgFoDi@d@aAeGdCkCgAjCkA`DmEbAnDnAnBdDjEaCbDkDaGf@cDb@m@dD`EiE`GhClBeDoAb@eDcEkBl"</definedName>
    <definedName name="csKeepAlive">5</definedName>
    <definedName name="csLocalConsolidationOnSubmit">1</definedName>
    <definedName name="csNFC_XL_Pensionfunds_Dim01">"="</definedName>
    <definedName name="csNFC_XL_Pensionfunds_Dim02">"="</definedName>
    <definedName name="csNFC_XL_Pensionfunds_Dim03">"="</definedName>
    <definedName name="csNFC_XL_Pensionfunds_Dim04">"="</definedName>
    <definedName name="csNFC_XL_Pensionfunds_Dim05">"="</definedName>
    <definedName name="csNFC_XL_Pensionfunds_Dim06">"="</definedName>
    <definedName name="csNFC_XL_Pensionfunds_Dim07">"="</definedName>
    <definedName name="csNFC_XL_Pensionfunds_Dim08">"="</definedName>
    <definedName name="csNFC_XL_Pensionfunds_Dim09">"="</definedName>
    <definedName name="csNFC_XL_Pensionfunds_Dim10">"="</definedName>
    <definedName name="csNFC_XL_Pensionfunds_Dim11" localSheetId="40">#REF!</definedName>
    <definedName name="csNFC_XL_Pensionfunds_Dim11" localSheetId="21">#REF!</definedName>
    <definedName name="csNFC_XL_Pensionfunds_Dim11" localSheetId="23">#REF!</definedName>
    <definedName name="csNFC_XL_Pensionfunds_Dim11" localSheetId="35">#REF!</definedName>
    <definedName name="csNFC_XL_Pensionfunds_Dim11" localSheetId="28">#REF!</definedName>
    <definedName name="csNFC_XL_Pensionfunds_Dim11" localSheetId="59">#REF!</definedName>
    <definedName name="csNFC_XL_Pensionfunds_Dim11" localSheetId="58">#REF!</definedName>
    <definedName name="csNFC_XL_Pensionfunds_Dim11" localSheetId="5">#REF!</definedName>
    <definedName name="csNFC_XL_Pensionfunds_Dim11" localSheetId="6">#REF!</definedName>
    <definedName name="csNFC_XL_Pensionfunds_Dim11" localSheetId="31">#REF!</definedName>
    <definedName name="csNFC_XL_Pensionfunds_Dim11" localSheetId="55">#REF!</definedName>
    <definedName name="csNFC_XL_Pensionfunds_Dim11" localSheetId="57">#REF!</definedName>
    <definedName name="csNFC_XL_Pensionfunds_Dim11" localSheetId="8">#REF!</definedName>
    <definedName name="csNFC_XL_Pensionfunds_Dim11" localSheetId="9">#REF!</definedName>
    <definedName name="csNFC_XL_Pensionfunds_Dim11" localSheetId="7">#REF!</definedName>
    <definedName name="csNFC_XL_Pensionfunds_Dim11" localSheetId="19">#REF!</definedName>
    <definedName name="csNFC_XL_Pensionfunds_Dim11" localSheetId="24">#REF!</definedName>
    <definedName name="csNFC_XL_Pensionfunds_Dim11" localSheetId="26">#REF!</definedName>
    <definedName name="csNFC_XL_Pensionfunds_Dim11" localSheetId="25">#REF!</definedName>
    <definedName name="csNFC_XL_Pensionfunds_Dim11">#REF!</definedName>
    <definedName name="csNFC_XL_Pensionfunds_Dim12">"="</definedName>
    <definedName name="csNFC_XL_PensionfundsAnchor" localSheetId="40">#REF!</definedName>
    <definedName name="csNFC_XL_PensionfundsAnchor" localSheetId="21">#REF!</definedName>
    <definedName name="csNFC_XL_PensionfundsAnchor" localSheetId="23">#REF!</definedName>
    <definedName name="csNFC_XL_PensionfundsAnchor" localSheetId="35">#REF!</definedName>
    <definedName name="csNFC_XL_PensionfundsAnchor" localSheetId="28">#REF!</definedName>
    <definedName name="csNFC_XL_PensionfundsAnchor" localSheetId="59">#REF!</definedName>
    <definedName name="csNFC_XL_PensionfundsAnchor" localSheetId="58">#REF!</definedName>
    <definedName name="csNFC_XL_PensionfundsAnchor" localSheetId="5">#REF!</definedName>
    <definedName name="csNFC_XL_PensionfundsAnchor" localSheetId="6">#REF!</definedName>
    <definedName name="csNFC_XL_PensionfundsAnchor" localSheetId="31">#REF!</definedName>
    <definedName name="csNFC_XL_PensionfundsAnchor" localSheetId="55">#REF!</definedName>
    <definedName name="csNFC_XL_PensionfundsAnchor" localSheetId="57">#REF!</definedName>
    <definedName name="csNFC_XL_PensionfundsAnchor" localSheetId="8">#REF!</definedName>
    <definedName name="csNFC_XL_PensionfundsAnchor" localSheetId="9">#REF!</definedName>
    <definedName name="csNFC_XL_PensionfundsAnchor" localSheetId="7">#REF!</definedName>
    <definedName name="csNFC_XL_PensionfundsAnchor" localSheetId="19">#REF!</definedName>
    <definedName name="csNFC_XL_PensionfundsAnchor" localSheetId="24">#REF!</definedName>
    <definedName name="csNFC_XL_PensionfundsAnchor" localSheetId="26">#REF!</definedName>
    <definedName name="csNFC_XL_PensionfundsAnchor" localSheetId="25">#REF!</definedName>
    <definedName name="csNFC_XL_PensionfundsAnchor">#REF!</definedName>
    <definedName name="csRefreshOnOpen">1</definedName>
    <definedName name="csRefreshOnRotate">1</definedName>
    <definedName name="Currency" localSheetId="59">[17]Factors!$B$13</definedName>
    <definedName name="Currency" localSheetId="55">[17]Factors!$B$13</definedName>
    <definedName name="Currency" localSheetId="8">[18]Factors!$B$13</definedName>
    <definedName name="Currency" localSheetId="9">[18]Factors!$B$13</definedName>
    <definedName name="Currency" localSheetId="7">[18]Factors!$B$13</definedName>
    <definedName name="Currency">[19]Factors!$B$13</definedName>
    <definedName name="cust" localSheetId="40">#REF!</definedName>
    <definedName name="cust" localSheetId="21">#REF!</definedName>
    <definedName name="cust" localSheetId="23">#REF!</definedName>
    <definedName name="cust" localSheetId="35">#REF!</definedName>
    <definedName name="cust" localSheetId="28">#REF!</definedName>
    <definedName name="cust" localSheetId="59">#REF!</definedName>
    <definedName name="cust" localSheetId="58">#REF!</definedName>
    <definedName name="cust" localSheetId="5">#REF!</definedName>
    <definedName name="cust" localSheetId="6">#REF!</definedName>
    <definedName name="cust" localSheetId="31">#REF!</definedName>
    <definedName name="cust" localSheetId="55">#REF!</definedName>
    <definedName name="cust" localSheetId="57">#REF!</definedName>
    <definedName name="cust" localSheetId="8">#REF!</definedName>
    <definedName name="cust" localSheetId="9">#REF!</definedName>
    <definedName name="cust" localSheetId="7">#REF!</definedName>
    <definedName name="cust" localSheetId="19">#REF!</definedName>
    <definedName name="cust" localSheetId="24">#REF!</definedName>
    <definedName name="cust" localSheetId="26">#REF!</definedName>
    <definedName name="cust" localSheetId="25">#REF!</definedName>
    <definedName name="cust">#REF!</definedName>
    <definedName name="cust_segm" localSheetId="40">#REF!</definedName>
    <definedName name="cust_segm" localSheetId="21">#REF!</definedName>
    <definedName name="cust_segm" localSheetId="23">#REF!</definedName>
    <definedName name="cust_segm" localSheetId="35">#REF!</definedName>
    <definedName name="cust_segm" localSheetId="28">#REF!</definedName>
    <definedName name="cust_segm" localSheetId="59">#REF!</definedName>
    <definedName name="cust_segm" localSheetId="58">#REF!</definedName>
    <definedName name="cust_segm" localSheetId="5">#REF!</definedName>
    <definedName name="cust_segm" localSheetId="6">#REF!</definedName>
    <definedName name="cust_segm" localSheetId="31">#REF!</definedName>
    <definedName name="cust_segm" localSheetId="55">#REF!</definedName>
    <definedName name="cust_segm" localSheetId="57">#REF!</definedName>
    <definedName name="cust_segm" localSheetId="8">#REF!</definedName>
    <definedName name="cust_segm" localSheetId="9">#REF!</definedName>
    <definedName name="cust_segm" localSheetId="7">#REF!</definedName>
    <definedName name="cust_segm" localSheetId="19">#REF!</definedName>
    <definedName name="cust_segm" localSheetId="24">#REF!</definedName>
    <definedName name="cust_segm" localSheetId="26">#REF!</definedName>
    <definedName name="cust_segm" localSheetId="25">#REF!</definedName>
    <definedName name="cust_segm">#REF!</definedName>
    <definedName name="DanskMdRapport" localSheetId="59">[20]Månedsrapport!$A$1:$F$103</definedName>
    <definedName name="DanskMdRapport" localSheetId="55">[20]Månedsrapport!$A$1:$F$103</definedName>
    <definedName name="DanskMdRapport" localSheetId="8">[21]Månedsrapport!$A$1:$F$103</definedName>
    <definedName name="DanskMdRapport" localSheetId="9">[21]Månedsrapport!$A$1:$F$103</definedName>
    <definedName name="DanskMdRapport" localSheetId="7">[21]Månedsrapport!$A$1:$F$103</definedName>
    <definedName name="DanskMdRapport">[22]Månedsrapport!$A$1:$F$103</definedName>
    <definedName name="data_imp_start" localSheetId="21">[23]Beholdningsdata!#REF!</definedName>
    <definedName name="data_imp_start" localSheetId="23">[23]Beholdningsdata!#REF!</definedName>
    <definedName name="data_imp_start" localSheetId="35">[23]Beholdningsdata!#REF!</definedName>
    <definedName name="data_imp_start" localSheetId="28">[23]Beholdningsdata!#REF!</definedName>
    <definedName name="data_imp_start" localSheetId="59">[23]Beholdningsdata!#REF!</definedName>
    <definedName name="data_imp_start" localSheetId="58">[23]Beholdningsdata!#REF!</definedName>
    <definedName name="data_imp_start" localSheetId="5">[23]Beholdningsdata!#REF!</definedName>
    <definedName name="data_imp_start" localSheetId="6">[23]Beholdningsdata!#REF!</definedName>
    <definedName name="data_imp_start" localSheetId="31">[23]Beholdningsdata!#REF!</definedName>
    <definedName name="data_imp_start" localSheetId="55">[23]Beholdningsdata!#REF!</definedName>
    <definedName name="data_imp_start" localSheetId="57">[23]Beholdningsdata!#REF!</definedName>
    <definedName name="data_imp_start" localSheetId="8">[23]Beholdningsdata!#REF!</definedName>
    <definedName name="data_imp_start" localSheetId="9">[23]Beholdningsdata!#REF!</definedName>
    <definedName name="data_imp_start" localSheetId="7">[23]Beholdningsdata!#REF!</definedName>
    <definedName name="data_imp_start" localSheetId="19">[23]Beholdningsdata!#REF!</definedName>
    <definedName name="data_imp_start" localSheetId="24">[23]Beholdningsdata!#REF!</definedName>
    <definedName name="data_imp_start" localSheetId="26">[23]Beholdningsdata!#REF!</definedName>
    <definedName name="data_imp_start" localSheetId="25">[23]Beholdningsdata!#REF!</definedName>
    <definedName name="data_imp_start">[23]Beholdningsdata!#REF!</definedName>
    <definedName name="_xlnm.Database" localSheetId="40">#REF!</definedName>
    <definedName name="_xlnm.Database" localSheetId="21">#REF!</definedName>
    <definedName name="_xlnm.Database" localSheetId="23">#REF!</definedName>
    <definedName name="_xlnm.Database" localSheetId="35">#REF!</definedName>
    <definedName name="_xlnm.Database" localSheetId="32">#REF!</definedName>
    <definedName name="_xlnm.Database" localSheetId="28">#REF!</definedName>
    <definedName name="_xlnm.Database" localSheetId="59">#REF!</definedName>
    <definedName name="_xlnm.Database" localSheetId="58">#REF!</definedName>
    <definedName name="_xlnm.Database" localSheetId="5">#REF!</definedName>
    <definedName name="_xlnm.Database" localSheetId="6">#REF!</definedName>
    <definedName name="_xlnm.Database" localSheetId="31">#REF!</definedName>
    <definedName name="_xlnm.Database" localSheetId="55">#REF!</definedName>
    <definedName name="_xlnm.Database" localSheetId="57">#REF!</definedName>
    <definedName name="_xlnm.Database" localSheetId="8">#REF!</definedName>
    <definedName name="_xlnm.Database" localSheetId="9">#REF!</definedName>
    <definedName name="_xlnm.Database" localSheetId="7">#REF!</definedName>
    <definedName name="_xlnm.Database" localSheetId="19">#REF!</definedName>
    <definedName name="_xlnm.Database" localSheetId="24">#REF!</definedName>
    <definedName name="_xlnm.Database" localSheetId="26">#REF!</definedName>
    <definedName name="_xlnm.Database" localSheetId="25">#REF!</definedName>
    <definedName name="_xlnm.Database">#REF!</definedName>
    <definedName name="Date" localSheetId="59">'[24]Input Sheet'!$A$1</definedName>
    <definedName name="Date" localSheetId="55">'[24]Input Sheet'!$A$1</definedName>
    <definedName name="Date" localSheetId="8">'[25]Input Sheet'!$A$1</definedName>
    <definedName name="Date" localSheetId="9">'[25]Input Sheet'!$A$1</definedName>
    <definedName name="Date" localSheetId="7">'[25]Input Sheet'!$A$1</definedName>
    <definedName name="Date">'[26]Input Sheet'!$A$1</definedName>
    <definedName name="DatoValg" localSheetId="59">[20]HelpSheet!$C$5:$C$16</definedName>
    <definedName name="DatoValg" localSheetId="55">[20]HelpSheet!$C$5:$C$16</definedName>
    <definedName name="DatoValg" localSheetId="8">[21]HelpSheet!$C$5:$C$16</definedName>
    <definedName name="DatoValg" localSheetId="9">[21]HelpSheet!$C$5:$C$16</definedName>
    <definedName name="DatoValg" localSheetId="7">[21]HelpSheet!$C$5:$C$16</definedName>
    <definedName name="DatoValg">[22]HelpSheet!$C$5:$C$16</definedName>
    <definedName name="DATUM" localSheetId="32">OFFSET('[14]Chart Losses'!$H$7,COUNT('[14]Chart Losses'!$H$7:$H$50)-'[14]Chart Losses'!$H$1,,'[14]Chart Losses'!$H$1)</definedName>
    <definedName name="DATUM" localSheetId="59">OFFSET('[15]Chart Losses'!$H$7,COUNT('[15]Chart Losses'!$H$7:$H$50)-'[15]Chart Losses'!$H$1,,'[15]Chart Losses'!$H$1)</definedName>
    <definedName name="DATUM" localSheetId="55">OFFSET('[15]Chart Losses'!$H$7,COUNT('[15]Chart Losses'!$H$7:$H$50)-'[15]Chart Losses'!$H$1,,'[15]Chart Losses'!$H$1)</definedName>
    <definedName name="DATUM" localSheetId="8">OFFSET('[16]Chart Losses'!$H$7,COUNT('[16]Chart Losses'!$H$7:$H$50)-'[16]Chart Losses'!$H$1,,'[16]Chart Losses'!$H$1)</definedName>
    <definedName name="DATUM" localSheetId="9">OFFSET('[16]Chart Losses'!$H$7,COUNT('[16]Chart Losses'!$H$7:$H$50)-'[16]Chart Losses'!$H$1,,'[16]Chart Losses'!$H$1)</definedName>
    <definedName name="DATUM" localSheetId="7">OFFSET('[16]Chart Losses'!$H$7,COUNT('[16]Chart Losses'!$H$7:$H$50)-'[16]Chart Losses'!$H$1,,'[16]Chart Losses'!$H$1)</definedName>
    <definedName name="DATUM">OFFSET('[14]Chart Losses'!$H$7,COUNT('[14]Chart Losses'!$H$7:$H$50)-'[14]Chart Losses'!$H$1,,'[14]Chart Losses'!$H$1)</definedName>
    <definedName name="DB" localSheetId="59">'[8]Konto koncern'!$A$3:$O$335</definedName>
    <definedName name="DB" localSheetId="55">'[8]Konto koncern'!$A$3:$O$335</definedName>
    <definedName name="DB" localSheetId="8">'[9]Konto koncern'!$A$3:$O$335</definedName>
    <definedName name="DB" localSheetId="9">'[9]Konto koncern'!$A$3:$O$335</definedName>
    <definedName name="DB" localSheetId="7">'[9]Konto koncern'!$A$3:$O$335</definedName>
    <definedName name="DB">'[10]Konto koncern'!$A$3:$O$335</definedName>
    <definedName name="dddd" localSheetId="40" hidden="1">{#N/A,#N/A,TRUE,"Forside";#N/A,#N/A,TRUE,"Contents";#N/A,#N/A,TRUE,"Opera. income stat.";#N/A,#N/A,TRUE,"Business area ";#N/A,#N/A,TRUE,"Statutory income statem."}</definedName>
    <definedName name="dddd" localSheetId="21" hidden="1">{#N/A,#N/A,TRUE,"Forside";#N/A,#N/A,TRUE,"Contents";#N/A,#N/A,TRUE,"Opera. income stat.";#N/A,#N/A,TRUE,"Business area ";#N/A,#N/A,TRUE,"Statutory income statem."}</definedName>
    <definedName name="dddd" localSheetId="23" hidden="1">{#N/A,#N/A,TRUE,"Forside";#N/A,#N/A,TRUE,"Contents";#N/A,#N/A,TRUE,"Opera. income stat.";#N/A,#N/A,TRUE,"Business area ";#N/A,#N/A,TRUE,"Statutory income statem."}</definedName>
    <definedName name="dddd" localSheetId="34" hidden="1">{#N/A,#N/A,TRUE,"Forside";#N/A,#N/A,TRUE,"Contents";#N/A,#N/A,TRUE,"Opera. income stat.";#N/A,#N/A,TRUE,"Business area ";#N/A,#N/A,TRUE,"Statutory income statem."}</definedName>
    <definedName name="dddd" localSheetId="32" hidden="1">{#N/A,#N/A,TRUE,"Forside";#N/A,#N/A,TRUE,"Contents";#N/A,#N/A,TRUE,"Opera. income stat.";#N/A,#N/A,TRUE,"Business area ";#N/A,#N/A,TRUE,"Statutory income statem."}</definedName>
    <definedName name="dddd" localSheetId="54" hidden="1">{#N/A,#N/A,TRUE,"Forside";#N/A,#N/A,TRUE,"Contents";#N/A,#N/A,TRUE,"Opera. income stat.";#N/A,#N/A,TRUE,"Business area ";#N/A,#N/A,TRUE,"Statutory income statem."}</definedName>
    <definedName name="dddd" localSheetId="28" hidden="1">{#N/A,#N/A,TRUE,"Forside";#N/A,#N/A,TRUE,"Contents";#N/A,#N/A,TRUE,"Opera. income stat.";#N/A,#N/A,TRUE,"Business area ";#N/A,#N/A,TRUE,"Statutory income statem."}</definedName>
    <definedName name="dddd" localSheetId="59" hidden="1">{#N/A,#N/A,TRUE,"Forside";#N/A,#N/A,TRUE,"Contents";#N/A,#N/A,TRUE,"Opera. income stat.";#N/A,#N/A,TRUE,"Business area ";#N/A,#N/A,TRUE,"Statutory income statem."}</definedName>
    <definedName name="dddd" localSheetId="58" hidden="1">{#N/A,#N/A,TRUE,"Forside";#N/A,#N/A,TRUE,"Contents";#N/A,#N/A,TRUE,"Opera. income stat.";#N/A,#N/A,TRUE,"Business area ";#N/A,#N/A,TRUE,"Statutory income statem."}</definedName>
    <definedName name="dddd" localSheetId="5" hidden="1">{#N/A,#N/A,TRUE,"Forside";#N/A,#N/A,TRUE,"Contents";#N/A,#N/A,TRUE,"Opera. income stat.";#N/A,#N/A,TRUE,"Business area ";#N/A,#N/A,TRUE,"Statutory income statem."}</definedName>
    <definedName name="dddd" localSheetId="6" hidden="1">{#N/A,#N/A,TRUE,"Forside";#N/A,#N/A,TRUE,"Contents";#N/A,#N/A,TRUE,"Opera. income stat.";#N/A,#N/A,TRUE,"Business area ";#N/A,#N/A,TRUE,"Statutory income statem."}</definedName>
    <definedName name="dddd" localSheetId="55" hidden="1">{#N/A,#N/A,TRUE,"Forside";#N/A,#N/A,TRUE,"Contents";#N/A,#N/A,TRUE,"Opera. income stat.";#N/A,#N/A,TRUE,"Business area ";#N/A,#N/A,TRUE,"Statutory income statem."}</definedName>
    <definedName name="dddd" localSheetId="57" hidden="1">{#N/A,#N/A,TRUE,"Forside";#N/A,#N/A,TRUE,"Contents";#N/A,#N/A,TRUE,"Opera. income stat.";#N/A,#N/A,TRUE,"Business area ";#N/A,#N/A,TRUE,"Statutory income statem."}</definedName>
    <definedName name="dddd" localSheetId="8" hidden="1">{#N/A,#N/A,TRUE,"Forside";#N/A,#N/A,TRUE,"Contents";#N/A,#N/A,TRUE,"Opera. income stat.";#N/A,#N/A,TRUE,"Business area ";#N/A,#N/A,TRUE,"Statutory income statem."}</definedName>
    <definedName name="dddd" localSheetId="9" hidden="1">{#N/A,#N/A,TRUE,"Forside";#N/A,#N/A,TRUE,"Contents";#N/A,#N/A,TRUE,"Opera. income stat.";#N/A,#N/A,TRUE,"Business area ";#N/A,#N/A,TRUE,"Statutory income statem."}</definedName>
    <definedName name="dddd" localSheetId="7" hidden="1">{#N/A,#N/A,TRUE,"Forside";#N/A,#N/A,TRUE,"Contents";#N/A,#N/A,TRUE,"Opera. income stat.";#N/A,#N/A,TRUE,"Business area ";#N/A,#N/A,TRUE,"Statutory income statem."}</definedName>
    <definedName name="dddd" localSheetId="19" hidden="1">{#N/A,#N/A,TRUE,"Forside";#N/A,#N/A,TRUE,"Contents";#N/A,#N/A,TRUE,"Opera. income stat.";#N/A,#N/A,TRUE,"Business area ";#N/A,#N/A,TRUE,"Statutory income statem."}</definedName>
    <definedName name="dddd" localSheetId="41" hidden="1">{#N/A,#N/A,TRUE,"Forside";#N/A,#N/A,TRUE,"Contents";#N/A,#N/A,TRUE,"Opera. income stat.";#N/A,#N/A,TRUE,"Business area ";#N/A,#N/A,TRUE,"Statutory income statem."}</definedName>
    <definedName name="dddd" localSheetId="39" hidden="1">{#N/A,#N/A,TRUE,"Forside";#N/A,#N/A,TRUE,"Contents";#N/A,#N/A,TRUE,"Opera. income stat.";#N/A,#N/A,TRUE,"Business area ";#N/A,#N/A,TRUE,"Statutory income statem."}</definedName>
    <definedName name="dddd" localSheetId="24" hidden="1">{#N/A,#N/A,TRUE,"Forside";#N/A,#N/A,TRUE,"Contents";#N/A,#N/A,TRUE,"Opera. income stat.";#N/A,#N/A,TRUE,"Business area ";#N/A,#N/A,TRUE,"Statutory income statem."}</definedName>
    <definedName name="dddd" localSheetId="26" hidden="1">{#N/A,#N/A,TRUE,"Forside";#N/A,#N/A,TRUE,"Contents";#N/A,#N/A,TRUE,"Opera. income stat.";#N/A,#N/A,TRUE,"Business area ";#N/A,#N/A,TRUE,"Statutory income statem."}</definedName>
    <definedName name="dddd" localSheetId="25" hidden="1">{#N/A,#N/A,TRUE,"Forside";#N/A,#N/A,TRUE,"Contents";#N/A,#N/A,TRUE,"Opera. income stat.";#N/A,#N/A,TRUE,"Business area ";#N/A,#N/A,TRUE,"Statutory income statem."}</definedName>
    <definedName name="dddd" hidden="1">{#N/A,#N/A,TRUE,"Forside";#N/A,#N/A,TRUE,"Contents";#N/A,#N/A,TRUE,"Opera. income stat.";#N/A,#N/A,TRUE,"Business area ";#N/A,#N/A,TRUE,"Statutory income statem."}</definedName>
    <definedName name="DeafaultedLoans" localSheetId="40">#REF!</definedName>
    <definedName name="DeafaultedLoans" localSheetId="21">#REF!</definedName>
    <definedName name="DeafaultedLoans" localSheetId="23">#REF!</definedName>
    <definedName name="DeafaultedLoans" localSheetId="35">#REF!</definedName>
    <definedName name="DeafaultedLoans" localSheetId="28">#REF!</definedName>
    <definedName name="DeafaultedLoans" localSheetId="59">#REF!</definedName>
    <definedName name="DeafaultedLoans" localSheetId="58">#REF!</definedName>
    <definedName name="DeafaultedLoans" localSheetId="5">#REF!</definedName>
    <definedName name="DeafaultedLoans" localSheetId="6">#REF!</definedName>
    <definedName name="DeafaultedLoans" localSheetId="31">#REF!</definedName>
    <definedName name="DeafaultedLoans" localSheetId="55">#REF!</definedName>
    <definedName name="DeafaultedLoans" localSheetId="57">#REF!</definedName>
    <definedName name="DeafaultedLoans" localSheetId="8">#REF!</definedName>
    <definedName name="DeafaultedLoans" localSheetId="9">#REF!</definedName>
    <definedName name="DeafaultedLoans" localSheetId="7">#REF!</definedName>
    <definedName name="DeafaultedLoans" localSheetId="19">#REF!</definedName>
    <definedName name="DeafaultedLoans" localSheetId="24">#REF!</definedName>
    <definedName name="DeafaultedLoans" localSheetId="26">#REF!</definedName>
    <definedName name="DeafaultedLoans" localSheetId="25">#REF!</definedName>
    <definedName name="DeafaultedLoans">#REF!</definedName>
    <definedName name="Denmark" localSheetId="59">[27]Sheet1!$C$17</definedName>
    <definedName name="Denmark" localSheetId="55">[27]Sheet1!$C$17</definedName>
    <definedName name="Denmark" localSheetId="8">[28]Sheet1!$C$17</definedName>
    <definedName name="Denmark" localSheetId="9">[28]Sheet1!$C$17</definedName>
    <definedName name="Denmark" localSheetId="7">[28]Sheet1!$C$17</definedName>
    <definedName name="Denmark">[29]Sheet1!$C$17</definedName>
    <definedName name="derivatives" localSheetId="40">#REF!</definedName>
    <definedName name="derivatives" localSheetId="21">#REF!</definedName>
    <definedName name="derivatives" localSheetId="23">#REF!</definedName>
    <definedName name="derivatives" localSheetId="35">#REF!</definedName>
    <definedName name="derivatives" localSheetId="28">#REF!</definedName>
    <definedName name="derivatives" localSheetId="59">#REF!</definedName>
    <definedName name="derivatives" localSheetId="58">#REF!</definedName>
    <definedName name="derivatives" localSheetId="5">#REF!</definedName>
    <definedName name="derivatives" localSheetId="6">#REF!</definedName>
    <definedName name="derivatives" localSheetId="31">#REF!</definedName>
    <definedName name="derivatives" localSheetId="55">#REF!</definedName>
    <definedName name="derivatives" localSheetId="57">#REF!</definedName>
    <definedName name="derivatives" localSheetId="8">#REF!</definedName>
    <definedName name="derivatives" localSheetId="9">#REF!</definedName>
    <definedName name="derivatives" localSheetId="7">#REF!</definedName>
    <definedName name="derivatives" localSheetId="19">#REF!</definedName>
    <definedName name="derivatives" localSheetId="24">#REF!</definedName>
    <definedName name="derivatives" localSheetId="26">#REF!</definedName>
    <definedName name="derivatives" localSheetId="25">#REF!</definedName>
    <definedName name="derivatives">#REF!</definedName>
    <definedName name="DK_DKK_V" localSheetId="59">[27]Sheet1!$C$21</definedName>
    <definedName name="DK_DKK_V" localSheetId="55">[27]Sheet1!$C$21</definedName>
    <definedName name="DK_DKK_V" localSheetId="8">[28]Sheet1!$C$21</definedName>
    <definedName name="DK_DKK_V" localSheetId="9">[28]Sheet1!$C$21</definedName>
    <definedName name="DK_DKK_V" localSheetId="7">[28]Sheet1!$C$21</definedName>
    <definedName name="DK_DKK_V">[29]Sheet1!$C$21</definedName>
    <definedName name="DK_EURO_V" localSheetId="59">[30]Sheet1!$C$12</definedName>
    <definedName name="DK_EURO_V" localSheetId="55">[30]Sheet1!$C$12</definedName>
    <definedName name="DK_EURO_V" localSheetId="8">[31]Sheet1!$C$12</definedName>
    <definedName name="DK_EURO_V" localSheetId="9">[31]Sheet1!$C$12</definedName>
    <definedName name="DK_EURO_V" localSheetId="7">[31]Sheet1!$C$12</definedName>
    <definedName name="DK_EURO_V">[32]Sheet1!$C$12</definedName>
    <definedName name="dollarkurs" localSheetId="59">[33]Forecast!$C$182</definedName>
    <definedName name="dollarkurs" localSheetId="55">[33]Forecast!$C$182</definedName>
    <definedName name="dollarkurs" localSheetId="8">[34]Forecast!$C$182</definedName>
    <definedName name="dollarkurs" localSheetId="9">[34]Forecast!$C$182</definedName>
    <definedName name="dollarkurs" localSheetId="7">[34]Forecast!$C$182</definedName>
    <definedName name="dollarkurs">[35]Forecast!$C$182</definedName>
    <definedName name="EngelskMdRapport" localSheetId="21">[22]Månedsrapport!#REF!</definedName>
    <definedName name="EngelskMdRapport" localSheetId="23">[22]Månedsrapport!#REF!</definedName>
    <definedName name="EngelskMdRapport" localSheetId="35">[22]Månedsrapport!#REF!</definedName>
    <definedName name="EngelskMdRapport" localSheetId="28">[22]Månedsrapport!#REF!</definedName>
    <definedName name="EngelskMdRapport" localSheetId="59">[20]Månedsrapport!#REF!</definedName>
    <definedName name="EngelskMdRapport" localSheetId="58">[22]Månedsrapport!#REF!</definedName>
    <definedName name="EngelskMdRapport" localSheetId="5">[22]Månedsrapport!#REF!</definedName>
    <definedName name="EngelskMdRapport" localSheetId="6">[22]Månedsrapport!#REF!</definedName>
    <definedName name="EngelskMdRapport" localSheetId="31">[22]Månedsrapport!#REF!</definedName>
    <definedName name="EngelskMdRapport" localSheetId="55">[20]Månedsrapport!#REF!</definedName>
    <definedName name="EngelskMdRapport" localSheetId="57">[22]Månedsrapport!#REF!</definedName>
    <definedName name="EngelskMdRapport" localSheetId="8">[21]Månedsrapport!#REF!</definedName>
    <definedName name="EngelskMdRapport" localSheetId="9">[21]Månedsrapport!#REF!</definedName>
    <definedName name="EngelskMdRapport" localSheetId="7">[21]Månedsrapport!#REF!</definedName>
    <definedName name="EngelskMdRapport" localSheetId="19">[22]Månedsrapport!#REF!</definedName>
    <definedName name="EngelskMdRapport" localSheetId="24">[22]Månedsrapport!#REF!</definedName>
    <definedName name="EngelskMdRapport" localSheetId="26">[22]Månedsrapport!#REF!</definedName>
    <definedName name="EngelskMdRapport" localSheetId="25">[22]Månedsrapport!#REF!</definedName>
    <definedName name="EngelskMdRapport">[22]Månedsrapport!#REF!</definedName>
    <definedName name="EUR" localSheetId="59">'[36]Budget 2001'!$J$1</definedName>
    <definedName name="EUR" localSheetId="55">'[36]Budget 2001'!$J$1</definedName>
    <definedName name="EUR" localSheetId="8">'[37]Budget 2001'!$J$1</definedName>
    <definedName name="EUR" localSheetId="9">'[37]Budget 2001'!$J$1</definedName>
    <definedName name="EUR" localSheetId="7">'[37]Budget 2001'!$J$1</definedName>
    <definedName name="EUR">'[38]Budget 2001'!$J$1</definedName>
    <definedName name="EUR_1.kv." localSheetId="40">#REF!</definedName>
    <definedName name="EUR_1.kv." localSheetId="21">#REF!</definedName>
    <definedName name="EUR_1.kv." localSheetId="23">#REF!</definedName>
    <definedName name="EUR_1.kv." localSheetId="35">#REF!</definedName>
    <definedName name="EUR_1.kv." localSheetId="28">#REF!</definedName>
    <definedName name="EUR_1.kv." localSheetId="59">#REF!</definedName>
    <definedName name="EUR_1.kv." localSheetId="58">#REF!</definedName>
    <definedName name="EUR_1.kv." localSheetId="5">#REF!</definedName>
    <definedName name="EUR_1.kv." localSheetId="6">#REF!</definedName>
    <definedName name="EUR_1.kv." localSheetId="31">#REF!</definedName>
    <definedName name="EUR_1.kv." localSheetId="55">#REF!</definedName>
    <definedName name="EUR_1.kv." localSheetId="57">#REF!</definedName>
    <definedName name="EUR_1.kv." localSheetId="8">#REF!</definedName>
    <definedName name="EUR_1.kv." localSheetId="9">#REF!</definedName>
    <definedName name="EUR_1.kv." localSheetId="7">#REF!</definedName>
    <definedName name="EUR_1.kv." localSheetId="19">#REF!</definedName>
    <definedName name="EUR_1.kv." localSheetId="24">#REF!</definedName>
    <definedName name="EUR_1.kv." localSheetId="26">#REF!</definedName>
    <definedName name="EUR_1.kv." localSheetId="25">#REF!</definedName>
    <definedName name="EUR_1.kv.">#REF!</definedName>
    <definedName name="EUR_2.kv." localSheetId="40">#REF!</definedName>
    <definedName name="EUR_2.kv." localSheetId="21">#REF!</definedName>
    <definedName name="EUR_2.kv." localSheetId="23">#REF!</definedName>
    <definedName name="EUR_2.kv." localSheetId="35">#REF!</definedName>
    <definedName name="EUR_2.kv." localSheetId="28">#REF!</definedName>
    <definedName name="EUR_2.kv." localSheetId="59">#REF!</definedName>
    <definedName name="EUR_2.kv." localSheetId="58">#REF!</definedName>
    <definedName name="EUR_2.kv." localSheetId="5">#REF!</definedName>
    <definedName name="EUR_2.kv." localSheetId="6">#REF!</definedName>
    <definedName name="EUR_2.kv." localSheetId="31">#REF!</definedName>
    <definedName name="EUR_2.kv." localSheetId="55">#REF!</definedName>
    <definedName name="EUR_2.kv." localSheetId="57">#REF!</definedName>
    <definedName name="EUR_2.kv." localSheetId="8">#REF!</definedName>
    <definedName name="EUR_2.kv." localSheetId="9">#REF!</definedName>
    <definedName name="EUR_2.kv." localSheetId="7">#REF!</definedName>
    <definedName name="EUR_2.kv." localSheetId="19">#REF!</definedName>
    <definedName name="EUR_2.kv." localSheetId="24">#REF!</definedName>
    <definedName name="EUR_2.kv." localSheetId="26">#REF!</definedName>
    <definedName name="EUR_2.kv." localSheetId="25">#REF!</definedName>
    <definedName name="EUR_2.kv.">#REF!</definedName>
    <definedName name="EUR_3.kv." localSheetId="40">#REF!</definedName>
    <definedName name="EUR_3.kv." localSheetId="21">#REF!</definedName>
    <definedName name="EUR_3.kv." localSheetId="23">#REF!</definedName>
    <definedName name="EUR_3.kv." localSheetId="35">#REF!</definedName>
    <definedName name="EUR_3.kv." localSheetId="28">#REF!</definedName>
    <definedName name="EUR_3.kv." localSheetId="59">#REF!</definedName>
    <definedName name="EUR_3.kv." localSheetId="58">#REF!</definedName>
    <definedName name="EUR_3.kv." localSheetId="5">#REF!</definedName>
    <definedName name="EUR_3.kv." localSheetId="6">#REF!</definedName>
    <definedName name="EUR_3.kv." localSheetId="31">#REF!</definedName>
    <definedName name="EUR_3.kv." localSheetId="55">#REF!</definedName>
    <definedName name="EUR_3.kv." localSheetId="57">#REF!</definedName>
    <definedName name="EUR_3.kv." localSheetId="8">#REF!</definedName>
    <definedName name="EUR_3.kv." localSheetId="9">#REF!</definedName>
    <definedName name="EUR_3.kv." localSheetId="7">#REF!</definedName>
    <definedName name="EUR_3.kv." localSheetId="19">#REF!</definedName>
    <definedName name="EUR_3.kv." localSheetId="24">#REF!</definedName>
    <definedName name="EUR_3.kv." localSheetId="26">#REF!</definedName>
    <definedName name="EUR_3.kv." localSheetId="25">#REF!</definedName>
    <definedName name="EUR_3.kv.">#REF!</definedName>
    <definedName name="EUR_30.06." localSheetId="40">#REF!</definedName>
    <definedName name="EUR_30.06." localSheetId="21">#REF!</definedName>
    <definedName name="EUR_30.06." localSheetId="23">#REF!</definedName>
    <definedName name="EUR_30.06." localSheetId="35">#REF!</definedName>
    <definedName name="EUR_30.06." localSheetId="28">#REF!</definedName>
    <definedName name="EUR_30.06." localSheetId="59">#REF!</definedName>
    <definedName name="EUR_30.06." localSheetId="58">#REF!</definedName>
    <definedName name="EUR_30.06." localSheetId="5">#REF!</definedName>
    <definedName name="EUR_30.06." localSheetId="6">#REF!</definedName>
    <definedName name="EUR_30.06." localSheetId="31">#REF!</definedName>
    <definedName name="EUR_30.06." localSheetId="55">#REF!</definedName>
    <definedName name="EUR_30.06." localSheetId="57">#REF!</definedName>
    <definedName name="EUR_30.06." localSheetId="8">#REF!</definedName>
    <definedName name="EUR_30.06." localSheetId="9">#REF!</definedName>
    <definedName name="EUR_30.06." localSheetId="7">#REF!</definedName>
    <definedName name="EUR_30.06." localSheetId="19">#REF!</definedName>
    <definedName name="EUR_30.06." localSheetId="24">#REF!</definedName>
    <definedName name="EUR_30.06." localSheetId="26">#REF!</definedName>
    <definedName name="EUR_30.06." localSheetId="25">#REF!</definedName>
    <definedName name="EUR_30.06.">#REF!</definedName>
    <definedName name="EUR_30.09." localSheetId="40">#REF!</definedName>
    <definedName name="EUR_30.09." localSheetId="21">#REF!</definedName>
    <definedName name="EUR_30.09." localSheetId="23">#REF!</definedName>
    <definedName name="EUR_30.09." localSheetId="35">#REF!</definedName>
    <definedName name="EUR_30.09." localSheetId="28">#REF!</definedName>
    <definedName name="EUR_30.09." localSheetId="59">#REF!</definedName>
    <definedName name="EUR_30.09." localSheetId="58">#REF!</definedName>
    <definedName name="EUR_30.09." localSheetId="5">#REF!</definedName>
    <definedName name="EUR_30.09." localSheetId="6">#REF!</definedName>
    <definedName name="EUR_30.09." localSheetId="31">#REF!</definedName>
    <definedName name="EUR_30.09." localSheetId="55">#REF!</definedName>
    <definedName name="EUR_30.09." localSheetId="57">#REF!</definedName>
    <definedName name="EUR_30.09." localSheetId="8">#REF!</definedName>
    <definedName name="EUR_30.09." localSheetId="9">#REF!</definedName>
    <definedName name="EUR_30.09." localSheetId="7">#REF!</definedName>
    <definedName name="EUR_30.09." localSheetId="19">#REF!</definedName>
    <definedName name="EUR_30.09." localSheetId="24">#REF!</definedName>
    <definedName name="EUR_30.09." localSheetId="26">#REF!</definedName>
    <definedName name="EUR_30.09." localSheetId="25">#REF!</definedName>
    <definedName name="EUR_30.09.">#REF!</definedName>
    <definedName name="EUR_31.03." localSheetId="40">#REF!</definedName>
    <definedName name="EUR_31.03." localSheetId="21">#REF!</definedName>
    <definedName name="EUR_31.03." localSheetId="23">#REF!</definedName>
    <definedName name="EUR_31.03." localSheetId="35">#REF!</definedName>
    <definedName name="EUR_31.03." localSheetId="28">#REF!</definedName>
    <definedName name="EUR_31.03." localSheetId="59">#REF!</definedName>
    <definedName name="EUR_31.03." localSheetId="58">#REF!</definedName>
    <definedName name="EUR_31.03." localSheetId="5">#REF!</definedName>
    <definedName name="EUR_31.03." localSheetId="6">#REF!</definedName>
    <definedName name="EUR_31.03." localSheetId="31">#REF!</definedName>
    <definedName name="EUR_31.03." localSheetId="55">#REF!</definedName>
    <definedName name="EUR_31.03." localSheetId="57">#REF!</definedName>
    <definedName name="EUR_31.03." localSheetId="8">#REF!</definedName>
    <definedName name="EUR_31.03." localSheetId="9">#REF!</definedName>
    <definedName name="EUR_31.03." localSheetId="7">#REF!</definedName>
    <definedName name="EUR_31.03." localSheetId="19">#REF!</definedName>
    <definedName name="EUR_31.03." localSheetId="24">#REF!</definedName>
    <definedName name="EUR_31.03." localSheetId="26">#REF!</definedName>
    <definedName name="EUR_31.03." localSheetId="25">#REF!</definedName>
    <definedName name="EUR_31.03.">#REF!</definedName>
    <definedName name="EUR_4.kv." localSheetId="40">#REF!</definedName>
    <definedName name="EUR_4.kv." localSheetId="21">#REF!</definedName>
    <definedName name="EUR_4.kv." localSheetId="23">#REF!</definedName>
    <definedName name="EUR_4.kv." localSheetId="35">#REF!</definedName>
    <definedName name="EUR_4.kv." localSheetId="28">#REF!</definedName>
    <definedName name="EUR_4.kv." localSheetId="59">#REF!</definedName>
    <definedName name="EUR_4.kv." localSheetId="58">#REF!</definedName>
    <definedName name="EUR_4.kv." localSheetId="5">#REF!</definedName>
    <definedName name="EUR_4.kv." localSheetId="6">#REF!</definedName>
    <definedName name="EUR_4.kv." localSheetId="31">#REF!</definedName>
    <definedName name="EUR_4.kv." localSheetId="55">#REF!</definedName>
    <definedName name="EUR_4.kv." localSheetId="57">#REF!</definedName>
    <definedName name="EUR_4.kv." localSheetId="8">#REF!</definedName>
    <definedName name="EUR_4.kv." localSheetId="9">#REF!</definedName>
    <definedName name="EUR_4.kv." localSheetId="7">#REF!</definedName>
    <definedName name="EUR_4.kv." localSheetId="19">#REF!</definedName>
    <definedName name="EUR_4.kv." localSheetId="24">#REF!</definedName>
    <definedName name="EUR_4.kv." localSheetId="26">#REF!</definedName>
    <definedName name="EUR_4.kv." localSheetId="25">#REF!</definedName>
    <definedName name="EUR_4.kv.">#REF!</definedName>
    <definedName name="EUR_Primo" localSheetId="40">#REF!</definedName>
    <definedName name="EUR_Primo" localSheetId="21">#REF!</definedName>
    <definedName name="EUR_Primo" localSheetId="23">#REF!</definedName>
    <definedName name="EUR_Primo" localSheetId="35">#REF!</definedName>
    <definedName name="EUR_Primo" localSheetId="28">#REF!</definedName>
    <definedName name="EUR_Primo" localSheetId="59">#REF!</definedName>
    <definedName name="EUR_Primo" localSheetId="58">#REF!</definedName>
    <definedName name="EUR_Primo" localSheetId="5">#REF!</definedName>
    <definedName name="EUR_Primo" localSheetId="6">#REF!</definedName>
    <definedName name="EUR_Primo" localSheetId="31">#REF!</definedName>
    <definedName name="EUR_Primo" localSheetId="55">#REF!</definedName>
    <definedName name="EUR_Primo" localSheetId="57">#REF!</definedName>
    <definedName name="EUR_Primo" localSheetId="8">#REF!</definedName>
    <definedName name="EUR_Primo" localSheetId="9">#REF!</definedName>
    <definedName name="EUR_Primo" localSheetId="7">#REF!</definedName>
    <definedName name="EUR_Primo" localSheetId="19">#REF!</definedName>
    <definedName name="EUR_Primo" localSheetId="24">#REF!</definedName>
    <definedName name="EUR_Primo" localSheetId="26">#REF!</definedName>
    <definedName name="EUR_Primo" localSheetId="25">#REF!</definedName>
    <definedName name="EUR_Primo">#REF!</definedName>
    <definedName name="EUR_Ultimo" localSheetId="40">#REF!</definedName>
    <definedName name="EUR_Ultimo" localSheetId="21">#REF!</definedName>
    <definedName name="EUR_Ultimo" localSheetId="23">#REF!</definedName>
    <definedName name="EUR_Ultimo" localSheetId="35">#REF!</definedName>
    <definedName name="EUR_Ultimo" localSheetId="28">#REF!</definedName>
    <definedName name="EUR_Ultimo" localSheetId="59">#REF!</definedName>
    <definedName name="EUR_Ultimo" localSheetId="58">#REF!</definedName>
    <definedName name="EUR_Ultimo" localSheetId="5">#REF!</definedName>
    <definedName name="EUR_Ultimo" localSheetId="6">#REF!</definedName>
    <definedName name="EUR_Ultimo" localSheetId="31">#REF!</definedName>
    <definedName name="EUR_Ultimo" localSheetId="55">#REF!</definedName>
    <definedName name="EUR_Ultimo" localSheetId="57">#REF!</definedName>
    <definedName name="EUR_Ultimo" localSheetId="8">#REF!</definedName>
    <definedName name="EUR_Ultimo" localSheetId="9">#REF!</definedName>
    <definedName name="EUR_Ultimo" localSheetId="7">#REF!</definedName>
    <definedName name="EUR_Ultimo" localSheetId="19">#REF!</definedName>
    <definedName name="EUR_Ultimo" localSheetId="24">#REF!</definedName>
    <definedName name="EUR_Ultimo" localSheetId="26">#REF!</definedName>
    <definedName name="EUR_Ultimo" localSheetId="25">#REF!</definedName>
    <definedName name="EUR_Ultimo">#REF!</definedName>
    <definedName name="euro" localSheetId="59">'[39]KF 97-01'!$Q$39</definedName>
    <definedName name="euro" localSheetId="55">'[39]KF 97-01'!$Q$39</definedName>
    <definedName name="euro" localSheetId="8">'[40]KF 97-01'!$Q$39</definedName>
    <definedName name="euro" localSheetId="9">'[40]KF 97-01'!$Q$39</definedName>
    <definedName name="euro" localSheetId="7">'[40]KF 97-01'!$Q$39</definedName>
    <definedName name="euro">'[41]KF 97-01'!$Q$39</definedName>
    <definedName name="Euro01" localSheetId="59">[20]Valutakurser!$F$8</definedName>
    <definedName name="Euro01" localSheetId="55">[20]Valutakurser!$F$8</definedName>
    <definedName name="Euro01" localSheetId="8">[21]Valutakurser!$F$8</definedName>
    <definedName name="Euro01" localSheetId="9">[21]Valutakurser!$F$8</definedName>
    <definedName name="Euro01" localSheetId="7">[21]Valutakurser!$F$8</definedName>
    <definedName name="Euro01">[22]Valutakurser!$F$8</definedName>
    <definedName name="Euro02" localSheetId="59">[20]Valutakurser!$G$8</definedName>
    <definedName name="Euro02" localSheetId="55">[20]Valutakurser!$G$8</definedName>
    <definedName name="Euro02" localSheetId="8">[21]Valutakurser!$G$8</definedName>
    <definedName name="Euro02" localSheetId="9">[21]Valutakurser!$G$8</definedName>
    <definedName name="Euro02" localSheetId="7">[21]Valutakurser!$G$8</definedName>
    <definedName name="Euro02">[22]Valutakurser!$G$8</definedName>
    <definedName name="Euro03" localSheetId="59">[20]Valutakurser!$H$8</definedName>
    <definedName name="Euro03" localSheetId="55">[20]Valutakurser!$H$8</definedName>
    <definedName name="Euro03" localSheetId="8">[21]Valutakurser!$H$8</definedName>
    <definedName name="Euro03" localSheetId="9">[21]Valutakurser!$H$8</definedName>
    <definedName name="Euro03" localSheetId="7">[21]Valutakurser!$H$8</definedName>
    <definedName name="Euro03">[22]Valutakurser!$H$8</definedName>
    <definedName name="Euro04" localSheetId="59">[20]Valutakurser!$I$8</definedName>
    <definedName name="Euro04" localSheetId="55">[20]Valutakurser!$I$8</definedName>
    <definedName name="Euro04" localSheetId="8">[21]Valutakurser!$I$8</definedName>
    <definedName name="Euro04" localSheetId="9">[21]Valutakurser!$I$8</definedName>
    <definedName name="Euro04" localSheetId="7">[21]Valutakurser!$I$8</definedName>
    <definedName name="Euro04">[22]Valutakurser!$I$8</definedName>
    <definedName name="Euro05" localSheetId="59">[20]Valutakurser!$J$8</definedName>
    <definedName name="Euro05" localSheetId="55">[20]Valutakurser!$J$8</definedName>
    <definedName name="Euro05" localSheetId="8">[21]Valutakurser!$J$8</definedName>
    <definedName name="Euro05" localSheetId="9">[21]Valutakurser!$J$8</definedName>
    <definedName name="Euro05" localSheetId="7">[21]Valutakurser!$J$8</definedName>
    <definedName name="Euro05">[22]Valutakurser!$J$8</definedName>
    <definedName name="Euro06" localSheetId="59">[20]Valutakurser!$K$8</definedName>
    <definedName name="Euro06" localSheetId="55">[20]Valutakurser!$K$8</definedName>
    <definedName name="Euro06" localSheetId="8">[21]Valutakurser!$K$8</definedName>
    <definedName name="Euro06" localSheetId="9">[21]Valutakurser!$K$8</definedName>
    <definedName name="Euro06" localSheetId="7">[21]Valutakurser!$K$8</definedName>
    <definedName name="Euro06">[22]Valutakurser!$K$8</definedName>
    <definedName name="Euro07" localSheetId="59">[20]Valutakurser!$L$8</definedName>
    <definedName name="Euro07" localSheetId="55">[20]Valutakurser!$L$8</definedName>
    <definedName name="Euro07" localSheetId="8">[21]Valutakurser!$L$8</definedName>
    <definedName name="Euro07" localSheetId="9">[21]Valutakurser!$L$8</definedName>
    <definedName name="Euro07" localSheetId="7">[21]Valutakurser!$L$8</definedName>
    <definedName name="Euro07">[22]Valutakurser!$L$8</definedName>
    <definedName name="Euro08" localSheetId="59">[20]Valutakurser!$M$8</definedName>
    <definedName name="Euro08" localSheetId="55">[20]Valutakurser!$M$8</definedName>
    <definedName name="Euro08" localSheetId="8">[21]Valutakurser!$M$8</definedName>
    <definedName name="Euro08" localSheetId="9">[21]Valutakurser!$M$8</definedName>
    <definedName name="Euro08" localSheetId="7">[21]Valutakurser!$M$8</definedName>
    <definedName name="Euro08">[22]Valutakurser!$M$8</definedName>
    <definedName name="Euro09" localSheetId="59">[20]Valutakurser!$N$8</definedName>
    <definedName name="Euro09" localSheetId="55">[20]Valutakurser!$N$8</definedName>
    <definedName name="Euro09" localSheetId="8">[21]Valutakurser!$N$8</definedName>
    <definedName name="Euro09" localSheetId="9">[21]Valutakurser!$N$8</definedName>
    <definedName name="Euro09" localSheetId="7">[21]Valutakurser!$N$8</definedName>
    <definedName name="Euro09">[22]Valutakurser!$N$8</definedName>
    <definedName name="Euro10" localSheetId="59">[20]Valutakurser!$O$8</definedName>
    <definedName name="Euro10" localSheetId="55">[20]Valutakurser!$O$8</definedName>
    <definedName name="Euro10" localSheetId="8">[21]Valutakurser!$O$8</definedName>
    <definedName name="Euro10" localSheetId="9">[21]Valutakurser!$O$8</definedName>
    <definedName name="Euro10" localSheetId="7">[21]Valutakurser!$O$8</definedName>
    <definedName name="Euro10">[22]Valutakurser!$O$8</definedName>
    <definedName name="Euro11" localSheetId="59">[20]Valutakurser!$P$8</definedName>
    <definedName name="Euro11" localSheetId="55">[20]Valutakurser!$P$8</definedName>
    <definedName name="Euro11" localSheetId="8">[21]Valutakurser!$P$8</definedName>
    <definedName name="Euro11" localSheetId="9">[21]Valutakurser!$P$8</definedName>
    <definedName name="Euro11" localSheetId="7">[21]Valutakurser!$P$8</definedName>
    <definedName name="Euro11">[22]Valutakurser!$P$8</definedName>
    <definedName name="Euro12" localSheetId="59">[20]Valutakurser!$Q$8</definedName>
    <definedName name="Euro12" localSheetId="55">[20]Valutakurser!$Q$8</definedName>
    <definedName name="Euro12" localSheetId="8">[21]Valutakurser!$Q$8</definedName>
    <definedName name="Euro12" localSheetId="9">[21]Valutakurser!$Q$8</definedName>
    <definedName name="Euro12" localSheetId="7">[21]Valutakurser!$Q$8</definedName>
    <definedName name="Euro12">[22]Valutakurser!$Q$8</definedName>
    <definedName name="EuroBeregnet" localSheetId="59">[20]Investment_assets!$C$47:$AX$55</definedName>
    <definedName name="EuroBeregnet" localSheetId="55">[20]Investment_assets!$C$47:$AX$55</definedName>
    <definedName name="EuroBeregnet" localSheetId="8">[21]Investment_assets!$C$47:$AX$55</definedName>
    <definedName name="EuroBeregnet" localSheetId="9">[21]Investment_assets!$C$47:$AX$55</definedName>
    <definedName name="EuroBeregnet" localSheetId="7">[21]Investment_assets!$C$47:$AX$55</definedName>
    <definedName name="EuroBeregnet">[22]Investment_assets!$C$47:$AX$55</definedName>
    <definedName name="EuroKurs1" localSheetId="59">[20]HelpSheet!$G$21</definedName>
    <definedName name="EuroKurs1" localSheetId="55">[20]HelpSheet!$G$21</definedName>
    <definedName name="EuroKurs1" localSheetId="8">[21]HelpSheet!$G$21</definedName>
    <definedName name="EuroKurs1" localSheetId="9">[21]HelpSheet!$G$21</definedName>
    <definedName name="EuroKurs1" localSheetId="7">[21]HelpSheet!$G$21</definedName>
    <definedName name="EuroKurs1">[22]HelpSheet!$G$21</definedName>
    <definedName name="EuroKurs2" localSheetId="59">[20]HelpSheet!$G$23</definedName>
    <definedName name="EuroKurs2" localSheetId="55">[20]HelpSheet!$G$23</definedName>
    <definedName name="EuroKurs2" localSheetId="8">[21]HelpSheet!$G$23</definedName>
    <definedName name="EuroKurs2" localSheetId="9">[21]HelpSheet!$G$23</definedName>
    <definedName name="EuroKurs2" localSheetId="7">[21]HelpSheet!$G$23</definedName>
    <definedName name="EuroKurs2">[22]HelpSheet!$G$23</definedName>
    <definedName name="EuroKurs3" localSheetId="59">[20]HelpSheet!$G$25</definedName>
    <definedName name="EuroKurs3" localSheetId="55">[20]HelpSheet!$G$25</definedName>
    <definedName name="EuroKurs3" localSheetId="8">[21]HelpSheet!$G$25</definedName>
    <definedName name="EuroKurs3" localSheetId="9">[21]HelpSheet!$G$25</definedName>
    <definedName name="EuroKurs3" localSheetId="7">[21]HelpSheet!$G$25</definedName>
    <definedName name="EuroKurs3">[22]HelpSheet!$G$25</definedName>
    <definedName name="EuroLastYear" localSheetId="59">[20]Valutakurser!$E$8</definedName>
    <definedName name="EuroLastYear" localSheetId="55">[20]Valutakurser!$E$8</definedName>
    <definedName name="EuroLastYear" localSheetId="8">[21]Valutakurser!$E$8</definedName>
    <definedName name="EuroLastYear" localSheetId="9">[21]Valutakurser!$E$8</definedName>
    <definedName name="EuroLastYear" localSheetId="7">[21]Valutakurser!$E$8</definedName>
    <definedName name="EuroLastYear">[22]Valutakurser!$E$8</definedName>
    <definedName name="Exch.rate" localSheetId="59">'[42]LTS&amp;L'!$I$5</definedName>
    <definedName name="Exch.rate" localSheetId="55">'[42]LTS&amp;L'!$I$5</definedName>
    <definedName name="Exch.rate" localSheetId="8">'[43]LTS&amp;L'!$I$5</definedName>
    <definedName name="Exch.rate" localSheetId="9">'[43]LTS&amp;L'!$I$5</definedName>
    <definedName name="Exch.rate" localSheetId="7">'[43]LTS&amp;L'!$I$5</definedName>
    <definedName name="Exch.rate">'[44]LTS&amp;L'!$I$5</definedName>
    <definedName name="exchange" localSheetId="40">#REF!</definedName>
    <definedName name="exchange" localSheetId="21">#REF!</definedName>
    <definedName name="exchange" localSheetId="23">#REF!</definedName>
    <definedName name="exchange" localSheetId="35">#REF!</definedName>
    <definedName name="exchange" localSheetId="28">#REF!</definedName>
    <definedName name="exchange" localSheetId="59">#REF!</definedName>
    <definedName name="exchange" localSheetId="58">#REF!</definedName>
    <definedName name="exchange" localSheetId="5">#REF!</definedName>
    <definedName name="exchange" localSheetId="6">#REF!</definedName>
    <definedName name="exchange" localSheetId="31">#REF!</definedName>
    <definedName name="exchange" localSheetId="55">#REF!</definedName>
    <definedName name="exchange" localSheetId="57">#REF!</definedName>
    <definedName name="exchange" localSheetId="8">#REF!</definedName>
    <definedName name="exchange" localSheetId="9">#REF!</definedName>
    <definedName name="exchange" localSheetId="7">#REF!</definedName>
    <definedName name="exchange" localSheetId="19">#REF!</definedName>
    <definedName name="exchange" localSheetId="24">#REF!</definedName>
    <definedName name="exchange" localSheetId="26">#REF!</definedName>
    <definedName name="exchange" localSheetId="25">#REF!</definedName>
    <definedName name="exchange">#REF!</definedName>
    <definedName name="Exchange_rates_applied" localSheetId="40">#REF!</definedName>
    <definedName name="Exchange_rates_applied" localSheetId="21">#REF!</definedName>
    <definedName name="Exchange_rates_applied" localSheetId="23">#REF!</definedName>
    <definedName name="Exchange_rates_applied" localSheetId="35">#REF!</definedName>
    <definedName name="Exchange_rates_applied" localSheetId="28">#REF!</definedName>
    <definedName name="Exchange_rates_applied" localSheetId="59">#REF!</definedName>
    <definedName name="Exchange_rates_applied" localSheetId="58">#REF!</definedName>
    <definedName name="Exchange_rates_applied" localSheetId="5">#REF!</definedName>
    <definedName name="Exchange_rates_applied" localSheetId="6">#REF!</definedName>
    <definedName name="Exchange_rates_applied" localSheetId="31">#REF!</definedName>
    <definedName name="Exchange_rates_applied" localSheetId="55">#REF!</definedName>
    <definedName name="Exchange_rates_applied" localSheetId="57">#REF!</definedName>
    <definedName name="Exchange_rates_applied" localSheetId="8">#REF!</definedName>
    <definedName name="Exchange_rates_applied" localSheetId="9">#REF!</definedName>
    <definedName name="Exchange_rates_applied" localSheetId="7">#REF!</definedName>
    <definedName name="Exchange_rates_applied" localSheetId="19">#REF!</definedName>
    <definedName name="Exchange_rates_applied" localSheetId="24">#REF!</definedName>
    <definedName name="Exchange_rates_applied" localSheetId="26">#REF!</definedName>
    <definedName name="Exchange_rates_applied" localSheetId="25">#REF!</definedName>
    <definedName name="Exchange_rates_applied">#REF!</definedName>
    <definedName name="_xlnm.Extract" localSheetId="40">#REF!</definedName>
    <definedName name="_xlnm.Extract" localSheetId="21">#REF!</definedName>
    <definedName name="_xlnm.Extract" localSheetId="23">#REF!</definedName>
    <definedName name="_xlnm.Extract" localSheetId="35">#REF!</definedName>
    <definedName name="_xlnm.Extract" localSheetId="32">#REF!</definedName>
    <definedName name="_xlnm.Extract" localSheetId="28">#REF!</definedName>
    <definedName name="_xlnm.Extract" localSheetId="59">#REF!</definedName>
    <definedName name="_xlnm.Extract" localSheetId="58">#REF!</definedName>
    <definedName name="_xlnm.Extract" localSheetId="5">#REF!</definedName>
    <definedName name="_xlnm.Extract" localSheetId="6">#REF!</definedName>
    <definedName name="_xlnm.Extract" localSheetId="31">#REF!</definedName>
    <definedName name="_xlnm.Extract" localSheetId="55">#REF!</definedName>
    <definedName name="_xlnm.Extract" localSheetId="57">#REF!</definedName>
    <definedName name="_xlnm.Extract" localSheetId="8">#REF!</definedName>
    <definedName name="_xlnm.Extract" localSheetId="9">#REF!</definedName>
    <definedName name="_xlnm.Extract" localSheetId="7">#REF!</definedName>
    <definedName name="_xlnm.Extract" localSheetId="19">#REF!</definedName>
    <definedName name="_xlnm.Extract" localSheetId="24">#REF!</definedName>
    <definedName name="_xlnm.Extract" localSheetId="26">#REF!</definedName>
    <definedName name="_xlnm.Extract" localSheetId="25">#REF!</definedName>
    <definedName name="_xlnm.Extract">#REF!</definedName>
    <definedName name="ff" localSheetId="59">[45]English!$B$162:$I$213</definedName>
    <definedName name="ff" localSheetId="55">[45]English!$B$162:$I$213</definedName>
    <definedName name="ff" localSheetId="8">[46]English!$B$162:$I$213</definedName>
    <definedName name="ff" localSheetId="9">[46]English!$B$162:$I$213</definedName>
    <definedName name="ff" localSheetId="7">[46]English!$B$162:$I$213</definedName>
    <definedName name="ff">[47]English!$B$162:$I$213</definedName>
    <definedName name="FI_EURO_V" localSheetId="59">[30]Sheet1!$C$13</definedName>
    <definedName name="FI_EURO_V" localSheetId="55">[30]Sheet1!$C$13</definedName>
    <definedName name="FI_EURO_V" localSheetId="8">[31]Sheet1!$C$13</definedName>
    <definedName name="FI_EURO_V" localSheetId="9">[31]Sheet1!$C$13</definedName>
    <definedName name="FI_EURO_V" localSheetId="7">[31]Sheet1!$C$13</definedName>
    <definedName name="FI_EURO_V">[32]Sheet1!$C$13</definedName>
    <definedName name="FID" localSheetId="40">#REF!</definedName>
    <definedName name="FID" localSheetId="21">#REF!</definedName>
    <definedName name="FID" localSheetId="23">#REF!</definedName>
    <definedName name="FID" localSheetId="35">#REF!</definedName>
    <definedName name="FID" localSheetId="28">#REF!</definedName>
    <definedName name="FID" localSheetId="59">#REF!</definedName>
    <definedName name="FID" localSheetId="58">#REF!</definedName>
    <definedName name="FID" localSheetId="5">#REF!</definedName>
    <definedName name="FID" localSheetId="6">#REF!</definedName>
    <definedName name="FID" localSheetId="31">#REF!</definedName>
    <definedName name="FID" localSheetId="55">#REF!</definedName>
    <definedName name="FID" localSheetId="57">#REF!</definedName>
    <definedName name="FID" localSheetId="8">#REF!</definedName>
    <definedName name="FID" localSheetId="9">#REF!</definedName>
    <definedName name="FID" localSheetId="7">#REF!</definedName>
    <definedName name="FID" localSheetId="19">#REF!</definedName>
    <definedName name="FID" localSheetId="24">#REF!</definedName>
    <definedName name="FID" localSheetId="26">#REF!</definedName>
    <definedName name="FID" localSheetId="25">#REF!</definedName>
    <definedName name="FID">#REF!</definedName>
    <definedName name="fid_sosi" localSheetId="40">#REF!</definedName>
    <definedName name="fid_sosi" localSheetId="21">#REF!</definedName>
    <definedName name="fid_sosi" localSheetId="23">#REF!</definedName>
    <definedName name="fid_sosi" localSheetId="35">#REF!</definedName>
    <definedName name="fid_sosi" localSheetId="28">#REF!</definedName>
    <definedName name="fid_sosi" localSheetId="59">#REF!</definedName>
    <definedName name="fid_sosi" localSheetId="58">#REF!</definedName>
    <definedName name="fid_sosi" localSheetId="5">#REF!</definedName>
    <definedName name="fid_sosi" localSheetId="6">#REF!</definedName>
    <definedName name="fid_sosi" localSheetId="31">#REF!</definedName>
    <definedName name="fid_sosi" localSheetId="55">#REF!</definedName>
    <definedName name="fid_sosi" localSheetId="57">#REF!</definedName>
    <definedName name="fid_sosi" localSheetId="8">#REF!</definedName>
    <definedName name="fid_sosi" localSheetId="9">#REF!</definedName>
    <definedName name="fid_sosi" localSheetId="7">#REF!</definedName>
    <definedName name="fid_sosi" localSheetId="19">#REF!</definedName>
    <definedName name="fid_sosi" localSheetId="24">#REF!</definedName>
    <definedName name="fid_sosi" localSheetId="26">#REF!</definedName>
    <definedName name="fid_sosi" localSheetId="25">#REF!</definedName>
    <definedName name="fid_sosi">#REF!</definedName>
    <definedName name="FIM_1.kv." localSheetId="40">#REF!</definedName>
    <definedName name="FIM_1.kv." localSheetId="21">#REF!</definedName>
    <definedName name="FIM_1.kv." localSheetId="23">#REF!</definedName>
    <definedName name="FIM_1.kv." localSheetId="35">#REF!</definedName>
    <definedName name="FIM_1.kv." localSheetId="28">#REF!</definedName>
    <definedName name="FIM_1.kv." localSheetId="59">#REF!</definedName>
    <definedName name="FIM_1.kv." localSheetId="58">#REF!</definedName>
    <definedName name="FIM_1.kv." localSheetId="5">#REF!</definedName>
    <definedName name="FIM_1.kv." localSheetId="6">#REF!</definedName>
    <definedName name="FIM_1.kv." localSheetId="31">#REF!</definedName>
    <definedName name="FIM_1.kv." localSheetId="55">#REF!</definedName>
    <definedName name="FIM_1.kv." localSheetId="57">#REF!</definedName>
    <definedName name="FIM_1.kv." localSheetId="8">#REF!</definedName>
    <definedName name="FIM_1.kv." localSheetId="9">#REF!</definedName>
    <definedName name="FIM_1.kv." localSheetId="7">#REF!</definedName>
    <definedName name="FIM_1.kv." localSheetId="19">#REF!</definedName>
    <definedName name="FIM_1.kv." localSheetId="24">#REF!</definedName>
    <definedName name="FIM_1.kv." localSheetId="26">#REF!</definedName>
    <definedName name="FIM_1.kv." localSheetId="25">#REF!</definedName>
    <definedName name="FIM_1.kv.">#REF!</definedName>
    <definedName name="FIM_2.kv." localSheetId="40">#REF!</definedName>
    <definedName name="FIM_2.kv." localSheetId="21">#REF!</definedName>
    <definedName name="FIM_2.kv." localSheetId="23">#REF!</definedName>
    <definedName name="FIM_2.kv." localSheetId="35">#REF!</definedName>
    <definedName name="FIM_2.kv." localSheetId="28">#REF!</definedName>
    <definedName name="FIM_2.kv." localSheetId="59">#REF!</definedName>
    <definedName name="FIM_2.kv." localSheetId="58">#REF!</definedName>
    <definedName name="FIM_2.kv." localSheetId="5">#REF!</definedName>
    <definedName name="FIM_2.kv." localSheetId="6">#REF!</definedName>
    <definedName name="FIM_2.kv." localSheetId="31">#REF!</definedName>
    <definedName name="FIM_2.kv." localSheetId="55">#REF!</definedName>
    <definedName name="FIM_2.kv." localSheetId="57">#REF!</definedName>
    <definedName name="FIM_2.kv." localSheetId="8">#REF!</definedName>
    <definedName name="FIM_2.kv." localSheetId="9">#REF!</definedName>
    <definedName name="FIM_2.kv." localSheetId="7">#REF!</definedName>
    <definedName name="FIM_2.kv." localSheetId="19">#REF!</definedName>
    <definedName name="FIM_2.kv." localSheetId="24">#REF!</definedName>
    <definedName name="FIM_2.kv." localSheetId="26">#REF!</definedName>
    <definedName name="FIM_2.kv." localSheetId="25">#REF!</definedName>
    <definedName name="FIM_2.kv.">#REF!</definedName>
    <definedName name="FIM_3.kv." localSheetId="40">#REF!</definedName>
    <definedName name="FIM_3.kv." localSheetId="21">#REF!</definedName>
    <definedName name="FIM_3.kv." localSheetId="23">#REF!</definedName>
    <definedName name="FIM_3.kv." localSheetId="35">#REF!</definedName>
    <definedName name="FIM_3.kv." localSheetId="28">#REF!</definedName>
    <definedName name="FIM_3.kv." localSheetId="59">#REF!</definedName>
    <definedName name="FIM_3.kv." localSheetId="58">#REF!</definedName>
    <definedName name="FIM_3.kv." localSheetId="5">#REF!</definedName>
    <definedName name="FIM_3.kv." localSheetId="6">#REF!</definedName>
    <definedName name="FIM_3.kv." localSheetId="31">#REF!</definedName>
    <definedName name="FIM_3.kv." localSheetId="55">#REF!</definedName>
    <definedName name="FIM_3.kv." localSheetId="57">#REF!</definedName>
    <definedName name="FIM_3.kv." localSheetId="8">#REF!</definedName>
    <definedName name="FIM_3.kv." localSheetId="9">#REF!</definedName>
    <definedName name="FIM_3.kv." localSheetId="7">#REF!</definedName>
    <definedName name="FIM_3.kv." localSheetId="19">#REF!</definedName>
    <definedName name="FIM_3.kv." localSheetId="24">#REF!</definedName>
    <definedName name="FIM_3.kv." localSheetId="26">#REF!</definedName>
    <definedName name="FIM_3.kv." localSheetId="25">#REF!</definedName>
    <definedName name="FIM_3.kv.">#REF!</definedName>
    <definedName name="FIM_30.06." localSheetId="40">#REF!</definedName>
    <definedName name="FIM_30.06." localSheetId="21">#REF!</definedName>
    <definedName name="FIM_30.06." localSheetId="23">#REF!</definedName>
    <definedName name="FIM_30.06." localSheetId="35">#REF!</definedName>
    <definedName name="FIM_30.06." localSheetId="28">#REF!</definedName>
    <definedName name="FIM_30.06." localSheetId="59">#REF!</definedName>
    <definedName name="FIM_30.06." localSheetId="58">#REF!</definedName>
    <definedName name="FIM_30.06." localSheetId="5">#REF!</definedName>
    <definedName name="FIM_30.06." localSheetId="6">#REF!</definedName>
    <definedName name="FIM_30.06." localSheetId="31">#REF!</definedName>
    <definedName name="FIM_30.06." localSheetId="55">#REF!</definedName>
    <definedName name="FIM_30.06." localSheetId="57">#REF!</definedName>
    <definedName name="FIM_30.06." localSheetId="8">#REF!</definedName>
    <definedName name="FIM_30.06." localSheetId="9">#REF!</definedName>
    <definedName name="FIM_30.06." localSheetId="7">#REF!</definedName>
    <definedName name="FIM_30.06." localSheetId="19">#REF!</definedName>
    <definedName name="FIM_30.06." localSheetId="24">#REF!</definedName>
    <definedName name="FIM_30.06." localSheetId="26">#REF!</definedName>
    <definedName name="FIM_30.06." localSheetId="25">#REF!</definedName>
    <definedName name="FIM_30.06.">#REF!</definedName>
    <definedName name="FIM_30.09." localSheetId="40">#REF!</definedName>
    <definedName name="FIM_30.09." localSheetId="21">#REF!</definedName>
    <definedName name="FIM_30.09." localSheetId="23">#REF!</definedName>
    <definedName name="FIM_30.09." localSheetId="35">#REF!</definedName>
    <definedName name="FIM_30.09." localSheetId="28">#REF!</definedName>
    <definedName name="FIM_30.09." localSheetId="59">#REF!</definedName>
    <definedName name="FIM_30.09." localSheetId="58">#REF!</definedName>
    <definedName name="FIM_30.09." localSheetId="5">#REF!</definedName>
    <definedName name="FIM_30.09." localSheetId="6">#REF!</definedName>
    <definedName name="FIM_30.09." localSheetId="31">#REF!</definedName>
    <definedName name="FIM_30.09." localSheetId="55">#REF!</definedName>
    <definedName name="FIM_30.09." localSheetId="57">#REF!</definedName>
    <definedName name="FIM_30.09." localSheetId="8">#REF!</definedName>
    <definedName name="FIM_30.09." localSheetId="9">#REF!</definedName>
    <definedName name="FIM_30.09." localSheetId="7">#REF!</definedName>
    <definedName name="FIM_30.09." localSheetId="19">#REF!</definedName>
    <definedName name="FIM_30.09." localSheetId="24">#REF!</definedName>
    <definedName name="FIM_30.09." localSheetId="26">#REF!</definedName>
    <definedName name="FIM_30.09." localSheetId="25">#REF!</definedName>
    <definedName name="FIM_30.09.">#REF!</definedName>
    <definedName name="FIM_31.03." localSheetId="40">#REF!</definedName>
    <definedName name="FIM_31.03." localSheetId="21">#REF!</definedName>
    <definedName name="FIM_31.03." localSheetId="23">#REF!</definedName>
    <definedName name="FIM_31.03." localSheetId="35">#REF!</definedName>
    <definedName name="FIM_31.03." localSheetId="28">#REF!</definedName>
    <definedName name="FIM_31.03." localSheetId="59">#REF!</definedName>
    <definedName name="FIM_31.03." localSheetId="58">#REF!</definedName>
    <definedName name="FIM_31.03." localSheetId="5">#REF!</definedName>
    <definedName name="FIM_31.03." localSheetId="6">#REF!</definedName>
    <definedName name="FIM_31.03." localSheetId="31">#REF!</definedName>
    <definedName name="FIM_31.03." localSheetId="55">#REF!</definedName>
    <definedName name="FIM_31.03." localSheetId="57">#REF!</definedName>
    <definedName name="FIM_31.03." localSheetId="8">#REF!</definedName>
    <definedName name="FIM_31.03." localSheetId="9">#REF!</definedName>
    <definedName name="FIM_31.03." localSheetId="7">#REF!</definedName>
    <definedName name="FIM_31.03." localSheetId="19">#REF!</definedName>
    <definedName name="FIM_31.03." localSheetId="24">#REF!</definedName>
    <definedName name="FIM_31.03." localSheetId="26">#REF!</definedName>
    <definedName name="FIM_31.03." localSheetId="25">#REF!</definedName>
    <definedName name="FIM_31.03.">#REF!</definedName>
    <definedName name="FIM_4.kv." localSheetId="40">#REF!</definedName>
    <definedName name="FIM_4.kv." localSheetId="21">#REF!</definedName>
    <definedName name="FIM_4.kv." localSheetId="23">#REF!</definedName>
    <definedName name="FIM_4.kv." localSheetId="35">#REF!</definedName>
    <definedName name="FIM_4.kv." localSheetId="28">#REF!</definedName>
    <definedName name="FIM_4.kv." localSheetId="59">#REF!</definedName>
    <definedName name="FIM_4.kv." localSheetId="58">#REF!</definedName>
    <definedName name="FIM_4.kv." localSheetId="5">#REF!</definedName>
    <definedName name="FIM_4.kv." localSheetId="6">#REF!</definedName>
    <definedName name="FIM_4.kv." localSheetId="31">#REF!</definedName>
    <definedName name="FIM_4.kv." localSheetId="55">#REF!</definedName>
    <definedName name="FIM_4.kv." localSheetId="57">#REF!</definedName>
    <definedName name="FIM_4.kv." localSheetId="8">#REF!</definedName>
    <definedName name="FIM_4.kv." localSheetId="9">#REF!</definedName>
    <definedName name="FIM_4.kv." localSheetId="7">#REF!</definedName>
    <definedName name="FIM_4.kv." localSheetId="19">#REF!</definedName>
    <definedName name="FIM_4.kv." localSheetId="24">#REF!</definedName>
    <definedName name="FIM_4.kv." localSheetId="26">#REF!</definedName>
    <definedName name="FIM_4.kv." localSheetId="25">#REF!</definedName>
    <definedName name="FIM_4.kv.">#REF!</definedName>
    <definedName name="FIM_balansdagskurs" localSheetId="59">[33]Forecast!$D$27</definedName>
    <definedName name="FIM_balansdagskurs" localSheetId="55">[33]Forecast!$D$27</definedName>
    <definedName name="FIM_balansdagskurs" localSheetId="8">[34]Forecast!$D$27</definedName>
    <definedName name="FIM_balansdagskurs" localSheetId="9">[34]Forecast!$D$27</definedName>
    <definedName name="FIM_balansdagskurs" localSheetId="7">[34]Forecast!$D$27</definedName>
    <definedName name="FIM_balansdagskurs">[35]Forecast!$D$27</definedName>
    <definedName name="FIM_genomsnittskurs" localSheetId="59">[33]Forecast!$D$28</definedName>
    <definedName name="FIM_genomsnittskurs" localSheetId="55">[33]Forecast!$D$28</definedName>
    <definedName name="FIM_genomsnittskurs" localSheetId="8">[34]Forecast!$D$28</definedName>
    <definedName name="FIM_genomsnittskurs" localSheetId="9">[34]Forecast!$D$28</definedName>
    <definedName name="FIM_genomsnittskurs" localSheetId="7">[34]Forecast!$D$28</definedName>
    <definedName name="FIM_genomsnittskurs">[35]Forecast!$D$28</definedName>
    <definedName name="FIM_investeringskurs" localSheetId="59">[33]Forecast!$D$24</definedName>
    <definedName name="FIM_investeringskurs" localSheetId="55">[33]Forecast!$D$24</definedName>
    <definedName name="FIM_investeringskurs" localSheetId="8">[34]Forecast!$D$24</definedName>
    <definedName name="FIM_investeringskurs" localSheetId="9">[34]Forecast!$D$24</definedName>
    <definedName name="FIM_investeringskurs" localSheetId="7">[34]Forecast!$D$24</definedName>
    <definedName name="FIM_investeringskurs">[35]Forecast!$D$24</definedName>
    <definedName name="FIM_Investeringskurs_950405" localSheetId="21">[35]Forecast!#REF!</definedName>
    <definedName name="FIM_Investeringskurs_950405" localSheetId="23">[35]Forecast!#REF!</definedName>
    <definedName name="FIM_Investeringskurs_950405" localSheetId="35">[35]Forecast!#REF!</definedName>
    <definedName name="FIM_Investeringskurs_950405" localSheetId="28">[35]Forecast!#REF!</definedName>
    <definedName name="FIM_Investeringskurs_950405" localSheetId="59">[33]Forecast!#REF!</definedName>
    <definedName name="FIM_Investeringskurs_950405" localSheetId="58">[35]Forecast!#REF!</definedName>
    <definedName name="FIM_Investeringskurs_950405" localSheetId="5">[35]Forecast!#REF!</definedName>
    <definedName name="FIM_Investeringskurs_950405" localSheetId="6">[35]Forecast!#REF!</definedName>
    <definedName name="FIM_Investeringskurs_950405" localSheetId="31">[35]Forecast!#REF!</definedName>
    <definedName name="FIM_Investeringskurs_950405" localSheetId="55">[33]Forecast!#REF!</definedName>
    <definedName name="FIM_Investeringskurs_950405" localSheetId="57">[35]Forecast!#REF!</definedName>
    <definedName name="FIM_Investeringskurs_950405" localSheetId="8">[34]Forecast!#REF!</definedName>
    <definedName name="FIM_Investeringskurs_950405" localSheetId="9">[34]Forecast!#REF!</definedName>
    <definedName name="FIM_Investeringskurs_950405" localSheetId="7">[34]Forecast!#REF!</definedName>
    <definedName name="FIM_Investeringskurs_950405" localSheetId="19">[35]Forecast!#REF!</definedName>
    <definedName name="FIM_Investeringskurs_950405" localSheetId="24">[35]Forecast!#REF!</definedName>
    <definedName name="FIM_Investeringskurs_950405" localSheetId="26">[35]Forecast!#REF!</definedName>
    <definedName name="FIM_Investeringskurs_950405" localSheetId="25">[35]Forecast!#REF!</definedName>
    <definedName name="FIM_Investeringskurs_950405">[35]Forecast!#REF!</definedName>
    <definedName name="FIM_Investeringskurs_951109" localSheetId="21">[35]Forecast!#REF!</definedName>
    <definedName name="FIM_Investeringskurs_951109" localSheetId="23">[35]Forecast!#REF!</definedName>
    <definedName name="FIM_Investeringskurs_951109" localSheetId="35">[35]Forecast!#REF!</definedName>
    <definedName name="FIM_Investeringskurs_951109" localSheetId="28">[35]Forecast!#REF!</definedName>
    <definedName name="FIM_Investeringskurs_951109" localSheetId="59">[33]Forecast!#REF!</definedName>
    <definedName name="FIM_Investeringskurs_951109" localSheetId="58">[35]Forecast!#REF!</definedName>
    <definedName name="FIM_Investeringskurs_951109" localSheetId="5">[35]Forecast!#REF!</definedName>
    <definedName name="FIM_Investeringskurs_951109" localSheetId="6">[35]Forecast!#REF!</definedName>
    <definedName name="FIM_Investeringskurs_951109" localSheetId="31">[35]Forecast!#REF!</definedName>
    <definedName name="FIM_Investeringskurs_951109" localSheetId="55">[33]Forecast!#REF!</definedName>
    <definedName name="FIM_Investeringskurs_951109" localSheetId="57">[35]Forecast!#REF!</definedName>
    <definedName name="FIM_Investeringskurs_951109" localSheetId="8">[34]Forecast!#REF!</definedName>
    <definedName name="FIM_Investeringskurs_951109" localSheetId="9">[34]Forecast!#REF!</definedName>
    <definedName name="FIM_Investeringskurs_951109" localSheetId="7">[34]Forecast!#REF!</definedName>
    <definedName name="FIM_Investeringskurs_951109" localSheetId="19">[35]Forecast!#REF!</definedName>
    <definedName name="FIM_Investeringskurs_951109" localSheetId="24">[35]Forecast!#REF!</definedName>
    <definedName name="FIM_Investeringskurs_951109" localSheetId="26">[35]Forecast!#REF!</definedName>
    <definedName name="FIM_Investeringskurs_951109" localSheetId="25">[35]Forecast!#REF!</definedName>
    <definedName name="FIM_Investeringskurs_951109">[35]Forecast!#REF!</definedName>
    <definedName name="FIM_Investeringskurs_AÄtillskott" localSheetId="59">[33]Forecast!$D$25</definedName>
    <definedName name="FIM_Investeringskurs_AÄtillskott" localSheetId="55">[33]Forecast!$D$25</definedName>
    <definedName name="FIM_Investeringskurs_AÄtillskott" localSheetId="8">[34]Forecast!$D$25</definedName>
    <definedName name="FIM_Investeringskurs_AÄtillskott" localSheetId="9">[34]Forecast!$D$25</definedName>
    <definedName name="FIM_Investeringskurs_AÄtillskott" localSheetId="7">[34]Forecast!$D$25</definedName>
    <definedName name="FIM_Investeringskurs_AÄtillskott">[35]Forecast!$D$25</definedName>
    <definedName name="FIM_Primo" localSheetId="40">#REF!</definedName>
    <definedName name="FIM_Primo" localSheetId="21">#REF!</definedName>
    <definedName name="FIM_Primo" localSheetId="23">#REF!</definedName>
    <definedName name="FIM_Primo" localSheetId="35">#REF!</definedName>
    <definedName name="FIM_Primo" localSheetId="28">#REF!</definedName>
    <definedName name="FIM_Primo" localSheetId="59">#REF!</definedName>
    <definedName name="FIM_Primo" localSheetId="58">#REF!</definedName>
    <definedName name="FIM_Primo" localSheetId="5">#REF!</definedName>
    <definedName name="FIM_Primo" localSheetId="6">#REF!</definedName>
    <definedName name="FIM_Primo" localSheetId="31">#REF!</definedName>
    <definedName name="FIM_Primo" localSheetId="55">#REF!</definedName>
    <definedName name="FIM_Primo" localSheetId="57">#REF!</definedName>
    <definedName name="FIM_Primo" localSheetId="8">#REF!</definedName>
    <definedName name="FIM_Primo" localSheetId="9">#REF!</definedName>
    <definedName name="FIM_Primo" localSheetId="7">#REF!</definedName>
    <definedName name="FIM_Primo" localSheetId="19">#REF!</definedName>
    <definedName name="FIM_Primo" localSheetId="24">#REF!</definedName>
    <definedName name="FIM_Primo" localSheetId="26">#REF!</definedName>
    <definedName name="FIM_Primo" localSheetId="25">#REF!</definedName>
    <definedName name="FIM_Primo">#REF!</definedName>
    <definedName name="FIM_Ultimo" localSheetId="40">#REF!</definedName>
    <definedName name="FIM_Ultimo" localSheetId="21">#REF!</definedName>
    <definedName name="FIM_Ultimo" localSheetId="23">#REF!</definedName>
    <definedName name="FIM_Ultimo" localSheetId="35">#REF!</definedName>
    <definedName name="FIM_Ultimo" localSheetId="28">#REF!</definedName>
    <definedName name="FIM_Ultimo" localSheetId="59">#REF!</definedName>
    <definedName name="FIM_Ultimo" localSheetId="58">#REF!</definedName>
    <definedName name="FIM_Ultimo" localSheetId="5">#REF!</definedName>
    <definedName name="FIM_Ultimo" localSheetId="6">#REF!</definedName>
    <definedName name="FIM_Ultimo" localSheetId="31">#REF!</definedName>
    <definedName name="FIM_Ultimo" localSheetId="55">#REF!</definedName>
    <definedName name="FIM_Ultimo" localSheetId="57">#REF!</definedName>
    <definedName name="FIM_Ultimo" localSheetId="8">#REF!</definedName>
    <definedName name="FIM_Ultimo" localSheetId="9">#REF!</definedName>
    <definedName name="FIM_Ultimo" localSheetId="7">#REF!</definedName>
    <definedName name="FIM_Ultimo" localSheetId="19">#REF!</definedName>
    <definedName name="FIM_Ultimo" localSheetId="24">#REF!</definedName>
    <definedName name="FIM_Ultimo" localSheetId="26">#REF!</definedName>
    <definedName name="FIM_Ultimo" localSheetId="25">#REF!</definedName>
    <definedName name="FIM_Ultimo">#REF!</definedName>
    <definedName name="Finland" localSheetId="59">[27]Sheet1!$C$18</definedName>
    <definedName name="Finland" localSheetId="55">[27]Sheet1!$C$18</definedName>
    <definedName name="Finland" localSheetId="8">[28]Sheet1!$C$18</definedName>
    <definedName name="Finland" localSheetId="9">[28]Sheet1!$C$18</definedName>
    <definedName name="Finland" localSheetId="7">[28]Sheet1!$C$18</definedName>
    <definedName name="Finland">[29]Sheet1!$C$18</definedName>
    <definedName name="GBP_1.kv." localSheetId="40">#REF!</definedName>
    <definedName name="GBP_1.kv." localSheetId="21">#REF!</definedName>
    <definedName name="GBP_1.kv." localSheetId="23">#REF!</definedName>
    <definedName name="GBP_1.kv." localSheetId="35">#REF!</definedName>
    <definedName name="GBP_1.kv." localSheetId="28">#REF!</definedName>
    <definedName name="GBP_1.kv." localSheetId="59">#REF!</definedName>
    <definedName name="GBP_1.kv." localSheetId="58">#REF!</definedName>
    <definedName name="GBP_1.kv." localSheetId="5">#REF!</definedName>
    <definedName name="GBP_1.kv." localSheetId="6">#REF!</definedName>
    <definedName name="GBP_1.kv." localSheetId="31">#REF!</definedName>
    <definedName name="GBP_1.kv." localSheetId="55">#REF!</definedName>
    <definedName name="GBP_1.kv." localSheetId="57">#REF!</definedName>
    <definedName name="GBP_1.kv." localSheetId="8">#REF!</definedName>
    <definedName name="GBP_1.kv." localSheetId="9">#REF!</definedName>
    <definedName name="GBP_1.kv." localSheetId="7">#REF!</definedName>
    <definedName name="GBP_1.kv." localSheetId="19">#REF!</definedName>
    <definedName name="GBP_1.kv." localSheetId="24">#REF!</definedName>
    <definedName name="GBP_1.kv." localSheetId="26">#REF!</definedName>
    <definedName name="GBP_1.kv." localSheetId="25">#REF!</definedName>
    <definedName name="GBP_1.kv.">#REF!</definedName>
    <definedName name="GBP_2.kv." localSheetId="40">#REF!</definedName>
    <definedName name="GBP_2.kv." localSheetId="21">#REF!</definedName>
    <definedName name="GBP_2.kv." localSheetId="23">#REF!</definedName>
    <definedName name="GBP_2.kv." localSheetId="35">#REF!</definedName>
    <definedName name="GBP_2.kv." localSheetId="28">#REF!</definedName>
    <definedName name="GBP_2.kv." localSheetId="59">#REF!</definedName>
    <definedName name="GBP_2.kv." localSheetId="58">#REF!</definedName>
    <definedName name="GBP_2.kv." localSheetId="5">#REF!</definedName>
    <definedName name="GBP_2.kv." localSheetId="6">#REF!</definedName>
    <definedName name="GBP_2.kv." localSheetId="31">#REF!</definedName>
    <definedName name="GBP_2.kv." localSheetId="55">#REF!</definedName>
    <definedName name="GBP_2.kv." localSheetId="57">#REF!</definedName>
    <definedName name="GBP_2.kv." localSheetId="8">#REF!</definedName>
    <definedName name="GBP_2.kv." localSheetId="9">#REF!</definedName>
    <definedName name="GBP_2.kv." localSheetId="7">#REF!</definedName>
    <definedName name="GBP_2.kv." localSheetId="19">#REF!</definedName>
    <definedName name="GBP_2.kv." localSheetId="24">#REF!</definedName>
    <definedName name="GBP_2.kv." localSheetId="26">#REF!</definedName>
    <definedName name="GBP_2.kv." localSheetId="25">#REF!</definedName>
    <definedName name="GBP_2.kv.">#REF!</definedName>
    <definedName name="GBP_3.kv." localSheetId="40">#REF!</definedName>
    <definedName name="GBP_3.kv." localSheetId="21">#REF!</definedName>
    <definedName name="GBP_3.kv." localSheetId="23">#REF!</definedName>
    <definedName name="GBP_3.kv." localSheetId="35">#REF!</definedName>
    <definedName name="GBP_3.kv." localSheetId="28">#REF!</definedName>
    <definedName name="GBP_3.kv." localSheetId="59">#REF!</definedName>
    <definedName name="GBP_3.kv." localSheetId="58">#REF!</definedName>
    <definedName name="GBP_3.kv." localSheetId="5">#REF!</definedName>
    <definedName name="GBP_3.kv." localSheetId="6">#REF!</definedName>
    <definedName name="GBP_3.kv." localSheetId="31">#REF!</definedName>
    <definedName name="GBP_3.kv." localSheetId="55">#REF!</definedName>
    <definedName name="GBP_3.kv." localSheetId="57">#REF!</definedName>
    <definedName name="GBP_3.kv." localSheetId="8">#REF!</definedName>
    <definedName name="GBP_3.kv." localSheetId="9">#REF!</definedName>
    <definedName name="GBP_3.kv." localSheetId="7">#REF!</definedName>
    <definedName name="GBP_3.kv." localSheetId="19">#REF!</definedName>
    <definedName name="GBP_3.kv." localSheetId="24">#REF!</definedName>
    <definedName name="GBP_3.kv." localSheetId="26">#REF!</definedName>
    <definedName name="GBP_3.kv." localSheetId="25">#REF!</definedName>
    <definedName name="GBP_3.kv.">#REF!</definedName>
    <definedName name="GBP_30.06." localSheetId="40">#REF!</definedName>
    <definedName name="GBP_30.06." localSheetId="21">#REF!</definedName>
    <definedName name="GBP_30.06." localSheetId="23">#REF!</definedName>
    <definedName name="GBP_30.06." localSheetId="35">#REF!</definedName>
    <definedName name="GBP_30.06." localSheetId="28">#REF!</definedName>
    <definedName name="GBP_30.06." localSheetId="59">#REF!</definedName>
    <definedName name="GBP_30.06." localSheetId="58">#REF!</definedName>
    <definedName name="GBP_30.06." localSheetId="5">#REF!</definedName>
    <definedName name="GBP_30.06." localSheetId="6">#REF!</definedName>
    <definedName name="GBP_30.06." localSheetId="31">#REF!</definedName>
    <definedName name="GBP_30.06." localSheetId="55">#REF!</definedName>
    <definedName name="GBP_30.06." localSheetId="57">#REF!</definedName>
    <definedName name="GBP_30.06." localSheetId="8">#REF!</definedName>
    <definedName name="GBP_30.06." localSheetId="9">#REF!</definedName>
    <definedName name="GBP_30.06." localSheetId="7">#REF!</definedName>
    <definedName name="GBP_30.06." localSheetId="19">#REF!</definedName>
    <definedName name="GBP_30.06." localSheetId="24">#REF!</definedName>
    <definedName name="GBP_30.06." localSheetId="26">#REF!</definedName>
    <definedName name="GBP_30.06." localSheetId="25">#REF!</definedName>
    <definedName name="GBP_30.06.">#REF!</definedName>
    <definedName name="GBP_30.09." localSheetId="40">#REF!</definedName>
    <definedName name="GBP_30.09." localSheetId="21">#REF!</definedName>
    <definedName name="GBP_30.09." localSheetId="23">#REF!</definedName>
    <definedName name="GBP_30.09." localSheetId="35">#REF!</definedName>
    <definedName name="GBP_30.09." localSheetId="28">#REF!</definedName>
    <definedName name="GBP_30.09." localSheetId="59">#REF!</definedName>
    <definedName name="GBP_30.09." localSheetId="58">#REF!</definedName>
    <definedName name="GBP_30.09." localSheetId="5">#REF!</definedName>
    <definedName name="GBP_30.09." localSheetId="6">#REF!</definedName>
    <definedName name="GBP_30.09." localSheetId="31">#REF!</definedName>
    <definedName name="GBP_30.09." localSheetId="55">#REF!</definedName>
    <definedName name="GBP_30.09." localSheetId="57">#REF!</definedName>
    <definedName name="GBP_30.09." localSheetId="8">#REF!</definedName>
    <definedName name="GBP_30.09." localSheetId="9">#REF!</definedName>
    <definedName name="GBP_30.09." localSheetId="7">#REF!</definedName>
    <definedName name="GBP_30.09." localSheetId="19">#REF!</definedName>
    <definedName name="GBP_30.09." localSheetId="24">#REF!</definedName>
    <definedName name="GBP_30.09." localSheetId="26">#REF!</definedName>
    <definedName name="GBP_30.09." localSheetId="25">#REF!</definedName>
    <definedName name="GBP_30.09.">#REF!</definedName>
    <definedName name="GBP_31.03." localSheetId="40">#REF!</definedName>
    <definedName name="GBP_31.03." localSheetId="21">#REF!</definedName>
    <definedName name="GBP_31.03." localSheetId="23">#REF!</definedName>
    <definedName name="GBP_31.03." localSheetId="35">#REF!</definedName>
    <definedName name="GBP_31.03." localSheetId="28">#REF!</definedName>
    <definedName name="GBP_31.03." localSheetId="59">#REF!</definedName>
    <definedName name="GBP_31.03." localSheetId="58">#REF!</definedName>
    <definedName name="GBP_31.03." localSheetId="5">#REF!</definedName>
    <definedName name="GBP_31.03." localSheetId="6">#REF!</definedName>
    <definedName name="GBP_31.03." localSheetId="31">#REF!</definedName>
    <definedName name="GBP_31.03." localSheetId="55">#REF!</definedName>
    <definedName name="GBP_31.03." localSheetId="57">#REF!</definedName>
    <definedName name="GBP_31.03." localSheetId="8">#REF!</definedName>
    <definedName name="GBP_31.03." localSheetId="9">#REF!</definedName>
    <definedName name="GBP_31.03." localSheetId="7">#REF!</definedName>
    <definedName name="GBP_31.03." localSheetId="19">#REF!</definedName>
    <definedName name="GBP_31.03." localSheetId="24">#REF!</definedName>
    <definedName name="GBP_31.03." localSheetId="26">#REF!</definedName>
    <definedName name="GBP_31.03." localSheetId="25">#REF!</definedName>
    <definedName name="GBP_31.03.">#REF!</definedName>
    <definedName name="GBP_4.kv." localSheetId="40">#REF!</definedName>
    <definedName name="GBP_4.kv." localSheetId="21">#REF!</definedName>
    <definedName name="GBP_4.kv." localSheetId="23">#REF!</definedName>
    <definedName name="GBP_4.kv." localSheetId="35">#REF!</definedName>
    <definedName name="GBP_4.kv." localSheetId="28">#REF!</definedName>
    <definedName name="GBP_4.kv." localSheetId="59">#REF!</definedName>
    <definedName name="GBP_4.kv." localSheetId="58">#REF!</definedName>
    <definedName name="GBP_4.kv." localSheetId="5">#REF!</definedName>
    <definedName name="GBP_4.kv." localSheetId="6">#REF!</definedName>
    <definedName name="GBP_4.kv." localSheetId="31">#REF!</definedName>
    <definedName name="GBP_4.kv." localSheetId="55">#REF!</definedName>
    <definedName name="GBP_4.kv." localSheetId="57">#REF!</definedName>
    <definedName name="GBP_4.kv." localSheetId="8">#REF!</definedName>
    <definedName name="GBP_4.kv." localSheetId="9">#REF!</definedName>
    <definedName name="GBP_4.kv." localSheetId="7">#REF!</definedName>
    <definedName name="GBP_4.kv." localSheetId="19">#REF!</definedName>
    <definedName name="GBP_4.kv." localSheetId="24">#REF!</definedName>
    <definedName name="GBP_4.kv." localSheetId="26">#REF!</definedName>
    <definedName name="GBP_4.kv." localSheetId="25">#REF!</definedName>
    <definedName name="GBP_4.kv.">#REF!</definedName>
    <definedName name="GBP_Primo" localSheetId="40">#REF!</definedName>
    <definedName name="GBP_Primo" localSheetId="21">#REF!</definedName>
    <definedName name="GBP_Primo" localSheetId="23">#REF!</definedName>
    <definedName name="GBP_Primo" localSheetId="35">#REF!</definedName>
    <definedName name="GBP_Primo" localSheetId="28">#REF!</definedName>
    <definedName name="GBP_Primo" localSheetId="59">#REF!</definedName>
    <definedName name="GBP_Primo" localSheetId="58">#REF!</definedName>
    <definedName name="GBP_Primo" localSheetId="5">#REF!</definedName>
    <definedName name="GBP_Primo" localSheetId="6">#REF!</definedName>
    <definedName name="GBP_Primo" localSheetId="31">#REF!</definedName>
    <definedName name="GBP_Primo" localSheetId="55">#REF!</definedName>
    <definedName name="GBP_Primo" localSheetId="57">#REF!</definedName>
    <definedName name="GBP_Primo" localSheetId="8">#REF!</definedName>
    <definedName name="GBP_Primo" localSheetId="9">#REF!</definedName>
    <definedName name="GBP_Primo" localSheetId="7">#REF!</definedName>
    <definedName name="GBP_Primo" localSheetId="19">#REF!</definedName>
    <definedName name="GBP_Primo" localSheetId="24">#REF!</definedName>
    <definedName name="GBP_Primo" localSheetId="26">#REF!</definedName>
    <definedName name="GBP_Primo" localSheetId="25">#REF!</definedName>
    <definedName name="GBP_Primo">#REF!</definedName>
    <definedName name="GBP_Ultimo" localSheetId="40">#REF!</definedName>
    <definedName name="GBP_Ultimo" localSheetId="21">#REF!</definedName>
    <definedName name="GBP_Ultimo" localSheetId="23">#REF!</definedName>
    <definedName name="GBP_Ultimo" localSheetId="35">#REF!</definedName>
    <definedName name="GBP_Ultimo" localSheetId="28">#REF!</definedName>
    <definedName name="GBP_Ultimo" localSheetId="59">#REF!</definedName>
    <definedName name="GBP_Ultimo" localSheetId="58">#REF!</definedName>
    <definedName name="GBP_Ultimo" localSheetId="5">#REF!</definedName>
    <definedName name="GBP_Ultimo" localSheetId="6">#REF!</definedName>
    <definedName name="GBP_Ultimo" localSheetId="31">#REF!</definedName>
    <definedName name="GBP_Ultimo" localSheetId="55">#REF!</definedName>
    <definedName name="GBP_Ultimo" localSheetId="57">#REF!</definedName>
    <definedName name="GBP_Ultimo" localSheetId="8">#REF!</definedName>
    <definedName name="GBP_Ultimo" localSheetId="9">#REF!</definedName>
    <definedName name="GBP_Ultimo" localSheetId="7">#REF!</definedName>
    <definedName name="GBP_Ultimo" localSheetId="19">#REF!</definedName>
    <definedName name="GBP_Ultimo" localSheetId="24">#REF!</definedName>
    <definedName name="GBP_Ultimo" localSheetId="26">#REF!</definedName>
    <definedName name="GBP_Ultimo" localSheetId="25">#REF!</definedName>
    <definedName name="GBP_Ultimo">#REF!</definedName>
    <definedName name="gcc" localSheetId="40">#REF!</definedName>
    <definedName name="gcc" localSheetId="21">#REF!</definedName>
    <definedName name="gcc" localSheetId="23">#REF!</definedName>
    <definedName name="gcc" localSheetId="35">#REF!</definedName>
    <definedName name="gcc" localSheetId="28">#REF!</definedName>
    <definedName name="gcc" localSheetId="59">#REF!</definedName>
    <definedName name="gcc" localSheetId="58">#REF!</definedName>
    <definedName name="gcc" localSheetId="5">#REF!</definedName>
    <definedName name="gcc" localSheetId="6">#REF!</definedName>
    <definedName name="gcc" localSheetId="31">#REF!</definedName>
    <definedName name="gcc" localSheetId="55">#REF!</definedName>
    <definedName name="gcc" localSheetId="57">#REF!</definedName>
    <definedName name="gcc" localSheetId="8">#REF!</definedName>
    <definedName name="gcc" localSheetId="9">#REF!</definedName>
    <definedName name="gcc" localSheetId="7">#REF!</definedName>
    <definedName name="gcc" localSheetId="19">#REF!</definedName>
    <definedName name="gcc" localSheetId="24">#REF!</definedName>
    <definedName name="gcc" localSheetId="26">#REF!</definedName>
    <definedName name="gcc" localSheetId="25">#REF!</definedName>
    <definedName name="gcc">#REF!</definedName>
    <definedName name="gcc_other" localSheetId="40">#REF!</definedName>
    <definedName name="gcc_other" localSheetId="21">#REF!</definedName>
    <definedName name="gcc_other" localSheetId="23">#REF!</definedName>
    <definedName name="gcc_other" localSheetId="35">#REF!</definedName>
    <definedName name="gcc_other" localSheetId="28">#REF!</definedName>
    <definedName name="gcc_other" localSheetId="59">#REF!</definedName>
    <definedName name="gcc_other" localSheetId="58">#REF!</definedName>
    <definedName name="gcc_other" localSheetId="5">#REF!</definedName>
    <definedName name="gcc_other" localSheetId="6">#REF!</definedName>
    <definedName name="gcc_other" localSheetId="31">#REF!</definedName>
    <definedName name="gcc_other" localSheetId="55">#REF!</definedName>
    <definedName name="gcc_other" localSheetId="57">#REF!</definedName>
    <definedName name="gcc_other" localSheetId="8">#REF!</definedName>
    <definedName name="gcc_other" localSheetId="9">#REF!</definedName>
    <definedName name="gcc_other" localSheetId="7">#REF!</definedName>
    <definedName name="gcc_other" localSheetId="19">#REF!</definedName>
    <definedName name="gcc_other" localSheetId="24">#REF!</definedName>
    <definedName name="gcc_other" localSheetId="26">#REF!</definedName>
    <definedName name="gcc_other" localSheetId="25">#REF!</definedName>
    <definedName name="gcc_other">#REF!</definedName>
    <definedName name="General" localSheetId="40">#REF!</definedName>
    <definedName name="General" localSheetId="21">#REF!</definedName>
    <definedName name="General" localSheetId="23">#REF!</definedName>
    <definedName name="General" localSheetId="35">#REF!</definedName>
    <definedName name="General" localSheetId="28">#REF!</definedName>
    <definedName name="General" localSheetId="59">#REF!</definedName>
    <definedName name="General" localSheetId="58">#REF!</definedName>
    <definedName name="General" localSheetId="5">#REF!</definedName>
    <definedName name="General" localSheetId="6">#REF!</definedName>
    <definedName name="General" localSheetId="31">#REF!</definedName>
    <definedName name="General" localSheetId="55">#REF!</definedName>
    <definedName name="General" localSheetId="57">#REF!</definedName>
    <definedName name="General" localSheetId="8">#REF!</definedName>
    <definedName name="General" localSheetId="9">#REF!</definedName>
    <definedName name="General" localSheetId="7">#REF!</definedName>
    <definedName name="General" localSheetId="19">#REF!</definedName>
    <definedName name="General" localSheetId="24">#REF!</definedName>
    <definedName name="General" localSheetId="26">#REF!</definedName>
    <definedName name="General" localSheetId="25">#REF!</definedName>
    <definedName name="General">#REF!</definedName>
    <definedName name="general1" localSheetId="40">#REF!</definedName>
    <definedName name="general1" localSheetId="21">#REF!</definedName>
    <definedName name="general1" localSheetId="23">#REF!</definedName>
    <definedName name="general1" localSheetId="35">#REF!</definedName>
    <definedName name="general1" localSheetId="28">#REF!</definedName>
    <definedName name="general1" localSheetId="59">#REF!</definedName>
    <definedName name="general1" localSheetId="58">#REF!</definedName>
    <definedName name="general1" localSheetId="5">#REF!</definedName>
    <definedName name="general1" localSheetId="6">#REF!</definedName>
    <definedName name="general1" localSheetId="31">#REF!</definedName>
    <definedName name="general1" localSheetId="55">#REF!</definedName>
    <definedName name="general1" localSheetId="57">#REF!</definedName>
    <definedName name="general1" localSheetId="8">#REF!</definedName>
    <definedName name="general1" localSheetId="9">#REF!</definedName>
    <definedName name="general1" localSheetId="7">#REF!</definedName>
    <definedName name="general1" localSheetId="19">#REF!</definedName>
    <definedName name="general1" localSheetId="24">#REF!</definedName>
    <definedName name="general1" localSheetId="26">#REF!</definedName>
    <definedName name="general1" localSheetId="25">#REF!</definedName>
    <definedName name="general1">#REF!</definedName>
    <definedName name="GenInsKeyFig" localSheetId="40">#REF!</definedName>
    <definedName name="GenInsKeyFig" localSheetId="21">#REF!</definedName>
    <definedName name="GenInsKeyFig" localSheetId="23">#REF!</definedName>
    <definedName name="GenInsKeyFig" localSheetId="35">#REF!</definedName>
    <definedName name="GenInsKeyFig" localSheetId="28">#REF!</definedName>
    <definedName name="GenInsKeyFig" localSheetId="59">#REF!</definedName>
    <definedName name="GenInsKeyFig" localSheetId="58">#REF!</definedName>
    <definedName name="GenInsKeyFig" localSheetId="5">#REF!</definedName>
    <definedName name="GenInsKeyFig" localSheetId="6">#REF!</definedName>
    <definedName name="GenInsKeyFig" localSheetId="31">#REF!</definedName>
    <definedName name="GenInsKeyFig" localSheetId="55">#REF!</definedName>
    <definedName name="GenInsKeyFig" localSheetId="57">#REF!</definedName>
    <definedName name="GenInsKeyFig" localSheetId="8">#REF!</definedName>
    <definedName name="GenInsKeyFig" localSheetId="9">#REF!</definedName>
    <definedName name="GenInsKeyFig" localSheetId="7">#REF!</definedName>
    <definedName name="GenInsKeyFig" localSheetId="19">#REF!</definedName>
    <definedName name="GenInsKeyFig" localSheetId="24">#REF!</definedName>
    <definedName name="GenInsKeyFig" localSheetId="26">#REF!</definedName>
    <definedName name="GenInsKeyFig" localSheetId="25">#REF!</definedName>
    <definedName name="GenInsKeyFig">#REF!</definedName>
    <definedName name="ggg" localSheetId="40" hidden="1">{"5 * utfall + budget",#N/A,FALSE,"T-0298";"5 * bolag",#N/A,FALSE,"T-0298";"Unibank, utfall alla",#N/A,FALSE,"T-0298";#N/A,#N/A,FALSE,"Koncernskulder";#N/A,#N/A,FALSE,"Koncernfakturering"}</definedName>
    <definedName name="ggg" localSheetId="21" hidden="1">{"5 * utfall + budget",#N/A,FALSE,"T-0298";"5 * bolag",#N/A,FALSE,"T-0298";"Unibank, utfall alla",#N/A,FALSE,"T-0298";#N/A,#N/A,FALSE,"Koncernskulder";#N/A,#N/A,FALSE,"Koncernfakturering"}</definedName>
    <definedName name="ggg" localSheetId="23" hidden="1">{"5 * utfall + budget",#N/A,FALSE,"T-0298";"5 * bolag",#N/A,FALSE,"T-0298";"Unibank, utfall alla",#N/A,FALSE,"T-0298";#N/A,#N/A,FALSE,"Koncernskulder";#N/A,#N/A,FALSE,"Koncernfakturering"}</definedName>
    <definedName name="ggg" localSheetId="34" hidden="1">{"5 * utfall + budget",#N/A,FALSE,"T-0298";"5 * bolag",#N/A,FALSE,"T-0298";"Unibank, utfall alla",#N/A,FALSE,"T-0298";#N/A,#N/A,FALSE,"Koncernskulder";#N/A,#N/A,FALSE,"Koncernfakturering"}</definedName>
    <definedName name="ggg" localSheetId="32" hidden="1">{"5 * utfall + budget",#N/A,FALSE,"T-0298";"5 * bolag",#N/A,FALSE,"T-0298";"Unibank, utfall alla",#N/A,FALSE,"T-0298";#N/A,#N/A,FALSE,"Koncernskulder";#N/A,#N/A,FALSE,"Koncernfakturering"}</definedName>
    <definedName name="ggg" localSheetId="54" hidden="1">{"5 * utfall + budget",#N/A,FALSE,"T-0298";"5 * bolag",#N/A,FALSE,"T-0298";"Unibank, utfall alla",#N/A,FALSE,"T-0298";#N/A,#N/A,FALSE,"Koncernskulder";#N/A,#N/A,FALSE,"Koncernfakturering"}</definedName>
    <definedName name="ggg" localSheetId="28" hidden="1">{"5 * utfall + budget",#N/A,FALSE,"T-0298";"5 * bolag",#N/A,FALSE,"T-0298";"Unibank, utfall alla",#N/A,FALSE,"T-0298";#N/A,#N/A,FALSE,"Koncernskulder";#N/A,#N/A,FALSE,"Koncernfakturering"}</definedName>
    <definedName name="ggg" localSheetId="59" hidden="1">{"5 * utfall + budget",#N/A,FALSE,"T-0298";"5 * bolag",#N/A,FALSE,"T-0298";"Unibank, utfall alla",#N/A,FALSE,"T-0298";#N/A,#N/A,FALSE,"Koncernskulder";#N/A,#N/A,FALSE,"Koncernfakturering"}</definedName>
    <definedName name="ggg" localSheetId="58" hidden="1">{"5 * utfall + budget",#N/A,FALSE,"T-0298";"5 * bolag",#N/A,FALSE,"T-0298";"Unibank, utfall alla",#N/A,FALSE,"T-0298";#N/A,#N/A,FALSE,"Koncernskulder";#N/A,#N/A,FALSE,"Koncernfakturering"}</definedName>
    <definedName name="ggg" localSheetId="5" hidden="1">{"5 * utfall + budget",#N/A,FALSE,"T-0298";"5 * bolag",#N/A,FALSE,"T-0298";"Unibank, utfall alla",#N/A,FALSE,"T-0298";#N/A,#N/A,FALSE,"Koncernskulder";#N/A,#N/A,FALSE,"Koncernfakturering"}</definedName>
    <definedName name="ggg" localSheetId="6" hidden="1">{"5 * utfall + budget",#N/A,FALSE,"T-0298";"5 * bolag",#N/A,FALSE,"T-0298";"Unibank, utfall alla",#N/A,FALSE,"T-0298";#N/A,#N/A,FALSE,"Koncernskulder";#N/A,#N/A,FALSE,"Koncernfakturering"}</definedName>
    <definedName name="ggg" localSheetId="55" hidden="1">{"5 * utfall + budget",#N/A,FALSE,"T-0298";"5 * bolag",#N/A,FALSE,"T-0298";"Unibank, utfall alla",#N/A,FALSE,"T-0298";#N/A,#N/A,FALSE,"Koncernskulder";#N/A,#N/A,FALSE,"Koncernfakturering"}</definedName>
    <definedName name="ggg" localSheetId="57" hidden="1">{"5 * utfall + budget",#N/A,FALSE,"T-0298";"5 * bolag",#N/A,FALSE,"T-0298";"Unibank, utfall alla",#N/A,FALSE,"T-0298";#N/A,#N/A,FALSE,"Koncernskulder";#N/A,#N/A,FALSE,"Koncernfakturering"}</definedName>
    <definedName name="ggg" localSheetId="8" hidden="1">{"5 * utfall + budget",#N/A,FALSE,"T-0298";"5 * bolag",#N/A,FALSE,"T-0298";"Unibank, utfall alla",#N/A,FALSE,"T-0298";#N/A,#N/A,FALSE,"Koncernskulder";#N/A,#N/A,FALSE,"Koncernfakturering"}</definedName>
    <definedName name="ggg" localSheetId="9" hidden="1">{"5 * utfall + budget",#N/A,FALSE,"T-0298";"5 * bolag",#N/A,FALSE,"T-0298";"Unibank, utfall alla",#N/A,FALSE,"T-0298";#N/A,#N/A,FALSE,"Koncernskulder";#N/A,#N/A,FALSE,"Koncernfakturering"}</definedName>
    <definedName name="ggg" localSheetId="7" hidden="1">{"5 * utfall + budget",#N/A,FALSE,"T-0298";"5 * bolag",#N/A,FALSE,"T-0298";"Unibank, utfall alla",#N/A,FALSE,"T-0298";#N/A,#N/A,FALSE,"Koncernskulder";#N/A,#N/A,FALSE,"Koncernfakturering"}</definedName>
    <definedName name="ggg" localSheetId="19" hidden="1">{"5 * utfall + budget",#N/A,FALSE,"T-0298";"5 * bolag",#N/A,FALSE,"T-0298";"Unibank, utfall alla",#N/A,FALSE,"T-0298";#N/A,#N/A,FALSE,"Koncernskulder";#N/A,#N/A,FALSE,"Koncernfakturering"}</definedName>
    <definedName name="ggg" localSheetId="41" hidden="1">{"5 * utfall + budget",#N/A,FALSE,"T-0298";"5 * bolag",#N/A,FALSE,"T-0298";"Unibank, utfall alla",#N/A,FALSE,"T-0298";#N/A,#N/A,FALSE,"Koncernskulder";#N/A,#N/A,FALSE,"Koncernfakturering"}</definedName>
    <definedName name="ggg" localSheetId="39" hidden="1">{"5 * utfall + budget",#N/A,FALSE,"T-0298";"5 * bolag",#N/A,FALSE,"T-0298";"Unibank, utfall alla",#N/A,FALSE,"T-0298";#N/A,#N/A,FALSE,"Koncernskulder";#N/A,#N/A,FALSE,"Koncernfakturering"}</definedName>
    <definedName name="ggg" localSheetId="24" hidden="1">{"5 * utfall + budget",#N/A,FALSE,"T-0298";"5 * bolag",#N/A,FALSE,"T-0298";"Unibank, utfall alla",#N/A,FALSE,"T-0298";#N/A,#N/A,FALSE,"Koncernskulder";#N/A,#N/A,FALSE,"Koncernfakturering"}</definedName>
    <definedName name="ggg" localSheetId="26" hidden="1">{"5 * utfall + budget",#N/A,FALSE,"T-0298";"5 * bolag",#N/A,FALSE,"T-0298";"Unibank, utfall alla",#N/A,FALSE,"T-0298";#N/A,#N/A,FALSE,"Koncernskulder";#N/A,#N/A,FALSE,"Koncernfakturering"}</definedName>
    <definedName name="ggg" localSheetId="25" hidden="1">{"5 * utfall + budget",#N/A,FALSE,"T-0298";"5 * bolag",#N/A,FALSE,"T-0298";"Unibank, utfall alla",#N/A,FALSE,"T-0298";#N/A,#N/A,FALSE,"Koncernskulder";#N/A,#N/A,FALSE,"Koncernfakturering"}</definedName>
    <definedName name="ggg" hidden="1">{"5 * utfall + budget",#N/A,FALSE,"T-0298";"5 * bolag",#N/A,FALSE,"T-0298";"Unibank, utfall alla",#N/A,FALSE,"T-0298";#N/A,#N/A,FALSE,"Koncernskulder";#N/A,#N/A,FALSE,"Koncernfakturering"}</definedName>
    <definedName name="GROUP" localSheetId="32">OFFSET('[14]Chart Losses'!$I$7,COUNT('[14]Chart Losses'!$I$7:$I$50)-'[14]Chart Losses'!$H$1,,'[14]Chart Losses'!$H$1)</definedName>
    <definedName name="GROUP" localSheetId="59">OFFSET('[15]Chart Losses'!$I$7,COUNT('[15]Chart Losses'!$I$7:$I$50)-'[15]Chart Losses'!$H$1,,'[15]Chart Losses'!$H$1)</definedName>
    <definedName name="GROUP" localSheetId="55">OFFSET('[15]Chart Losses'!$I$7,COUNT('[15]Chart Losses'!$I$7:$I$50)-'[15]Chart Losses'!$H$1,,'[15]Chart Losses'!$H$1)</definedName>
    <definedName name="GROUP" localSheetId="8">OFFSET('[16]Chart Losses'!$I$7,COUNT('[16]Chart Losses'!$I$7:$I$50)-'[16]Chart Losses'!$H$1,,'[16]Chart Losses'!$H$1)</definedName>
    <definedName name="GROUP" localSheetId="9">OFFSET('[16]Chart Losses'!$I$7,COUNT('[16]Chart Losses'!$I$7:$I$50)-'[16]Chart Losses'!$H$1,,'[16]Chart Losses'!$H$1)</definedName>
    <definedName name="GROUP" localSheetId="7">OFFSET('[16]Chart Losses'!$I$7,COUNT('[16]Chart Losses'!$I$7:$I$50)-'[16]Chart Losses'!$H$1,,'[16]Chart Losses'!$H$1)</definedName>
    <definedName name="GROUP">OFFSET('[14]Chart Losses'!$I$7,COUNT('[14]Chart Losses'!$I$7:$I$50)-'[14]Chart Losses'!$H$1,,'[14]Chart Losses'!$H$1)</definedName>
    <definedName name="GroupQ" localSheetId="40">#REF!</definedName>
    <definedName name="GroupQ" localSheetId="21">#REF!</definedName>
    <definedName name="GroupQ" localSheetId="23">#REF!</definedName>
    <definedName name="GroupQ" localSheetId="35">#REF!</definedName>
    <definedName name="GroupQ" localSheetId="28">#REF!</definedName>
    <definedName name="GroupQ" localSheetId="59">#REF!</definedName>
    <definedName name="GroupQ" localSheetId="58">#REF!</definedName>
    <definedName name="GroupQ" localSheetId="5">#REF!</definedName>
    <definedName name="GroupQ" localSheetId="6">#REF!</definedName>
    <definedName name="GroupQ" localSheetId="31">#REF!</definedName>
    <definedName name="GroupQ" localSheetId="55">#REF!</definedName>
    <definedName name="GroupQ" localSheetId="57">#REF!</definedName>
    <definedName name="GroupQ" localSheetId="8">#REF!</definedName>
    <definedName name="GroupQ" localSheetId="9">#REF!</definedName>
    <definedName name="GroupQ" localSheetId="7">#REF!</definedName>
    <definedName name="GroupQ" localSheetId="19">#REF!</definedName>
    <definedName name="GroupQ" localSheetId="24">#REF!</definedName>
    <definedName name="GroupQ" localSheetId="26">#REF!</definedName>
    <definedName name="GroupQ" localSheetId="25">#REF!</definedName>
    <definedName name="GroupQ">#REF!</definedName>
    <definedName name="GroupYTD" localSheetId="40">#REF!</definedName>
    <definedName name="GroupYTD" localSheetId="21">#REF!</definedName>
    <definedName name="GroupYTD" localSheetId="23">#REF!</definedName>
    <definedName name="GroupYTD" localSheetId="35">#REF!</definedName>
    <definedName name="GroupYTD" localSheetId="28">#REF!</definedName>
    <definedName name="GroupYTD" localSheetId="59">#REF!</definedName>
    <definedName name="GroupYTD" localSheetId="58">#REF!</definedName>
    <definedName name="GroupYTD" localSheetId="5">#REF!</definedName>
    <definedName name="GroupYTD" localSheetId="6">#REF!</definedName>
    <definedName name="GroupYTD" localSheetId="31">#REF!</definedName>
    <definedName name="GroupYTD" localSheetId="55">#REF!</definedName>
    <definedName name="GroupYTD" localSheetId="57">#REF!</definedName>
    <definedName name="GroupYTD" localSheetId="8">#REF!</definedName>
    <definedName name="GroupYTD" localSheetId="9">#REF!</definedName>
    <definedName name="GroupYTD" localSheetId="7">#REF!</definedName>
    <definedName name="GroupYTD" localSheetId="19">#REF!</definedName>
    <definedName name="GroupYTD" localSheetId="24">#REF!</definedName>
    <definedName name="GroupYTD" localSheetId="26">#REF!</definedName>
    <definedName name="GroupYTD" localSheetId="25">#REF!</definedName>
    <definedName name="GroupYTD">#REF!</definedName>
    <definedName name="gw" localSheetId="40" hidden="1">{"5 * utfall + budget",#N/A,FALSE,"T-0298";"5 * bolag",#N/A,FALSE,"T-0298";"Unibank, utfall alla",#N/A,FALSE,"T-0298";#N/A,#N/A,FALSE,"Koncernskulder";#N/A,#N/A,FALSE,"Koncernfakturering"}</definedName>
    <definedName name="gw" localSheetId="21" hidden="1">{"5 * utfall + budget",#N/A,FALSE,"T-0298";"5 * bolag",#N/A,FALSE,"T-0298";"Unibank, utfall alla",#N/A,FALSE,"T-0298";#N/A,#N/A,FALSE,"Koncernskulder";#N/A,#N/A,FALSE,"Koncernfakturering"}</definedName>
    <definedName name="gw" localSheetId="23" hidden="1">{"5 * utfall + budget",#N/A,FALSE,"T-0298";"5 * bolag",#N/A,FALSE,"T-0298";"Unibank, utfall alla",#N/A,FALSE,"T-0298";#N/A,#N/A,FALSE,"Koncernskulder";#N/A,#N/A,FALSE,"Koncernfakturering"}</definedName>
    <definedName name="gw" localSheetId="34" hidden="1">{"5 * utfall + budget",#N/A,FALSE,"T-0298";"5 * bolag",#N/A,FALSE,"T-0298";"Unibank, utfall alla",#N/A,FALSE,"T-0298";#N/A,#N/A,FALSE,"Koncernskulder";#N/A,#N/A,FALSE,"Koncernfakturering"}</definedName>
    <definedName name="gw" localSheetId="32" hidden="1">{"5 * utfall + budget",#N/A,FALSE,"T-0298";"5 * bolag",#N/A,FALSE,"T-0298";"Unibank, utfall alla",#N/A,FALSE,"T-0298";#N/A,#N/A,FALSE,"Koncernskulder";#N/A,#N/A,FALSE,"Koncernfakturering"}</definedName>
    <definedName name="gw" localSheetId="54" hidden="1">{"5 * utfall + budget",#N/A,FALSE,"T-0298";"5 * bolag",#N/A,FALSE,"T-0298";"Unibank, utfall alla",#N/A,FALSE,"T-0298";#N/A,#N/A,FALSE,"Koncernskulder";#N/A,#N/A,FALSE,"Koncernfakturering"}</definedName>
    <definedName name="gw" localSheetId="28" hidden="1">{"5 * utfall + budget",#N/A,FALSE,"T-0298";"5 * bolag",#N/A,FALSE,"T-0298";"Unibank, utfall alla",#N/A,FALSE,"T-0298";#N/A,#N/A,FALSE,"Koncernskulder";#N/A,#N/A,FALSE,"Koncernfakturering"}</definedName>
    <definedName name="gw" localSheetId="59" hidden="1">{"5 * utfall + budget",#N/A,FALSE,"T-0298";"5 * bolag",#N/A,FALSE,"T-0298";"Unibank, utfall alla",#N/A,FALSE,"T-0298";#N/A,#N/A,FALSE,"Koncernskulder";#N/A,#N/A,FALSE,"Koncernfakturering"}</definedName>
    <definedName name="gw" localSheetId="58" hidden="1">{"5 * utfall + budget",#N/A,FALSE,"T-0298";"5 * bolag",#N/A,FALSE,"T-0298";"Unibank, utfall alla",#N/A,FALSE,"T-0298";#N/A,#N/A,FALSE,"Koncernskulder";#N/A,#N/A,FALSE,"Koncernfakturering"}</definedName>
    <definedName name="gw" localSheetId="5" hidden="1">{"5 * utfall + budget",#N/A,FALSE,"T-0298";"5 * bolag",#N/A,FALSE,"T-0298";"Unibank, utfall alla",#N/A,FALSE,"T-0298";#N/A,#N/A,FALSE,"Koncernskulder";#N/A,#N/A,FALSE,"Koncernfakturering"}</definedName>
    <definedName name="gw" localSheetId="6" hidden="1">{"5 * utfall + budget",#N/A,FALSE,"T-0298";"5 * bolag",#N/A,FALSE,"T-0298";"Unibank, utfall alla",#N/A,FALSE,"T-0298";#N/A,#N/A,FALSE,"Koncernskulder";#N/A,#N/A,FALSE,"Koncernfakturering"}</definedName>
    <definedName name="gw" localSheetId="55" hidden="1">{"5 * utfall + budget",#N/A,FALSE,"T-0298";"5 * bolag",#N/A,FALSE,"T-0298";"Unibank, utfall alla",#N/A,FALSE,"T-0298";#N/A,#N/A,FALSE,"Koncernskulder";#N/A,#N/A,FALSE,"Koncernfakturering"}</definedName>
    <definedName name="gw" localSheetId="57" hidden="1">{"5 * utfall + budget",#N/A,FALSE,"T-0298";"5 * bolag",#N/A,FALSE,"T-0298";"Unibank, utfall alla",#N/A,FALSE,"T-0298";#N/A,#N/A,FALSE,"Koncernskulder";#N/A,#N/A,FALSE,"Koncernfakturering"}</definedName>
    <definedName name="gw" localSheetId="8" hidden="1">{"5 * utfall + budget",#N/A,FALSE,"T-0298";"5 * bolag",#N/A,FALSE,"T-0298";"Unibank, utfall alla",#N/A,FALSE,"T-0298";#N/A,#N/A,FALSE,"Koncernskulder";#N/A,#N/A,FALSE,"Koncernfakturering"}</definedName>
    <definedName name="gw" localSheetId="9" hidden="1">{"5 * utfall + budget",#N/A,FALSE,"T-0298";"5 * bolag",#N/A,FALSE,"T-0298";"Unibank, utfall alla",#N/A,FALSE,"T-0298";#N/A,#N/A,FALSE,"Koncernskulder";#N/A,#N/A,FALSE,"Koncernfakturering"}</definedName>
    <definedName name="gw" localSheetId="7" hidden="1">{"5 * utfall + budget",#N/A,FALSE,"T-0298";"5 * bolag",#N/A,FALSE,"T-0298";"Unibank, utfall alla",#N/A,FALSE,"T-0298";#N/A,#N/A,FALSE,"Koncernskulder";#N/A,#N/A,FALSE,"Koncernfakturering"}</definedName>
    <definedName name="gw" localSheetId="19" hidden="1">{"5 * utfall + budget",#N/A,FALSE,"T-0298";"5 * bolag",#N/A,FALSE,"T-0298";"Unibank, utfall alla",#N/A,FALSE,"T-0298";#N/A,#N/A,FALSE,"Koncernskulder";#N/A,#N/A,FALSE,"Koncernfakturering"}</definedName>
    <definedName name="gw" localSheetId="41" hidden="1">{"5 * utfall + budget",#N/A,FALSE,"T-0298";"5 * bolag",#N/A,FALSE,"T-0298";"Unibank, utfall alla",#N/A,FALSE,"T-0298";#N/A,#N/A,FALSE,"Koncernskulder";#N/A,#N/A,FALSE,"Koncernfakturering"}</definedName>
    <definedName name="gw" localSheetId="39" hidden="1">{"5 * utfall + budget",#N/A,FALSE,"T-0298";"5 * bolag",#N/A,FALSE,"T-0298";"Unibank, utfall alla",#N/A,FALSE,"T-0298";#N/A,#N/A,FALSE,"Koncernskulder";#N/A,#N/A,FALSE,"Koncernfakturering"}</definedName>
    <definedName name="gw" localSheetId="24" hidden="1">{"5 * utfall + budget",#N/A,FALSE,"T-0298";"5 * bolag",#N/A,FALSE,"T-0298";"Unibank, utfall alla",#N/A,FALSE,"T-0298";#N/A,#N/A,FALSE,"Koncernskulder";#N/A,#N/A,FALSE,"Koncernfakturering"}</definedName>
    <definedName name="gw" localSheetId="26" hidden="1">{"5 * utfall + budget",#N/A,FALSE,"T-0298";"5 * bolag",#N/A,FALSE,"T-0298";"Unibank, utfall alla",#N/A,FALSE,"T-0298";#N/A,#N/A,FALSE,"Koncernskulder";#N/A,#N/A,FALSE,"Koncernfakturering"}</definedName>
    <definedName name="gw" localSheetId="25" hidden="1">{"5 * utfall + budget",#N/A,FALSE,"T-0298";"5 * bolag",#N/A,FALSE,"T-0298";"Unibank, utfall alla",#N/A,FALSE,"T-0298";#N/A,#N/A,FALSE,"Koncernskulder";#N/A,#N/A,FALSE,"Koncernfakturering"}</definedName>
    <definedName name="gw" hidden="1">{"5 * utfall + budget",#N/A,FALSE,"T-0298";"5 * bolag",#N/A,FALSE,"T-0298";"Unibank, utfall alla",#N/A,FALSE,"T-0298";#N/A,#N/A,FALSE,"Koncernskulder";#N/A,#N/A,FALSE,"Koncernfakturering"}</definedName>
    <definedName name="HOUSE" localSheetId="32">OFFSET('[14]Chart Losses'!$K$7,COUNT('[14]Chart Losses'!$K$7:$K$50)-'[14]Chart Losses'!$H$1,,'[14]Chart Losses'!$H$1)</definedName>
    <definedName name="HOUSE" localSheetId="59">OFFSET('[15]Chart Losses'!$K$7,COUNT('[15]Chart Losses'!$K$7:$K$50)-'[15]Chart Losses'!$H$1,,'[15]Chart Losses'!$H$1)</definedName>
    <definedName name="HOUSE" localSheetId="55">OFFSET('[15]Chart Losses'!$K$7,COUNT('[15]Chart Losses'!$K$7:$K$50)-'[15]Chart Losses'!$H$1,,'[15]Chart Losses'!$H$1)</definedName>
    <definedName name="HOUSE" localSheetId="8">OFFSET('[16]Chart Losses'!$K$7,COUNT('[16]Chart Losses'!$K$7:$K$50)-'[16]Chart Losses'!$H$1,,'[16]Chart Losses'!$H$1)</definedName>
    <definedName name="HOUSE" localSheetId="9">OFFSET('[16]Chart Losses'!$K$7,COUNT('[16]Chart Losses'!$K$7:$K$50)-'[16]Chart Losses'!$H$1,,'[16]Chart Losses'!$H$1)</definedName>
    <definedName name="HOUSE" localSheetId="7">OFFSET('[16]Chart Losses'!$K$7,COUNT('[16]Chart Losses'!$K$7:$K$50)-'[16]Chart Losses'!$H$1,,'[16]Chart Losses'!$H$1)</definedName>
    <definedName name="HOUSE">OFFSET('[14]Chart Losses'!$K$7,COUNT('[14]Chart Losses'!$K$7:$K$50)-'[14]Chart Losses'!$H$1,,'[14]Chart Losses'!$H$1)</definedName>
    <definedName name="HTML1_1" hidden="1">"'[BILAGOR.XLS]M&amp;I  T-FOND'!$A$1:$Z$62"</definedName>
    <definedName name="HTML1_11" hidden="1">1</definedName>
    <definedName name="HTML1_12" hidden="1">"J:\INTERNT\EKONOMI\BUDGET\MyHTML.htm"</definedName>
    <definedName name="HTML1_2" hidden="1">1</definedName>
    <definedName name="HTML1_3" hidden="1">"BILAGOR"</definedName>
    <definedName name="HTML1_4" hidden="1">"M&amp;I  T-FOND"</definedName>
    <definedName name="HTML1_6" hidden="1">1</definedName>
    <definedName name="HTML1_7" hidden="1">1</definedName>
    <definedName name="HTML1_8" hidden="1">35096</definedName>
    <definedName name="HTML1_9" hidden="1">"-"</definedName>
    <definedName name="HTMLCount" hidden="1">1</definedName>
    <definedName name="iib" localSheetId="40">#REF!</definedName>
    <definedName name="iib" localSheetId="21">#REF!</definedName>
    <definedName name="iib" localSheetId="23">#REF!</definedName>
    <definedName name="iib" localSheetId="35">#REF!</definedName>
    <definedName name="iib" localSheetId="28">#REF!</definedName>
    <definedName name="iib" localSheetId="59">#REF!</definedName>
    <definedName name="iib" localSheetId="58">#REF!</definedName>
    <definedName name="iib" localSheetId="5">#REF!</definedName>
    <definedName name="iib" localSheetId="6">#REF!</definedName>
    <definedName name="iib" localSheetId="31">#REF!</definedName>
    <definedName name="iib" localSheetId="55">#REF!</definedName>
    <definedName name="iib" localSheetId="57">#REF!</definedName>
    <definedName name="iib" localSheetId="8">#REF!</definedName>
    <definedName name="iib" localSheetId="9">#REF!</definedName>
    <definedName name="iib" localSheetId="7">#REF!</definedName>
    <definedName name="iib" localSheetId="19">#REF!</definedName>
    <definedName name="iib" localSheetId="24">#REF!</definedName>
    <definedName name="iib" localSheetId="26">#REF!</definedName>
    <definedName name="iib" localSheetId="25">#REF!</definedName>
    <definedName name="iib">#REF!</definedName>
    <definedName name="iib_total" localSheetId="40">#REF!</definedName>
    <definedName name="iib_total" localSheetId="21">#REF!</definedName>
    <definedName name="iib_total" localSheetId="23">#REF!</definedName>
    <definedName name="iib_total" localSheetId="35">#REF!</definedName>
    <definedName name="iib_total" localSheetId="28">#REF!</definedName>
    <definedName name="iib_total" localSheetId="59">#REF!</definedName>
    <definedName name="iib_total" localSheetId="58">#REF!</definedName>
    <definedName name="iib_total" localSheetId="5">#REF!</definedName>
    <definedName name="iib_total" localSheetId="6">#REF!</definedName>
    <definedName name="iib_total" localSheetId="31">#REF!</definedName>
    <definedName name="iib_total" localSheetId="55">#REF!</definedName>
    <definedName name="iib_total" localSheetId="57">#REF!</definedName>
    <definedName name="iib_total" localSheetId="8">#REF!</definedName>
    <definedName name="iib_total" localSheetId="9">#REF!</definedName>
    <definedName name="iib_total" localSheetId="7">#REF!</definedName>
    <definedName name="iib_total" localSheetId="19">#REF!</definedName>
    <definedName name="iib_total" localSheetId="24">#REF!</definedName>
    <definedName name="iib_total" localSheetId="26">#REF!</definedName>
    <definedName name="iib_total" localSheetId="25">#REF!</definedName>
    <definedName name="iib_total">#REF!</definedName>
    <definedName name="Income" localSheetId="40">#REF!</definedName>
    <definedName name="Income" localSheetId="21">#REF!</definedName>
    <definedName name="Income" localSheetId="23">#REF!</definedName>
    <definedName name="Income" localSheetId="35">#REF!</definedName>
    <definedName name="Income" localSheetId="28">#REF!</definedName>
    <definedName name="Income" localSheetId="59">#REF!</definedName>
    <definedName name="Income" localSheetId="58">#REF!</definedName>
    <definedName name="Income" localSheetId="5">#REF!</definedName>
    <definedName name="Income" localSheetId="6">#REF!</definedName>
    <definedName name="Income" localSheetId="31">#REF!</definedName>
    <definedName name="Income" localSheetId="55">#REF!</definedName>
    <definedName name="Income" localSheetId="57">#REF!</definedName>
    <definedName name="Income" localSheetId="8">#REF!</definedName>
    <definedName name="Income" localSheetId="9">#REF!</definedName>
    <definedName name="Income" localSheetId="7">#REF!</definedName>
    <definedName name="Income" localSheetId="19">#REF!</definedName>
    <definedName name="Income" localSheetId="24">#REF!</definedName>
    <definedName name="Income" localSheetId="26">#REF!</definedName>
    <definedName name="Income" localSheetId="25">#REF!</definedName>
    <definedName name="Income">#REF!</definedName>
    <definedName name="Income_statement__________________________________________________________SEKm" localSheetId="40">#REF!</definedName>
    <definedName name="Income_statement__________________________________________________________SEKm" localSheetId="21">#REF!</definedName>
    <definedName name="Income_statement__________________________________________________________SEKm" localSheetId="23">#REF!</definedName>
    <definedName name="Income_statement__________________________________________________________SEKm" localSheetId="35">#REF!</definedName>
    <definedName name="Income_statement__________________________________________________________SEKm" localSheetId="28">#REF!</definedName>
    <definedName name="Income_statement__________________________________________________________SEKm" localSheetId="59">#REF!</definedName>
    <definedName name="Income_statement__________________________________________________________SEKm" localSheetId="58">#REF!</definedName>
    <definedName name="Income_statement__________________________________________________________SEKm" localSheetId="5">#REF!</definedName>
    <definedName name="Income_statement__________________________________________________________SEKm" localSheetId="6">#REF!</definedName>
    <definedName name="Income_statement__________________________________________________________SEKm" localSheetId="31">#REF!</definedName>
    <definedName name="Income_statement__________________________________________________________SEKm" localSheetId="55">#REF!</definedName>
    <definedName name="Income_statement__________________________________________________________SEKm" localSheetId="57">#REF!</definedName>
    <definedName name="Income_statement__________________________________________________________SEKm" localSheetId="8">#REF!</definedName>
    <definedName name="Income_statement__________________________________________________________SEKm" localSheetId="9">#REF!</definedName>
    <definedName name="Income_statement__________________________________________________________SEKm" localSheetId="7">#REF!</definedName>
    <definedName name="Income_statement__________________________________________________________SEKm" localSheetId="19">#REF!</definedName>
    <definedName name="Income_statement__________________________________________________________SEKm" localSheetId="24">#REF!</definedName>
    <definedName name="Income_statement__________________________________________________________SEKm" localSheetId="26">#REF!</definedName>
    <definedName name="Income_statement__________________________________________________________SEKm" localSheetId="25">#REF!</definedName>
    <definedName name="Income_statement__________________________________________________________SEKm">#REF!</definedName>
    <definedName name="INPR" localSheetId="40">#REF!</definedName>
    <definedName name="INPR" localSheetId="21">#REF!</definedName>
    <definedName name="INPR" localSheetId="23">#REF!</definedName>
    <definedName name="INPR" localSheetId="32">#REF!</definedName>
    <definedName name="INPR" localSheetId="28">#REF!</definedName>
    <definedName name="INPR" localSheetId="59">#REF!</definedName>
    <definedName name="INPR" localSheetId="58">#REF!</definedName>
    <definedName name="INPR" localSheetId="5">#REF!</definedName>
    <definedName name="INPR" localSheetId="6">#REF!</definedName>
    <definedName name="INPR" localSheetId="55">#REF!</definedName>
    <definedName name="INPR" localSheetId="57">#REF!</definedName>
    <definedName name="INPR" localSheetId="8">#REF!</definedName>
    <definedName name="INPR" localSheetId="9">#REF!</definedName>
    <definedName name="INPR" localSheetId="7">#REF!</definedName>
    <definedName name="INPR" localSheetId="19">#REF!</definedName>
    <definedName name="INPR" localSheetId="24">#REF!</definedName>
    <definedName name="INPR" localSheetId="26">#REF!</definedName>
    <definedName name="INPR" localSheetId="25">#REF!</definedName>
    <definedName name="INPR">#REF!</definedName>
    <definedName name="inv.bank" localSheetId="40">#REF!</definedName>
    <definedName name="inv.bank" localSheetId="21">#REF!</definedName>
    <definedName name="inv.bank" localSheetId="23">#REF!</definedName>
    <definedName name="inv.bank" localSheetId="35">#REF!</definedName>
    <definedName name="inv.bank" localSheetId="28">#REF!</definedName>
    <definedName name="inv.bank" localSheetId="59">#REF!</definedName>
    <definedName name="inv.bank" localSheetId="58">#REF!</definedName>
    <definedName name="inv.bank" localSheetId="5">#REF!</definedName>
    <definedName name="inv.bank" localSheetId="6">#REF!</definedName>
    <definedName name="inv.bank" localSheetId="31">#REF!</definedName>
    <definedName name="inv.bank" localSheetId="55">#REF!</definedName>
    <definedName name="inv.bank" localSheetId="57">#REF!</definedName>
    <definedName name="inv.bank" localSheetId="8">#REF!</definedName>
    <definedName name="inv.bank" localSheetId="9">#REF!</definedName>
    <definedName name="inv.bank" localSheetId="7">#REF!</definedName>
    <definedName name="inv.bank" localSheetId="19">#REF!</definedName>
    <definedName name="inv.bank" localSheetId="24">#REF!</definedName>
    <definedName name="inv.bank" localSheetId="26">#REF!</definedName>
    <definedName name="inv.bank" localSheetId="25">#REF!</definedName>
    <definedName name="inv.bank">#REF!</definedName>
    <definedName name="just" localSheetId="40">#REF!</definedName>
    <definedName name="just" localSheetId="21">#REF!</definedName>
    <definedName name="just" localSheetId="23">#REF!</definedName>
    <definedName name="just" localSheetId="35">#REF!</definedName>
    <definedName name="just" localSheetId="28">#REF!</definedName>
    <definedName name="just" localSheetId="59">#REF!</definedName>
    <definedName name="just" localSheetId="58">#REF!</definedName>
    <definedName name="just" localSheetId="5">#REF!</definedName>
    <definedName name="just" localSheetId="6">#REF!</definedName>
    <definedName name="just" localSheetId="31">#REF!</definedName>
    <definedName name="just" localSheetId="55">#REF!</definedName>
    <definedName name="just" localSheetId="57">#REF!</definedName>
    <definedName name="just" localSheetId="8">#REF!</definedName>
    <definedName name="just" localSheetId="9">#REF!</definedName>
    <definedName name="just" localSheetId="7">#REF!</definedName>
    <definedName name="just" localSheetId="19">#REF!</definedName>
    <definedName name="just" localSheetId="24">#REF!</definedName>
    <definedName name="just" localSheetId="26">#REF!</definedName>
    <definedName name="just" localSheetId="25">#REF!</definedName>
    <definedName name="just">#REF!</definedName>
    <definedName name="Key" localSheetId="40">#REF!</definedName>
    <definedName name="Key" localSheetId="21">#REF!</definedName>
    <definedName name="Key" localSheetId="23">#REF!</definedName>
    <definedName name="Key" localSheetId="35">#REF!</definedName>
    <definedName name="Key" localSheetId="28">#REF!</definedName>
    <definedName name="Key" localSheetId="59">#REF!</definedName>
    <definedName name="Key" localSheetId="58">#REF!</definedName>
    <definedName name="Key" localSheetId="5">#REF!</definedName>
    <definedName name="Key" localSheetId="6">#REF!</definedName>
    <definedName name="Key" localSheetId="31">#REF!</definedName>
    <definedName name="Key" localSheetId="55">#REF!</definedName>
    <definedName name="Key" localSheetId="57">#REF!</definedName>
    <definedName name="Key" localSheetId="8">#REF!</definedName>
    <definedName name="Key" localSheetId="9">#REF!</definedName>
    <definedName name="Key" localSheetId="7">#REF!</definedName>
    <definedName name="Key" localSheetId="19">#REF!</definedName>
    <definedName name="Key" localSheetId="24">#REF!</definedName>
    <definedName name="Key" localSheetId="26">#REF!</definedName>
    <definedName name="Key" localSheetId="25">#REF!</definedName>
    <definedName name="Key">#REF!</definedName>
    <definedName name="key_life" localSheetId="40">#REF!</definedName>
    <definedName name="key_life" localSheetId="21">#REF!</definedName>
    <definedName name="key_life" localSheetId="23">#REF!</definedName>
    <definedName name="key_life" localSheetId="35">#REF!</definedName>
    <definedName name="key_life" localSheetId="28">#REF!</definedName>
    <definedName name="key_life" localSheetId="59">#REF!</definedName>
    <definedName name="key_life" localSheetId="58">#REF!</definedName>
    <definedName name="key_life" localSheetId="5">#REF!</definedName>
    <definedName name="key_life" localSheetId="6">#REF!</definedName>
    <definedName name="key_life" localSheetId="31">#REF!</definedName>
    <definedName name="key_life" localSheetId="55">#REF!</definedName>
    <definedName name="key_life" localSheetId="57">#REF!</definedName>
    <definedName name="key_life" localSheetId="8">#REF!</definedName>
    <definedName name="key_life" localSheetId="9">#REF!</definedName>
    <definedName name="key_life" localSheetId="7">#REF!</definedName>
    <definedName name="key_life" localSheetId="19">#REF!</definedName>
    <definedName name="key_life" localSheetId="24">#REF!</definedName>
    <definedName name="key_life" localSheetId="26">#REF!</definedName>
    <definedName name="key_life" localSheetId="25">#REF!</definedName>
    <definedName name="key_life">#REF!</definedName>
    <definedName name="keyratio" localSheetId="40">#REF!</definedName>
    <definedName name="keyratio" localSheetId="21">#REF!</definedName>
    <definedName name="keyratio" localSheetId="23">#REF!</definedName>
    <definedName name="keyratio" localSheetId="35">#REF!</definedName>
    <definedName name="keyratio" localSheetId="28">#REF!</definedName>
    <definedName name="keyratio" localSheetId="59">#REF!</definedName>
    <definedName name="keyratio" localSheetId="58">#REF!</definedName>
    <definedName name="keyratio" localSheetId="5">#REF!</definedName>
    <definedName name="keyratio" localSheetId="6">#REF!</definedName>
    <definedName name="keyratio" localSheetId="31">#REF!</definedName>
    <definedName name="keyratio" localSheetId="55">#REF!</definedName>
    <definedName name="keyratio" localSheetId="57">#REF!</definedName>
    <definedName name="keyratio" localSheetId="8">#REF!</definedName>
    <definedName name="keyratio" localSheetId="9">#REF!</definedName>
    <definedName name="keyratio" localSheetId="7">#REF!</definedName>
    <definedName name="keyratio" localSheetId="19">#REF!</definedName>
    <definedName name="keyratio" localSheetId="24">#REF!</definedName>
    <definedName name="keyratio" localSheetId="26">#REF!</definedName>
    <definedName name="keyratio" localSheetId="25">#REF!</definedName>
    <definedName name="keyratio">#REF!</definedName>
    <definedName name="kk" localSheetId="59">[48]Syöttöpohja!$F$4</definedName>
    <definedName name="kk" localSheetId="55">[48]Syöttöpohja!$F$4</definedName>
    <definedName name="kk" localSheetId="8">[49]Syöttöpohja!$F$4</definedName>
    <definedName name="kk" localSheetId="9">[49]Syöttöpohja!$F$4</definedName>
    <definedName name="kk" localSheetId="7">[49]Syöttöpohja!$F$4</definedName>
    <definedName name="kk">[50]Syöttöpohja!$F$4</definedName>
    <definedName name="KolIndeks0" localSheetId="59">[20]HelpSheet!$G$9</definedName>
    <definedName name="KolIndeks0" localSheetId="55">[20]HelpSheet!$G$9</definedName>
    <definedName name="KolIndeks0" localSheetId="8">[21]HelpSheet!$G$9</definedName>
    <definedName name="KolIndeks0" localSheetId="9">[21]HelpSheet!$G$9</definedName>
    <definedName name="KolIndeks0" localSheetId="7">[21]HelpSheet!$G$9</definedName>
    <definedName name="KolIndeks0">[22]HelpSheet!$G$9</definedName>
    <definedName name="KolIndeks1" localSheetId="59">[20]HelpSheet!$G$11</definedName>
    <definedName name="KolIndeks1" localSheetId="55">[20]HelpSheet!$G$11</definedName>
    <definedName name="KolIndeks1" localSheetId="8">[21]HelpSheet!$G$11</definedName>
    <definedName name="KolIndeks1" localSheetId="9">[21]HelpSheet!$G$11</definedName>
    <definedName name="KolIndeks1" localSheetId="7">[21]HelpSheet!$G$11</definedName>
    <definedName name="KolIndeks1">[22]HelpSheet!$G$11</definedName>
    <definedName name="KolIndeks2" localSheetId="59">[20]HelpSheet!$G$13</definedName>
    <definedName name="KolIndeks2" localSheetId="55">[20]HelpSheet!$G$13</definedName>
    <definedName name="KolIndeks2" localSheetId="8">[21]HelpSheet!$G$13</definedName>
    <definedName name="KolIndeks2" localSheetId="9">[21]HelpSheet!$G$13</definedName>
    <definedName name="KolIndeks2" localSheetId="7">[21]HelpSheet!$G$13</definedName>
    <definedName name="KolIndeks2">[22]HelpSheet!$G$13</definedName>
    <definedName name="KolIndeks3" localSheetId="59">[20]HelpSheet!$G$15</definedName>
    <definedName name="KolIndeks3" localSheetId="55">[20]HelpSheet!$G$15</definedName>
    <definedName name="KolIndeks3" localSheetId="8">[21]HelpSheet!$G$15</definedName>
    <definedName name="KolIndeks3" localSheetId="9">[21]HelpSheet!$G$15</definedName>
    <definedName name="KolIndeks3" localSheetId="7">[21]HelpSheet!$G$15</definedName>
    <definedName name="KolIndeks3">[22]HelpSheet!$G$15</definedName>
    <definedName name="kop" localSheetId="40">#REF!</definedName>
    <definedName name="kop" localSheetId="21">#REF!</definedName>
    <definedName name="kop" localSheetId="23">#REF!</definedName>
    <definedName name="kop" localSheetId="35">#REF!</definedName>
    <definedName name="kop" localSheetId="28">#REF!</definedName>
    <definedName name="kop" localSheetId="59">#REF!</definedName>
    <definedName name="kop" localSheetId="58">#REF!</definedName>
    <definedName name="kop" localSheetId="5">#REF!</definedName>
    <definedName name="kop" localSheetId="6">#REF!</definedName>
    <definedName name="kop" localSheetId="31">#REF!</definedName>
    <definedName name="kop" localSheetId="55">#REF!</definedName>
    <definedName name="kop" localSheetId="57">#REF!</definedName>
    <definedName name="kop" localSheetId="8">#REF!</definedName>
    <definedName name="kop" localSheetId="9">#REF!</definedName>
    <definedName name="kop" localSheetId="7">#REF!</definedName>
    <definedName name="kop" localSheetId="19">#REF!</definedName>
    <definedName name="kop" localSheetId="24">#REF!</definedName>
    <definedName name="kop" localSheetId="26">#REF!</definedName>
    <definedName name="kop" localSheetId="25">#REF!</definedName>
    <definedName name="kop">#REF!</definedName>
    <definedName name="KvtKolIndeks1" localSheetId="59">[20]HelpSheet!$I$3</definedName>
    <definedName name="KvtKolIndeks1" localSheetId="55">[20]HelpSheet!$I$3</definedName>
    <definedName name="KvtKolIndeks1" localSheetId="8">[21]HelpSheet!$I$3</definedName>
    <definedName name="KvtKolIndeks1" localSheetId="9">[21]HelpSheet!$I$3</definedName>
    <definedName name="KvtKolIndeks1" localSheetId="7">[21]HelpSheet!$I$3</definedName>
    <definedName name="KvtKolIndeks1">[22]HelpSheet!$I$3</definedName>
    <definedName name="KvtKolIndeks2" localSheetId="59">[20]HelpSheet!$I$5</definedName>
    <definedName name="KvtKolIndeks2" localSheetId="55">[20]HelpSheet!$I$5</definedName>
    <definedName name="KvtKolIndeks2" localSheetId="8">[21]HelpSheet!$I$5</definedName>
    <definedName name="KvtKolIndeks2" localSheetId="9">[21]HelpSheet!$I$5</definedName>
    <definedName name="KvtKolIndeks2" localSheetId="7">[21]HelpSheet!$I$5</definedName>
    <definedName name="KvtKolIndeks2">[22]HelpSheet!$I$5</definedName>
    <definedName name="KvtKolIndeks3" localSheetId="59">[20]HelpSheet!$I$7</definedName>
    <definedName name="KvtKolIndeks3" localSheetId="55">[20]HelpSheet!$I$7</definedName>
    <definedName name="KvtKolIndeks3" localSheetId="8">[21]HelpSheet!$I$7</definedName>
    <definedName name="KvtKolIndeks3" localSheetId="9">[21]HelpSheet!$I$7</definedName>
    <definedName name="KvtKolIndeks3" localSheetId="7">[21]HelpSheet!$I$7</definedName>
    <definedName name="KvtKolIndeks3">[22]HelpSheet!$I$7</definedName>
    <definedName name="KvtKolIndeks4" localSheetId="59">[20]HelpSheet!$I$9</definedName>
    <definedName name="KvtKolIndeks4" localSheetId="55">[20]HelpSheet!$I$9</definedName>
    <definedName name="KvtKolIndeks4" localSheetId="8">[21]HelpSheet!$I$9</definedName>
    <definedName name="KvtKolIndeks4" localSheetId="9">[21]HelpSheet!$I$9</definedName>
    <definedName name="KvtKolIndeks4" localSheetId="7">[21]HelpSheet!$I$9</definedName>
    <definedName name="KvtKolIndeks4">[22]HelpSheet!$I$9</definedName>
    <definedName name="Life" localSheetId="40">#REF!</definedName>
    <definedName name="Life" localSheetId="21">#REF!</definedName>
    <definedName name="Life" localSheetId="23">#REF!</definedName>
    <definedName name="Life" localSheetId="35">#REF!</definedName>
    <definedName name="Life" localSheetId="28">#REF!</definedName>
    <definedName name="Life" localSheetId="59">#REF!</definedName>
    <definedName name="Life" localSheetId="58">#REF!</definedName>
    <definedName name="Life" localSheetId="5">#REF!</definedName>
    <definedName name="Life" localSheetId="6">#REF!</definedName>
    <definedName name="Life" localSheetId="31">#REF!</definedName>
    <definedName name="Life" localSheetId="55">#REF!</definedName>
    <definedName name="Life" localSheetId="57">#REF!</definedName>
    <definedName name="Life" localSheetId="8">#REF!</definedName>
    <definedName name="Life" localSheetId="9">#REF!</definedName>
    <definedName name="Life" localSheetId="7">#REF!</definedName>
    <definedName name="Life" localSheetId="19">#REF!</definedName>
    <definedName name="Life" localSheetId="24">#REF!</definedName>
    <definedName name="Life" localSheetId="26">#REF!</definedName>
    <definedName name="Life" localSheetId="25">#REF!</definedName>
    <definedName name="Life">#REF!</definedName>
    <definedName name="life_sam" localSheetId="40">#REF!</definedName>
    <definedName name="life_sam" localSheetId="21">#REF!</definedName>
    <definedName name="life_sam" localSheetId="23">#REF!</definedName>
    <definedName name="life_sam" localSheetId="35">#REF!</definedName>
    <definedName name="life_sam" localSheetId="28">#REF!</definedName>
    <definedName name="life_sam" localSheetId="59">#REF!</definedName>
    <definedName name="life_sam" localSheetId="58">#REF!</definedName>
    <definedName name="life_sam" localSheetId="5">#REF!</definedName>
    <definedName name="life_sam" localSheetId="6">#REF!</definedName>
    <definedName name="life_sam" localSheetId="31">#REF!</definedName>
    <definedName name="life_sam" localSheetId="55">#REF!</definedName>
    <definedName name="life_sam" localSheetId="57">#REF!</definedName>
    <definedName name="life_sam" localSheetId="8">#REF!</definedName>
    <definedName name="life_sam" localSheetId="9">#REF!</definedName>
    <definedName name="life_sam" localSheetId="7">#REF!</definedName>
    <definedName name="life_sam" localSheetId="19">#REF!</definedName>
    <definedName name="life_sam" localSheetId="24">#REF!</definedName>
    <definedName name="life_sam" localSheetId="26">#REF!</definedName>
    <definedName name="life_sam" localSheetId="25">#REF!</definedName>
    <definedName name="life_sam">#REF!</definedName>
    <definedName name="life1" localSheetId="40">#REF!</definedName>
    <definedName name="life1" localSheetId="21">#REF!</definedName>
    <definedName name="life1" localSheetId="23">#REF!</definedName>
    <definedName name="life1" localSheetId="35">#REF!</definedName>
    <definedName name="life1" localSheetId="28">#REF!</definedName>
    <definedName name="life1" localSheetId="59">#REF!</definedName>
    <definedName name="life1" localSheetId="58">#REF!</definedName>
    <definedName name="life1" localSheetId="5">#REF!</definedName>
    <definedName name="life1" localSheetId="6">#REF!</definedName>
    <definedName name="life1" localSheetId="31">#REF!</definedName>
    <definedName name="life1" localSheetId="55">#REF!</definedName>
    <definedName name="life1" localSheetId="57">#REF!</definedName>
    <definedName name="life1" localSheetId="8">#REF!</definedName>
    <definedName name="life1" localSheetId="9">#REF!</definedName>
    <definedName name="life1" localSheetId="7">#REF!</definedName>
    <definedName name="life1" localSheetId="19">#REF!</definedName>
    <definedName name="life1" localSheetId="24">#REF!</definedName>
    <definedName name="life1" localSheetId="26">#REF!</definedName>
    <definedName name="life1" localSheetId="25">#REF!</definedName>
    <definedName name="life1">#REF!</definedName>
    <definedName name="life2" localSheetId="40">#REF!</definedName>
    <definedName name="life2" localSheetId="21">#REF!</definedName>
    <definedName name="life2" localSheetId="23">#REF!</definedName>
    <definedName name="life2" localSheetId="35">#REF!</definedName>
    <definedName name="life2" localSheetId="28">#REF!</definedName>
    <definedName name="life2" localSheetId="59">#REF!</definedName>
    <definedName name="life2" localSheetId="58">#REF!</definedName>
    <definedName name="life2" localSheetId="5">#REF!</definedName>
    <definedName name="life2" localSheetId="6">#REF!</definedName>
    <definedName name="life2" localSheetId="31">#REF!</definedName>
    <definedName name="life2" localSheetId="55">#REF!</definedName>
    <definedName name="life2" localSheetId="57">#REF!</definedName>
    <definedName name="life2" localSheetId="8">#REF!</definedName>
    <definedName name="life2" localSheetId="9">#REF!</definedName>
    <definedName name="life2" localSheetId="7">#REF!</definedName>
    <definedName name="life2" localSheetId="19">#REF!</definedName>
    <definedName name="life2" localSheetId="24">#REF!</definedName>
    <definedName name="life2" localSheetId="26">#REF!</definedName>
    <definedName name="life2" localSheetId="25">#REF!</definedName>
    <definedName name="life2">#REF!</definedName>
    <definedName name="loansPortfolio" localSheetId="40">#REF!</definedName>
    <definedName name="loansPortfolio" localSheetId="21">#REF!</definedName>
    <definedName name="loansPortfolio" localSheetId="23">#REF!</definedName>
    <definedName name="loansPortfolio" localSheetId="35">#REF!</definedName>
    <definedName name="loansPortfolio" localSheetId="28">#REF!</definedName>
    <definedName name="loansPortfolio" localSheetId="59">#REF!</definedName>
    <definedName name="loansPortfolio" localSheetId="58">#REF!</definedName>
    <definedName name="loansPortfolio" localSheetId="5">#REF!</definedName>
    <definedName name="loansPortfolio" localSheetId="6">#REF!</definedName>
    <definedName name="loansPortfolio" localSheetId="31">#REF!</definedName>
    <definedName name="loansPortfolio" localSheetId="55">#REF!</definedName>
    <definedName name="loansPortfolio" localSheetId="57">#REF!</definedName>
    <definedName name="loansPortfolio" localSheetId="8">#REF!</definedName>
    <definedName name="loansPortfolio" localSheetId="9">#REF!</definedName>
    <definedName name="loansPortfolio" localSheetId="7">#REF!</definedName>
    <definedName name="loansPortfolio" localSheetId="19">#REF!</definedName>
    <definedName name="loansPortfolio" localSheetId="24">#REF!</definedName>
    <definedName name="loansPortfolio" localSheetId="26">#REF!</definedName>
    <definedName name="loansPortfolio" localSheetId="25">#REF!</definedName>
    <definedName name="loansPortfolio">#REF!</definedName>
    <definedName name="mar" localSheetId="40" hidden="1">{#N/A,#N/A,TRUE,"Forside";#N/A,#N/A,TRUE,"Contents";#N/A,#N/A,TRUE,"Opera. income stat.";#N/A,#N/A,TRUE,"Business area ";#N/A,#N/A,TRUE,"Statutory income statem."}</definedName>
    <definedName name="mar" localSheetId="21" hidden="1">{#N/A,#N/A,TRUE,"Forside";#N/A,#N/A,TRUE,"Contents";#N/A,#N/A,TRUE,"Opera. income stat.";#N/A,#N/A,TRUE,"Business area ";#N/A,#N/A,TRUE,"Statutory income statem."}</definedName>
    <definedName name="mar" localSheetId="23" hidden="1">{#N/A,#N/A,TRUE,"Forside";#N/A,#N/A,TRUE,"Contents";#N/A,#N/A,TRUE,"Opera. income stat.";#N/A,#N/A,TRUE,"Business area ";#N/A,#N/A,TRUE,"Statutory income statem."}</definedName>
    <definedName name="mar" localSheetId="34" hidden="1">{#N/A,#N/A,TRUE,"Forside";#N/A,#N/A,TRUE,"Contents";#N/A,#N/A,TRUE,"Opera. income stat.";#N/A,#N/A,TRUE,"Business area ";#N/A,#N/A,TRUE,"Statutory income statem."}</definedName>
    <definedName name="mar" localSheetId="32" hidden="1">{#N/A,#N/A,TRUE,"Forside";#N/A,#N/A,TRUE,"Contents";#N/A,#N/A,TRUE,"Opera. income stat.";#N/A,#N/A,TRUE,"Business area ";#N/A,#N/A,TRUE,"Statutory income statem."}</definedName>
    <definedName name="mar" localSheetId="54" hidden="1">{#N/A,#N/A,TRUE,"Forside";#N/A,#N/A,TRUE,"Contents";#N/A,#N/A,TRUE,"Opera. income stat.";#N/A,#N/A,TRUE,"Business area ";#N/A,#N/A,TRUE,"Statutory income statem."}</definedName>
    <definedName name="mar" localSheetId="28" hidden="1">{#N/A,#N/A,TRUE,"Forside";#N/A,#N/A,TRUE,"Contents";#N/A,#N/A,TRUE,"Opera. income stat.";#N/A,#N/A,TRUE,"Business area ";#N/A,#N/A,TRUE,"Statutory income statem."}</definedName>
    <definedName name="mar" localSheetId="59" hidden="1">{#N/A,#N/A,TRUE,"Forside";#N/A,#N/A,TRUE,"Contents";#N/A,#N/A,TRUE,"Opera. income stat.";#N/A,#N/A,TRUE,"Business area ";#N/A,#N/A,TRUE,"Statutory income statem."}</definedName>
    <definedName name="mar" localSheetId="58" hidden="1">{#N/A,#N/A,TRUE,"Forside";#N/A,#N/A,TRUE,"Contents";#N/A,#N/A,TRUE,"Opera. income stat.";#N/A,#N/A,TRUE,"Business area ";#N/A,#N/A,TRUE,"Statutory income statem."}</definedName>
    <definedName name="mar" localSheetId="5" hidden="1">{#N/A,#N/A,TRUE,"Forside";#N/A,#N/A,TRUE,"Contents";#N/A,#N/A,TRUE,"Opera. income stat.";#N/A,#N/A,TRUE,"Business area ";#N/A,#N/A,TRUE,"Statutory income statem."}</definedName>
    <definedName name="mar" localSheetId="6" hidden="1">{#N/A,#N/A,TRUE,"Forside";#N/A,#N/A,TRUE,"Contents";#N/A,#N/A,TRUE,"Opera. income stat.";#N/A,#N/A,TRUE,"Business area ";#N/A,#N/A,TRUE,"Statutory income statem."}</definedName>
    <definedName name="mar" localSheetId="55" hidden="1">{#N/A,#N/A,TRUE,"Forside";#N/A,#N/A,TRUE,"Contents";#N/A,#N/A,TRUE,"Opera. income stat.";#N/A,#N/A,TRUE,"Business area ";#N/A,#N/A,TRUE,"Statutory income statem."}</definedName>
    <definedName name="mar" localSheetId="57" hidden="1">{#N/A,#N/A,TRUE,"Forside";#N/A,#N/A,TRUE,"Contents";#N/A,#N/A,TRUE,"Opera. income stat.";#N/A,#N/A,TRUE,"Business area ";#N/A,#N/A,TRUE,"Statutory income statem."}</definedName>
    <definedName name="mar" localSheetId="8" hidden="1">{#N/A,#N/A,TRUE,"Forside";#N/A,#N/A,TRUE,"Contents";#N/A,#N/A,TRUE,"Opera. income stat.";#N/A,#N/A,TRUE,"Business area ";#N/A,#N/A,TRUE,"Statutory income statem."}</definedName>
    <definedName name="mar" localSheetId="9" hidden="1">{#N/A,#N/A,TRUE,"Forside";#N/A,#N/A,TRUE,"Contents";#N/A,#N/A,TRUE,"Opera. income stat.";#N/A,#N/A,TRUE,"Business area ";#N/A,#N/A,TRUE,"Statutory income statem."}</definedName>
    <definedName name="mar" localSheetId="7" hidden="1">{#N/A,#N/A,TRUE,"Forside";#N/A,#N/A,TRUE,"Contents";#N/A,#N/A,TRUE,"Opera. income stat.";#N/A,#N/A,TRUE,"Business area ";#N/A,#N/A,TRUE,"Statutory income statem."}</definedName>
    <definedName name="mar" localSheetId="19" hidden="1">{#N/A,#N/A,TRUE,"Forside";#N/A,#N/A,TRUE,"Contents";#N/A,#N/A,TRUE,"Opera. income stat.";#N/A,#N/A,TRUE,"Business area ";#N/A,#N/A,TRUE,"Statutory income statem."}</definedName>
    <definedName name="mar" localSheetId="41" hidden="1">{#N/A,#N/A,TRUE,"Forside";#N/A,#N/A,TRUE,"Contents";#N/A,#N/A,TRUE,"Opera. income stat.";#N/A,#N/A,TRUE,"Business area ";#N/A,#N/A,TRUE,"Statutory income statem."}</definedName>
    <definedName name="mar" localSheetId="39" hidden="1">{#N/A,#N/A,TRUE,"Forside";#N/A,#N/A,TRUE,"Contents";#N/A,#N/A,TRUE,"Opera. income stat.";#N/A,#N/A,TRUE,"Business area ";#N/A,#N/A,TRUE,"Statutory income statem."}</definedName>
    <definedName name="mar" localSheetId="24" hidden="1">{#N/A,#N/A,TRUE,"Forside";#N/A,#N/A,TRUE,"Contents";#N/A,#N/A,TRUE,"Opera. income stat.";#N/A,#N/A,TRUE,"Business area ";#N/A,#N/A,TRUE,"Statutory income statem."}</definedName>
    <definedName name="mar" localSheetId="26" hidden="1">{#N/A,#N/A,TRUE,"Forside";#N/A,#N/A,TRUE,"Contents";#N/A,#N/A,TRUE,"Opera. income stat.";#N/A,#N/A,TRUE,"Business area ";#N/A,#N/A,TRUE,"Statutory income statem."}</definedName>
    <definedName name="mar" localSheetId="25" hidden="1">{#N/A,#N/A,TRUE,"Forside";#N/A,#N/A,TRUE,"Contents";#N/A,#N/A,TRUE,"Opera. income stat.";#N/A,#N/A,TRUE,"Business area ";#N/A,#N/A,TRUE,"Statutory income statem."}</definedName>
    <definedName name="mar" hidden="1">{#N/A,#N/A,TRUE,"Forside";#N/A,#N/A,TRUE,"Contents";#N/A,#N/A,TRUE,"Opera. income stat.";#N/A,#N/A,TRUE,"Business area ";#N/A,#N/A,TRUE,"Statutory income statem."}</definedName>
    <definedName name="Margins" localSheetId="59">[30]Sheet1!$C$10</definedName>
    <definedName name="Margins" localSheetId="55">[30]Sheet1!$C$10</definedName>
    <definedName name="Margins" localSheetId="8">[31]Sheet1!$C$10</definedName>
    <definedName name="Margins" localSheetId="9">[31]Sheet1!$C$10</definedName>
    <definedName name="Margins" localSheetId="7">[31]Sheet1!$C$10</definedName>
    <definedName name="Margins">[32]Sheet1!$C$10</definedName>
    <definedName name="Markets" localSheetId="40">#REF!</definedName>
    <definedName name="Markets" localSheetId="21">#REF!</definedName>
    <definedName name="Markets" localSheetId="23">#REF!</definedName>
    <definedName name="Markets" localSheetId="35">#REF!</definedName>
    <definedName name="Markets" localSheetId="28">#REF!</definedName>
    <definedName name="Markets" localSheetId="59">#REF!</definedName>
    <definedName name="Markets" localSheetId="58">#REF!</definedName>
    <definedName name="Markets" localSheetId="5">#REF!</definedName>
    <definedName name="Markets" localSheetId="6">#REF!</definedName>
    <definedName name="Markets" localSheetId="31">#REF!</definedName>
    <definedName name="Markets" localSheetId="55">#REF!</definedName>
    <definedName name="Markets" localSheetId="57">#REF!</definedName>
    <definedName name="Markets" localSheetId="8">#REF!</definedName>
    <definedName name="Markets" localSheetId="9">#REF!</definedName>
    <definedName name="Markets" localSheetId="7">#REF!</definedName>
    <definedName name="Markets" localSheetId="19">#REF!</definedName>
    <definedName name="Markets" localSheetId="24">#REF!</definedName>
    <definedName name="Markets" localSheetId="26">#REF!</definedName>
    <definedName name="Markets" localSheetId="25">#REF!</definedName>
    <definedName name="Markets">#REF!</definedName>
    <definedName name="Meng" localSheetId="59">[4]XXX!$C$27</definedName>
    <definedName name="Meng" localSheetId="55">[4]XXX!$C$27</definedName>
    <definedName name="Meng" localSheetId="8">[5]XXX!$C$27</definedName>
    <definedName name="Meng" localSheetId="9">[5]XXX!$C$27</definedName>
    <definedName name="Meng" localSheetId="7">[5]XXX!$C$27</definedName>
    <definedName name="Meng">[6]XXX!$C$27</definedName>
    <definedName name="MM0" localSheetId="59">[4]XXX!$C$37</definedName>
    <definedName name="MM0" localSheetId="55">[4]XXX!$C$37</definedName>
    <definedName name="MM0" localSheetId="8">[5]XXX!$C$37</definedName>
    <definedName name="MM0" localSheetId="9">[5]XXX!$C$37</definedName>
    <definedName name="MM0" localSheetId="7">[5]XXX!$C$37</definedName>
    <definedName name="MM0">[6]XXX!$C$37</definedName>
    <definedName name="Month" localSheetId="59">[51]Input!$C$5</definedName>
    <definedName name="Month" localSheetId="55">[51]Input!$C$5</definedName>
    <definedName name="Month" localSheetId="8">[52]Input!$C$5</definedName>
    <definedName name="Month" localSheetId="9">[52]Input!$C$5</definedName>
    <definedName name="Month" localSheetId="7">[52]Input!$C$5</definedName>
    <definedName name="Month">[53]Input!$C$5</definedName>
    <definedName name="MORT" localSheetId="32">OFFSET('[14]Chart Losses'!$L$7,COUNT('[14]Chart Losses'!$L$7:$L$50)-'[14]Chart Losses'!$H$1,,'[14]Chart Losses'!$H$1)</definedName>
    <definedName name="MORT" localSheetId="59">OFFSET('[15]Chart Losses'!$L$7,COUNT('[15]Chart Losses'!$L$7:$L$50)-'[15]Chart Losses'!$H$1,,'[15]Chart Losses'!$H$1)</definedName>
    <definedName name="MORT" localSheetId="55">OFFSET('[15]Chart Losses'!$L$7,COUNT('[15]Chart Losses'!$L$7:$L$50)-'[15]Chart Losses'!$H$1,,'[15]Chart Losses'!$H$1)</definedName>
    <definedName name="MORT" localSheetId="8">OFFSET('[16]Chart Losses'!$L$7,COUNT('[16]Chart Losses'!$L$7:$L$50)-'[16]Chart Losses'!$H$1,,'[16]Chart Losses'!$H$1)</definedName>
    <definedName name="MORT" localSheetId="9">OFFSET('[16]Chart Losses'!$L$7,COUNT('[16]Chart Losses'!$L$7:$L$50)-'[16]Chart Losses'!$H$1,,'[16]Chart Losses'!$H$1)</definedName>
    <definedName name="MORT" localSheetId="7">OFFSET('[16]Chart Losses'!$L$7,COUNT('[16]Chart Losses'!$L$7:$L$50)-'[16]Chart Losses'!$H$1,,'[16]Chart Losses'!$H$1)</definedName>
    <definedName name="MORT">OFFSET('[14]Chart Losses'!$L$7,COUNT('[14]Chart Losses'!$L$7:$L$50)-'[14]Chart Losses'!$H$1,,'[14]Chart Losses'!$H$1)</definedName>
    <definedName name="Movements_in_shareholders__equity__EURm" localSheetId="40">#REF!</definedName>
    <definedName name="Movements_in_shareholders__equity__EURm" localSheetId="21">#REF!</definedName>
    <definedName name="Movements_in_shareholders__equity__EURm" localSheetId="23">#REF!</definedName>
    <definedName name="Movements_in_shareholders__equity__EURm" localSheetId="35">#REF!</definedName>
    <definedName name="Movements_in_shareholders__equity__EURm" localSheetId="28">#REF!</definedName>
    <definedName name="Movements_in_shareholders__equity__EURm" localSheetId="59">#REF!</definedName>
    <definedName name="Movements_in_shareholders__equity__EURm" localSheetId="58">#REF!</definedName>
    <definedName name="Movements_in_shareholders__equity__EURm" localSheetId="5">#REF!</definedName>
    <definedName name="Movements_in_shareholders__equity__EURm" localSheetId="6">#REF!</definedName>
    <definedName name="Movements_in_shareholders__equity__EURm" localSheetId="31">#REF!</definedName>
    <definedName name="Movements_in_shareholders__equity__EURm" localSheetId="55">#REF!</definedName>
    <definedName name="Movements_in_shareholders__equity__EURm" localSheetId="57">#REF!</definedName>
    <definedName name="Movements_in_shareholders__equity__EURm" localSheetId="8">#REF!</definedName>
    <definedName name="Movements_in_shareholders__equity__EURm" localSheetId="9">#REF!</definedName>
    <definedName name="Movements_in_shareholders__equity__EURm" localSheetId="7">#REF!</definedName>
    <definedName name="Movements_in_shareholders__equity__EURm" localSheetId="19">#REF!</definedName>
    <definedName name="Movements_in_shareholders__equity__EURm" localSheetId="24">#REF!</definedName>
    <definedName name="Movements_in_shareholders__equity__EURm" localSheetId="26">#REF!</definedName>
    <definedName name="Movements_in_shareholders__equity__EURm" localSheetId="25">#REF!</definedName>
    <definedName name="Movements_in_shareholders__equity__EURm">#REF!</definedName>
    <definedName name="msfile" localSheetId="59">[27]Sheet1!$B$5</definedName>
    <definedName name="msfile" localSheetId="55">[27]Sheet1!$B$5</definedName>
    <definedName name="msfile" localSheetId="8">[28]Sheet1!$B$5</definedName>
    <definedName name="msfile" localSheetId="9">[28]Sheet1!$B$5</definedName>
    <definedName name="msfile" localSheetId="7">[28]Sheet1!$B$5</definedName>
    <definedName name="msfile">[29]Sheet1!$B$5</definedName>
    <definedName name="Månad" localSheetId="40">#REF!</definedName>
    <definedName name="Månad" localSheetId="21">#REF!</definedName>
    <definedName name="Månad" localSheetId="23">#REF!</definedName>
    <definedName name="Månad" localSheetId="35">#REF!</definedName>
    <definedName name="Månad" localSheetId="28">#REF!</definedName>
    <definedName name="Månad" localSheetId="59">#REF!</definedName>
    <definedName name="Månad" localSheetId="58">#REF!</definedName>
    <definedName name="Månad" localSheetId="5">#REF!</definedName>
    <definedName name="Månad" localSheetId="6">#REF!</definedName>
    <definedName name="Månad" localSheetId="31">#REF!</definedName>
    <definedName name="Månad" localSheetId="55">#REF!</definedName>
    <definedName name="Månad" localSheetId="57">#REF!</definedName>
    <definedName name="Månad" localSheetId="8">#REF!</definedName>
    <definedName name="Månad" localSheetId="9">#REF!</definedName>
    <definedName name="Månad" localSheetId="7">#REF!</definedName>
    <definedName name="Månad" localSheetId="19">#REF!</definedName>
    <definedName name="Månad" localSheetId="24">#REF!</definedName>
    <definedName name="Månad" localSheetId="26">#REF!</definedName>
    <definedName name="Månad" localSheetId="25">#REF!</definedName>
    <definedName name="Månad">#REF!</definedName>
    <definedName name="måned02" localSheetId="59">'[54]Schedule 8010'!$T$82:$U$93</definedName>
    <definedName name="måned02" localSheetId="55">'[54]Schedule 8010'!$T$82:$U$93</definedName>
    <definedName name="måned02" localSheetId="8">'[55]Schedule 8010'!$T$82:$U$93</definedName>
    <definedName name="måned02" localSheetId="9">'[55]Schedule 8010'!$T$82:$U$93</definedName>
    <definedName name="måned02" localSheetId="7">'[55]Schedule 8010'!$T$82:$U$93</definedName>
    <definedName name="måned02">'[56]Schedule 8010'!$T$82:$U$93</definedName>
    <definedName name="måneder" localSheetId="21">'[57]Dansk 31.03.2003'!#REF!</definedName>
    <definedName name="måneder" localSheetId="23">'[57]Dansk 31.03.2003'!#REF!</definedName>
    <definedName name="måneder" localSheetId="35">'[57]Dansk 31.03.2003'!#REF!</definedName>
    <definedName name="måneder" localSheetId="28">'[57]Dansk 31.03.2003'!#REF!</definedName>
    <definedName name="måneder" localSheetId="59">'[58]Dansk 31.03.2003'!#REF!</definedName>
    <definedName name="måneder" localSheetId="58">'[57]Dansk 31.03.2003'!#REF!</definedName>
    <definedName name="måneder" localSheetId="5">'[57]Dansk 31.03.2003'!#REF!</definedName>
    <definedName name="måneder" localSheetId="6">'[57]Dansk 31.03.2003'!#REF!</definedName>
    <definedName name="måneder" localSheetId="31">'[57]Dansk 31.03.2003'!#REF!</definedName>
    <definedName name="måneder" localSheetId="55">'[58]Dansk 31.03.2003'!#REF!</definedName>
    <definedName name="måneder" localSheetId="57">'[57]Dansk 31.03.2003'!#REF!</definedName>
    <definedName name="måneder" localSheetId="8">'[59]Dansk 31.03.2003'!#REF!</definedName>
    <definedName name="måneder" localSheetId="9">'[59]Dansk 31.03.2003'!#REF!</definedName>
    <definedName name="måneder" localSheetId="7">'[59]Dansk 31.03.2003'!#REF!</definedName>
    <definedName name="måneder" localSheetId="19">'[57]Dansk 31.03.2003'!#REF!</definedName>
    <definedName name="måneder" localSheetId="24">'[57]Dansk 31.03.2003'!#REF!</definedName>
    <definedName name="måneder" localSheetId="26">'[57]Dansk 31.03.2003'!#REF!</definedName>
    <definedName name="måneder" localSheetId="25">'[57]Dansk 31.03.2003'!#REF!</definedName>
    <definedName name="måneder">'[57]Dansk 31.03.2003'!#REF!</definedName>
    <definedName name="nb_den" localSheetId="40">#REF!</definedName>
    <definedName name="nb_den" localSheetId="21">#REF!</definedName>
    <definedName name="nb_den" localSheetId="23">#REF!</definedName>
    <definedName name="nb_den" localSheetId="35">#REF!</definedName>
    <definedName name="nb_den" localSheetId="28">#REF!</definedName>
    <definedName name="nb_den" localSheetId="59">#REF!</definedName>
    <definedName name="nb_den" localSheetId="58">#REF!</definedName>
    <definedName name="nb_den" localSheetId="5">#REF!</definedName>
    <definedName name="nb_den" localSheetId="6">#REF!</definedName>
    <definedName name="nb_den" localSheetId="31">#REF!</definedName>
    <definedName name="nb_den" localSheetId="55">#REF!</definedName>
    <definedName name="nb_den" localSheetId="57">#REF!</definedName>
    <definedName name="nb_den" localSheetId="8">#REF!</definedName>
    <definedName name="nb_den" localSheetId="9">#REF!</definedName>
    <definedName name="nb_den" localSheetId="7">#REF!</definedName>
    <definedName name="nb_den" localSheetId="19">#REF!</definedName>
    <definedName name="nb_den" localSheetId="24">#REF!</definedName>
    <definedName name="nb_den" localSheetId="26">#REF!</definedName>
    <definedName name="nb_den" localSheetId="25">#REF!</definedName>
    <definedName name="nb_den">#REF!</definedName>
    <definedName name="nb_denmark" localSheetId="40">#REF!</definedName>
    <definedName name="nb_denmark" localSheetId="21">#REF!</definedName>
    <definedName name="nb_denmark" localSheetId="23">#REF!</definedName>
    <definedName name="nb_denmark" localSheetId="35">#REF!</definedName>
    <definedName name="nb_denmark" localSheetId="28">#REF!</definedName>
    <definedName name="nb_denmark" localSheetId="59">#REF!</definedName>
    <definedName name="nb_denmark" localSheetId="58">#REF!</definedName>
    <definedName name="nb_denmark" localSheetId="5">#REF!</definedName>
    <definedName name="nb_denmark" localSheetId="6">#REF!</definedName>
    <definedName name="nb_denmark" localSheetId="31">#REF!</definedName>
    <definedName name="nb_denmark" localSheetId="55">#REF!</definedName>
    <definedName name="nb_denmark" localSheetId="57">#REF!</definedName>
    <definedName name="nb_denmark" localSheetId="8">#REF!</definedName>
    <definedName name="nb_denmark" localSheetId="9">#REF!</definedName>
    <definedName name="nb_denmark" localSheetId="7">#REF!</definedName>
    <definedName name="nb_denmark" localSheetId="19">#REF!</definedName>
    <definedName name="nb_denmark" localSheetId="24">#REF!</definedName>
    <definedName name="nb_denmark" localSheetId="26">#REF!</definedName>
    <definedName name="nb_denmark" localSheetId="25">#REF!</definedName>
    <definedName name="nb_denmark">#REF!</definedName>
    <definedName name="nb_denmark_msh" localSheetId="40">#REF!</definedName>
    <definedName name="nb_denmark_msh" localSheetId="21">#REF!</definedName>
    <definedName name="nb_denmark_msh" localSheetId="23">#REF!</definedName>
    <definedName name="nb_denmark_msh" localSheetId="35">#REF!</definedName>
    <definedName name="nb_denmark_msh" localSheetId="28">#REF!</definedName>
    <definedName name="nb_denmark_msh" localSheetId="59">#REF!</definedName>
    <definedName name="nb_denmark_msh" localSheetId="58">#REF!</definedName>
    <definedName name="nb_denmark_msh" localSheetId="5">#REF!</definedName>
    <definedName name="nb_denmark_msh" localSheetId="6">#REF!</definedName>
    <definedName name="nb_denmark_msh" localSheetId="31">#REF!</definedName>
    <definedName name="nb_denmark_msh" localSheetId="55">#REF!</definedName>
    <definedName name="nb_denmark_msh" localSheetId="57">#REF!</definedName>
    <definedName name="nb_denmark_msh" localSheetId="8">#REF!</definedName>
    <definedName name="nb_denmark_msh" localSheetId="9">#REF!</definedName>
    <definedName name="nb_denmark_msh" localSheetId="7">#REF!</definedName>
    <definedName name="nb_denmark_msh" localSheetId="19">#REF!</definedName>
    <definedName name="nb_denmark_msh" localSheetId="24">#REF!</definedName>
    <definedName name="nb_denmark_msh" localSheetId="26">#REF!</definedName>
    <definedName name="nb_denmark_msh" localSheetId="25">#REF!</definedName>
    <definedName name="nb_denmark_msh">#REF!</definedName>
    <definedName name="NB_EURO" localSheetId="59">[27]Sheet1!$C$4</definedName>
    <definedName name="NB_EURO" localSheetId="55">[27]Sheet1!$C$4</definedName>
    <definedName name="NB_EURO" localSheetId="8">[28]Sheet1!$C$4</definedName>
    <definedName name="NB_EURO" localSheetId="9">[28]Sheet1!$C$4</definedName>
    <definedName name="NB_EURO" localSheetId="7">[28]Sheet1!$C$4</definedName>
    <definedName name="NB_EURO">[29]Sheet1!$C$4</definedName>
    <definedName name="NB_EURO_V" localSheetId="59">[30]Sheet1!$C$11</definedName>
    <definedName name="NB_EURO_V" localSheetId="55">[30]Sheet1!$C$11</definedName>
    <definedName name="NB_EURO_V" localSheetId="8">[31]Sheet1!$C$11</definedName>
    <definedName name="NB_EURO_V" localSheetId="9">[31]Sheet1!$C$11</definedName>
    <definedName name="NB_EURO_V" localSheetId="7">[31]Sheet1!$C$11</definedName>
    <definedName name="NB_EURO_V">[32]Sheet1!$C$11</definedName>
    <definedName name="nb_fin" localSheetId="40">#REF!</definedName>
    <definedName name="nb_fin" localSheetId="21">#REF!</definedName>
    <definedName name="nb_fin" localSheetId="23">#REF!</definedName>
    <definedName name="nb_fin" localSheetId="35">#REF!</definedName>
    <definedName name="nb_fin" localSheetId="28">#REF!</definedName>
    <definedName name="nb_fin" localSheetId="59">#REF!</definedName>
    <definedName name="nb_fin" localSheetId="58">#REF!</definedName>
    <definedName name="nb_fin" localSheetId="5">#REF!</definedName>
    <definedName name="nb_fin" localSheetId="6">#REF!</definedName>
    <definedName name="nb_fin" localSheetId="31">#REF!</definedName>
    <definedName name="nb_fin" localSheetId="55">#REF!</definedName>
    <definedName name="nb_fin" localSheetId="57">#REF!</definedName>
    <definedName name="nb_fin" localSheetId="8">#REF!</definedName>
    <definedName name="nb_fin" localSheetId="9">#REF!</definedName>
    <definedName name="nb_fin" localSheetId="7">#REF!</definedName>
    <definedName name="nb_fin" localSheetId="19">#REF!</definedName>
    <definedName name="nb_fin" localSheetId="24">#REF!</definedName>
    <definedName name="nb_fin" localSheetId="26">#REF!</definedName>
    <definedName name="nb_fin" localSheetId="25">#REF!</definedName>
    <definedName name="nb_fin">#REF!</definedName>
    <definedName name="nb_Finland" localSheetId="40">#REF!</definedName>
    <definedName name="nb_Finland" localSheetId="21">#REF!</definedName>
    <definedName name="nb_Finland" localSheetId="23">#REF!</definedName>
    <definedName name="nb_Finland" localSheetId="35">#REF!</definedName>
    <definedName name="nb_Finland" localSheetId="28">#REF!</definedName>
    <definedName name="nb_Finland" localSheetId="59">#REF!</definedName>
    <definedName name="nb_Finland" localSheetId="58">#REF!</definedName>
    <definedName name="nb_Finland" localSheetId="5">#REF!</definedName>
    <definedName name="nb_Finland" localSheetId="6">#REF!</definedName>
    <definedName name="nb_Finland" localSheetId="31">#REF!</definedName>
    <definedName name="nb_Finland" localSheetId="55">#REF!</definedName>
    <definedName name="nb_Finland" localSheetId="57">#REF!</definedName>
    <definedName name="nb_Finland" localSheetId="8">#REF!</definedName>
    <definedName name="nb_Finland" localSheetId="9">#REF!</definedName>
    <definedName name="nb_Finland" localSheetId="7">#REF!</definedName>
    <definedName name="nb_Finland" localSheetId="19">#REF!</definedName>
    <definedName name="nb_Finland" localSheetId="24">#REF!</definedName>
    <definedName name="nb_Finland" localSheetId="26">#REF!</definedName>
    <definedName name="nb_Finland" localSheetId="25">#REF!</definedName>
    <definedName name="nb_Finland">#REF!</definedName>
    <definedName name="nb_Finland_Msh" localSheetId="40">#REF!</definedName>
    <definedName name="nb_Finland_Msh" localSheetId="21">#REF!</definedName>
    <definedName name="nb_Finland_Msh" localSheetId="23">#REF!</definedName>
    <definedName name="nb_Finland_Msh" localSheetId="35">#REF!</definedName>
    <definedName name="nb_Finland_Msh" localSheetId="28">#REF!</definedName>
    <definedName name="nb_Finland_Msh" localSheetId="59">#REF!</definedName>
    <definedName name="nb_Finland_Msh" localSheetId="58">#REF!</definedName>
    <definedName name="nb_Finland_Msh" localSheetId="5">#REF!</definedName>
    <definedName name="nb_Finland_Msh" localSheetId="6">#REF!</definedName>
    <definedName name="nb_Finland_Msh" localSheetId="31">#REF!</definedName>
    <definedName name="nb_Finland_Msh" localSheetId="55">#REF!</definedName>
    <definedName name="nb_Finland_Msh" localSheetId="57">#REF!</definedName>
    <definedName name="nb_Finland_Msh" localSheetId="8">#REF!</definedName>
    <definedName name="nb_Finland_Msh" localSheetId="9">#REF!</definedName>
    <definedName name="nb_Finland_Msh" localSheetId="7">#REF!</definedName>
    <definedName name="nb_Finland_Msh" localSheetId="19">#REF!</definedName>
    <definedName name="nb_Finland_Msh" localSheetId="24">#REF!</definedName>
    <definedName name="nb_Finland_Msh" localSheetId="26">#REF!</definedName>
    <definedName name="nb_Finland_Msh" localSheetId="25">#REF!</definedName>
    <definedName name="nb_Finland_Msh">#REF!</definedName>
    <definedName name="nb_iib" localSheetId="40">#REF!</definedName>
    <definedName name="nb_iib" localSheetId="21">#REF!</definedName>
    <definedName name="nb_iib" localSheetId="23">#REF!</definedName>
    <definedName name="nb_iib" localSheetId="35">#REF!</definedName>
    <definedName name="nb_iib" localSheetId="28">#REF!</definedName>
    <definedName name="nb_iib" localSheetId="59">#REF!</definedName>
    <definedName name="nb_iib" localSheetId="58">#REF!</definedName>
    <definedName name="nb_iib" localSheetId="5">#REF!</definedName>
    <definedName name="nb_iib" localSheetId="6">#REF!</definedName>
    <definedName name="nb_iib" localSheetId="31">#REF!</definedName>
    <definedName name="nb_iib" localSheetId="55">#REF!</definedName>
    <definedName name="nb_iib" localSheetId="57">#REF!</definedName>
    <definedName name="nb_iib" localSheetId="8">#REF!</definedName>
    <definedName name="nb_iib" localSheetId="9">#REF!</definedName>
    <definedName name="nb_iib" localSheetId="7">#REF!</definedName>
    <definedName name="nb_iib" localSheetId="19">#REF!</definedName>
    <definedName name="nb_iib" localSheetId="24">#REF!</definedName>
    <definedName name="nb_iib" localSheetId="26">#REF!</definedName>
    <definedName name="nb_iib" localSheetId="25">#REF!</definedName>
    <definedName name="nb_iib">#REF!</definedName>
    <definedName name="nb_nor" localSheetId="40">#REF!</definedName>
    <definedName name="nb_nor" localSheetId="21">#REF!</definedName>
    <definedName name="nb_nor" localSheetId="23">#REF!</definedName>
    <definedName name="nb_nor" localSheetId="35">#REF!</definedName>
    <definedName name="nb_nor" localSheetId="28">#REF!</definedName>
    <definedName name="nb_nor" localSheetId="59">#REF!</definedName>
    <definedName name="nb_nor" localSheetId="58">#REF!</definedName>
    <definedName name="nb_nor" localSheetId="5">#REF!</definedName>
    <definedName name="nb_nor" localSheetId="6">#REF!</definedName>
    <definedName name="nb_nor" localSheetId="31">#REF!</definedName>
    <definedName name="nb_nor" localSheetId="55">#REF!</definedName>
    <definedName name="nb_nor" localSheetId="57">#REF!</definedName>
    <definedName name="nb_nor" localSheetId="8">#REF!</definedName>
    <definedName name="nb_nor" localSheetId="9">#REF!</definedName>
    <definedName name="nb_nor" localSheetId="7">#REF!</definedName>
    <definedName name="nb_nor" localSheetId="19">#REF!</definedName>
    <definedName name="nb_nor" localSheetId="24">#REF!</definedName>
    <definedName name="nb_nor" localSheetId="26">#REF!</definedName>
    <definedName name="nb_nor" localSheetId="25">#REF!</definedName>
    <definedName name="nb_nor">#REF!</definedName>
    <definedName name="nb_nordic" localSheetId="40">#REF!</definedName>
    <definedName name="nb_nordic" localSheetId="21">#REF!</definedName>
    <definedName name="nb_nordic" localSheetId="23">#REF!</definedName>
    <definedName name="nb_nordic" localSheetId="35">#REF!</definedName>
    <definedName name="nb_nordic" localSheetId="28">#REF!</definedName>
    <definedName name="nb_nordic" localSheetId="59">#REF!</definedName>
    <definedName name="nb_nordic" localSheetId="58">#REF!</definedName>
    <definedName name="nb_nordic" localSheetId="5">#REF!</definedName>
    <definedName name="nb_nordic" localSheetId="6">#REF!</definedName>
    <definedName name="nb_nordic" localSheetId="31">#REF!</definedName>
    <definedName name="nb_nordic" localSheetId="55">#REF!</definedName>
    <definedName name="nb_nordic" localSheetId="57">#REF!</definedName>
    <definedName name="nb_nordic" localSheetId="8">#REF!</definedName>
    <definedName name="nb_nordic" localSheetId="9">#REF!</definedName>
    <definedName name="nb_nordic" localSheetId="7">#REF!</definedName>
    <definedName name="nb_nordic" localSheetId="19">#REF!</definedName>
    <definedName name="nb_nordic" localSheetId="24">#REF!</definedName>
    <definedName name="nb_nordic" localSheetId="26">#REF!</definedName>
    <definedName name="nb_nordic" localSheetId="25">#REF!</definedName>
    <definedName name="nb_nordic">#REF!</definedName>
    <definedName name="nb_norway" localSheetId="40">#REF!</definedName>
    <definedName name="nb_norway" localSheetId="21">#REF!</definedName>
    <definedName name="nb_norway" localSheetId="23">#REF!</definedName>
    <definedName name="nb_norway" localSheetId="35">#REF!</definedName>
    <definedName name="nb_norway" localSheetId="28">#REF!</definedName>
    <definedName name="nb_norway" localSheetId="59">#REF!</definedName>
    <definedName name="nb_norway" localSheetId="58">#REF!</definedName>
    <definedName name="nb_norway" localSheetId="5">#REF!</definedName>
    <definedName name="nb_norway" localSheetId="6">#REF!</definedName>
    <definedName name="nb_norway" localSheetId="31">#REF!</definedName>
    <definedName name="nb_norway" localSheetId="55">#REF!</definedName>
    <definedName name="nb_norway" localSheetId="57">#REF!</definedName>
    <definedName name="nb_norway" localSheetId="8">#REF!</definedName>
    <definedName name="nb_norway" localSheetId="9">#REF!</definedName>
    <definedName name="nb_norway" localSheetId="7">#REF!</definedName>
    <definedName name="nb_norway" localSheetId="19">#REF!</definedName>
    <definedName name="nb_norway" localSheetId="24">#REF!</definedName>
    <definedName name="nb_norway" localSheetId="26">#REF!</definedName>
    <definedName name="nb_norway" localSheetId="25">#REF!</definedName>
    <definedName name="nb_norway">#REF!</definedName>
    <definedName name="nb_norway_msh" localSheetId="40">#REF!</definedName>
    <definedName name="nb_norway_msh" localSheetId="21">#REF!</definedName>
    <definedName name="nb_norway_msh" localSheetId="23">#REF!</definedName>
    <definedName name="nb_norway_msh" localSheetId="35">#REF!</definedName>
    <definedName name="nb_norway_msh" localSheetId="28">#REF!</definedName>
    <definedName name="nb_norway_msh" localSheetId="59">#REF!</definedName>
    <definedName name="nb_norway_msh" localSheetId="58">#REF!</definedName>
    <definedName name="nb_norway_msh" localSheetId="5">#REF!</definedName>
    <definedName name="nb_norway_msh" localSheetId="6">#REF!</definedName>
    <definedName name="nb_norway_msh" localSheetId="31">#REF!</definedName>
    <definedName name="nb_norway_msh" localSheetId="55">#REF!</definedName>
    <definedName name="nb_norway_msh" localSheetId="57">#REF!</definedName>
    <definedName name="nb_norway_msh" localSheetId="8">#REF!</definedName>
    <definedName name="nb_norway_msh" localSheetId="9">#REF!</definedName>
    <definedName name="nb_norway_msh" localSheetId="7">#REF!</definedName>
    <definedName name="nb_norway_msh" localSheetId="19">#REF!</definedName>
    <definedName name="nb_norway_msh" localSheetId="24">#REF!</definedName>
    <definedName name="nb_norway_msh" localSheetId="26">#REF!</definedName>
    <definedName name="nb_norway_msh" localSheetId="25">#REF!</definedName>
    <definedName name="nb_norway_msh">#REF!</definedName>
    <definedName name="nb_swe" localSheetId="40">#REF!</definedName>
    <definedName name="nb_swe" localSheetId="21">#REF!</definedName>
    <definedName name="nb_swe" localSheetId="23">#REF!</definedName>
    <definedName name="nb_swe" localSheetId="35">#REF!</definedName>
    <definedName name="nb_swe" localSheetId="28">#REF!</definedName>
    <definedName name="nb_swe" localSheetId="59">#REF!</definedName>
    <definedName name="nb_swe" localSheetId="58">#REF!</definedName>
    <definedName name="nb_swe" localSheetId="5">#REF!</definedName>
    <definedName name="nb_swe" localSheetId="6">#REF!</definedName>
    <definedName name="nb_swe" localSheetId="31">#REF!</definedName>
    <definedName name="nb_swe" localSheetId="55">#REF!</definedName>
    <definedName name="nb_swe" localSheetId="57">#REF!</definedName>
    <definedName name="nb_swe" localSheetId="8">#REF!</definedName>
    <definedName name="nb_swe" localSheetId="9">#REF!</definedName>
    <definedName name="nb_swe" localSheetId="7">#REF!</definedName>
    <definedName name="nb_swe" localSheetId="19">#REF!</definedName>
    <definedName name="nb_swe" localSheetId="24">#REF!</definedName>
    <definedName name="nb_swe" localSheetId="26">#REF!</definedName>
    <definedName name="nb_swe" localSheetId="25">#REF!</definedName>
    <definedName name="nb_swe">#REF!</definedName>
    <definedName name="nb_Sweden" localSheetId="40">#REF!</definedName>
    <definedName name="nb_Sweden" localSheetId="21">#REF!</definedName>
    <definedName name="nb_Sweden" localSheetId="23">#REF!</definedName>
    <definedName name="nb_Sweden" localSheetId="35">#REF!</definedName>
    <definedName name="nb_Sweden" localSheetId="28">#REF!</definedName>
    <definedName name="nb_Sweden" localSheetId="59">#REF!</definedName>
    <definedName name="nb_Sweden" localSheetId="58">#REF!</definedName>
    <definedName name="nb_Sweden" localSheetId="5">#REF!</definedName>
    <definedName name="nb_Sweden" localSheetId="6">#REF!</definedName>
    <definedName name="nb_Sweden" localSheetId="31">#REF!</definedName>
    <definedName name="nb_Sweden" localSheetId="55">#REF!</definedName>
    <definedName name="nb_Sweden" localSheetId="57">#REF!</definedName>
    <definedName name="nb_Sweden" localSheetId="8">#REF!</definedName>
    <definedName name="nb_Sweden" localSheetId="9">#REF!</definedName>
    <definedName name="nb_Sweden" localSheetId="7">#REF!</definedName>
    <definedName name="nb_Sweden" localSheetId="19">#REF!</definedName>
    <definedName name="nb_Sweden" localSheetId="24">#REF!</definedName>
    <definedName name="nb_Sweden" localSheetId="26">#REF!</definedName>
    <definedName name="nb_Sweden" localSheetId="25">#REF!</definedName>
    <definedName name="nb_Sweden">#REF!</definedName>
    <definedName name="nb_sweden_msh" localSheetId="40">#REF!</definedName>
    <definedName name="nb_sweden_msh" localSheetId="21">#REF!</definedName>
    <definedName name="nb_sweden_msh" localSheetId="23">#REF!</definedName>
    <definedName name="nb_sweden_msh" localSheetId="35">#REF!</definedName>
    <definedName name="nb_sweden_msh" localSheetId="28">#REF!</definedName>
    <definedName name="nb_sweden_msh" localSheetId="59">#REF!</definedName>
    <definedName name="nb_sweden_msh" localSheetId="58">#REF!</definedName>
    <definedName name="nb_sweden_msh" localSheetId="5">#REF!</definedName>
    <definedName name="nb_sweden_msh" localSheetId="6">#REF!</definedName>
    <definedName name="nb_sweden_msh" localSheetId="31">#REF!</definedName>
    <definedName name="nb_sweden_msh" localSheetId="55">#REF!</definedName>
    <definedName name="nb_sweden_msh" localSheetId="57">#REF!</definedName>
    <definedName name="nb_sweden_msh" localSheetId="8">#REF!</definedName>
    <definedName name="nb_sweden_msh" localSheetId="9">#REF!</definedName>
    <definedName name="nb_sweden_msh" localSheetId="7">#REF!</definedName>
    <definedName name="nb_sweden_msh" localSheetId="19">#REF!</definedName>
    <definedName name="nb_sweden_msh" localSheetId="24">#REF!</definedName>
    <definedName name="nb_sweden_msh" localSheetId="26">#REF!</definedName>
    <definedName name="nb_sweden_msh" localSheetId="25">#REF!</definedName>
    <definedName name="nb_sweden_msh">#REF!</definedName>
    <definedName name="NBHbalancesheet" localSheetId="40">#REF!</definedName>
    <definedName name="NBHbalancesheet" localSheetId="21">#REF!</definedName>
    <definedName name="NBHbalancesheet" localSheetId="23">#REF!</definedName>
    <definedName name="NBHbalancesheet" localSheetId="35">#REF!</definedName>
    <definedName name="NBHbalancesheet" localSheetId="28">#REF!</definedName>
    <definedName name="NBHbalancesheet" localSheetId="59">#REF!</definedName>
    <definedName name="NBHbalancesheet" localSheetId="58">#REF!</definedName>
    <definedName name="NBHbalancesheet" localSheetId="5">#REF!</definedName>
    <definedName name="NBHbalancesheet" localSheetId="6">#REF!</definedName>
    <definedName name="NBHbalancesheet" localSheetId="31">#REF!</definedName>
    <definedName name="NBHbalancesheet" localSheetId="55">#REF!</definedName>
    <definedName name="NBHbalancesheet" localSheetId="57">#REF!</definedName>
    <definedName name="NBHbalancesheet" localSheetId="8">#REF!</definedName>
    <definedName name="NBHbalancesheet" localSheetId="9">#REF!</definedName>
    <definedName name="NBHbalancesheet" localSheetId="7">#REF!</definedName>
    <definedName name="NBHbalancesheet" localSheetId="19">#REF!</definedName>
    <definedName name="NBHbalancesheet" localSheetId="24">#REF!</definedName>
    <definedName name="NBHbalancesheet" localSheetId="26">#REF!</definedName>
    <definedName name="NBHbalancesheet" localSheetId="25">#REF!</definedName>
    <definedName name="NBHbalancesheet">#REF!</definedName>
    <definedName name="nem" localSheetId="40">#REF!</definedName>
    <definedName name="nem" localSheetId="21">#REF!</definedName>
    <definedName name="nem" localSheetId="23">#REF!</definedName>
    <definedName name="nem" localSheetId="35">#REF!</definedName>
    <definedName name="nem" localSheetId="28">#REF!</definedName>
    <definedName name="nem" localSheetId="59">#REF!</definedName>
    <definedName name="nem" localSheetId="58">#REF!</definedName>
    <definedName name="nem" localSheetId="5">#REF!</definedName>
    <definedName name="nem" localSheetId="6">#REF!</definedName>
    <definedName name="nem" localSheetId="31">#REF!</definedName>
    <definedName name="nem" localSheetId="55">#REF!</definedName>
    <definedName name="nem" localSheetId="57">#REF!</definedName>
    <definedName name="nem" localSheetId="8">#REF!</definedName>
    <definedName name="nem" localSheetId="9">#REF!</definedName>
    <definedName name="nem" localSheetId="7">#REF!</definedName>
    <definedName name="nem" localSheetId="19">#REF!</definedName>
    <definedName name="nem" localSheetId="24">#REF!</definedName>
    <definedName name="nem" localSheetId="26">#REF!</definedName>
    <definedName name="nem" localSheetId="25">#REF!</definedName>
    <definedName name="nem">#REF!</definedName>
    <definedName name="NO_EURO_V" localSheetId="59">[30]Sheet1!$C$14</definedName>
    <definedName name="NO_EURO_V" localSheetId="55">[30]Sheet1!$C$14</definedName>
    <definedName name="NO_EURO_V" localSheetId="8">[31]Sheet1!$C$14</definedName>
    <definedName name="NO_EURO_V" localSheetId="9">[31]Sheet1!$C$14</definedName>
    <definedName name="NO_EURO_V" localSheetId="7">[31]Sheet1!$C$14</definedName>
    <definedName name="NO_EURO_V">[32]Sheet1!$C$14</definedName>
    <definedName name="NO_NOK_V" localSheetId="59">[27]Sheet1!$C$22</definedName>
    <definedName name="NO_NOK_V" localSheetId="55">[27]Sheet1!$C$22</definedName>
    <definedName name="NO_NOK_V" localSheetId="8">[28]Sheet1!$C$22</definedName>
    <definedName name="NO_NOK_V" localSheetId="9">[28]Sheet1!$C$22</definedName>
    <definedName name="NO_NOK_V" localSheetId="7">[28]Sheet1!$C$22</definedName>
    <definedName name="NO_NOK_V">[29]Sheet1!$C$22</definedName>
    <definedName name="NOK_1.kv." localSheetId="40">#REF!</definedName>
    <definedName name="NOK_1.kv." localSheetId="21">#REF!</definedName>
    <definedName name="NOK_1.kv." localSheetId="23">#REF!</definedName>
    <definedName name="NOK_1.kv." localSheetId="35">#REF!</definedName>
    <definedName name="NOK_1.kv." localSheetId="28">#REF!</definedName>
    <definedName name="NOK_1.kv." localSheetId="59">#REF!</definedName>
    <definedName name="NOK_1.kv." localSheetId="58">#REF!</definedName>
    <definedName name="NOK_1.kv." localSheetId="5">#REF!</definedName>
    <definedName name="NOK_1.kv." localSheetId="6">#REF!</definedName>
    <definedName name="NOK_1.kv." localSheetId="31">#REF!</definedName>
    <definedName name="NOK_1.kv." localSheetId="55">#REF!</definedName>
    <definedName name="NOK_1.kv." localSheetId="57">#REF!</definedName>
    <definedName name="NOK_1.kv." localSheetId="8">#REF!</definedName>
    <definedName name="NOK_1.kv." localSheetId="9">#REF!</definedName>
    <definedName name="NOK_1.kv." localSheetId="7">#REF!</definedName>
    <definedName name="NOK_1.kv." localSheetId="19">#REF!</definedName>
    <definedName name="NOK_1.kv." localSheetId="24">#REF!</definedName>
    <definedName name="NOK_1.kv." localSheetId="26">#REF!</definedName>
    <definedName name="NOK_1.kv." localSheetId="25">#REF!</definedName>
    <definedName name="NOK_1.kv.">#REF!</definedName>
    <definedName name="NOK_2.kv." localSheetId="40">#REF!</definedName>
    <definedName name="NOK_2.kv." localSheetId="21">#REF!</definedName>
    <definedName name="NOK_2.kv." localSheetId="23">#REF!</definedName>
    <definedName name="NOK_2.kv." localSheetId="35">#REF!</definedName>
    <definedName name="NOK_2.kv." localSheetId="28">#REF!</definedName>
    <definedName name="NOK_2.kv." localSheetId="59">#REF!</definedName>
    <definedName name="NOK_2.kv." localSheetId="58">#REF!</definedName>
    <definedName name="NOK_2.kv." localSheetId="5">#REF!</definedName>
    <definedName name="NOK_2.kv." localSheetId="6">#REF!</definedName>
    <definedName name="NOK_2.kv." localSheetId="31">#REF!</definedName>
    <definedName name="NOK_2.kv." localSheetId="55">#REF!</definedName>
    <definedName name="NOK_2.kv." localSheetId="57">#REF!</definedName>
    <definedName name="NOK_2.kv." localSheetId="8">#REF!</definedName>
    <definedName name="NOK_2.kv." localSheetId="9">#REF!</definedName>
    <definedName name="NOK_2.kv." localSheetId="7">#REF!</definedName>
    <definedName name="NOK_2.kv." localSheetId="19">#REF!</definedName>
    <definedName name="NOK_2.kv." localSheetId="24">#REF!</definedName>
    <definedName name="NOK_2.kv." localSheetId="26">#REF!</definedName>
    <definedName name="NOK_2.kv." localSheetId="25">#REF!</definedName>
    <definedName name="NOK_2.kv.">#REF!</definedName>
    <definedName name="NOK_3.kv." localSheetId="40">#REF!</definedName>
    <definedName name="NOK_3.kv." localSheetId="21">#REF!</definedName>
    <definedName name="NOK_3.kv." localSheetId="23">#REF!</definedName>
    <definedName name="NOK_3.kv." localSheetId="35">#REF!</definedName>
    <definedName name="NOK_3.kv." localSheetId="28">#REF!</definedName>
    <definedName name="NOK_3.kv." localSheetId="59">#REF!</definedName>
    <definedName name="NOK_3.kv." localSheetId="58">#REF!</definedName>
    <definedName name="NOK_3.kv." localSheetId="5">#REF!</definedName>
    <definedName name="NOK_3.kv." localSheetId="6">#REF!</definedName>
    <definedName name="NOK_3.kv." localSheetId="31">#REF!</definedName>
    <definedName name="NOK_3.kv." localSheetId="55">#REF!</definedName>
    <definedName name="NOK_3.kv." localSheetId="57">#REF!</definedName>
    <definedName name="NOK_3.kv." localSheetId="8">#REF!</definedName>
    <definedName name="NOK_3.kv." localSheetId="9">#REF!</definedName>
    <definedName name="NOK_3.kv." localSheetId="7">#REF!</definedName>
    <definedName name="NOK_3.kv." localSheetId="19">#REF!</definedName>
    <definedName name="NOK_3.kv." localSheetId="24">#REF!</definedName>
    <definedName name="NOK_3.kv." localSheetId="26">#REF!</definedName>
    <definedName name="NOK_3.kv." localSheetId="25">#REF!</definedName>
    <definedName name="NOK_3.kv.">#REF!</definedName>
    <definedName name="NOK_30.06." localSheetId="40">#REF!</definedName>
    <definedName name="NOK_30.06." localSheetId="21">#REF!</definedName>
    <definedName name="NOK_30.06." localSheetId="23">#REF!</definedName>
    <definedName name="NOK_30.06." localSheetId="35">#REF!</definedName>
    <definedName name="NOK_30.06." localSheetId="28">#REF!</definedName>
    <definedName name="NOK_30.06." localSheetId="59">#REF!</definedName>
    <definedName name="NOK_30.06." localSheetId="58">#REF!</definedName>
    <definedName name="NOK_30.06." localSheetId="5">#REF!</definedName>
    <definedName name="NOK_30.06." localSheetId="6">#REF!</definedName>
    <definedName name="NOK_30.06." localSheetId="31">#REF!</definedName>
    <definedName name="NOK_30.06." localSheetId="55">#REF!</definedName>
    <definedName name="NOK_30.06." localSheetId="57">#REF!</definedName>
    <definedName name="NOK_30.06." localSheetId="8">#REF!</definedName>
    <definedName name="NOK_30.06." localSheetId="9">#REF!</definedName>
    <definedName name="NOK_30.06." localSheetId="7">#REF!</definedName>
    <definedName name="NOK_30.06." localSheetId="19">#REF!</definedName>
    <definedName name="NOK_30.06." localSheetId="24">#REF!</definedName>
    <definedName name="NOK_30.06." localSheetId="26">#REF!</definedName>
    <definedName name="NOK_30.06." localSheetId="25">#REF!</definedName>
    <definedName name="NOK_30.06.">#REF!</definedName>
    <definedName name="NOK_30.09." localSheetId="40">#REF!</definedName>
    <definedName name="NOK_30.09." localSheetId="21">#REF!</definedName>
    <definedName name="NOK_30.09." localSheetId="23">#REF!</definedName>
    <definedName name="NOK_30.09." localSheetId="35">#REF!</definedName>
    <definedName name="NOK_30.09." localSheetId="28">#REF!</definedName>
    <definedName name="NOK_30.09." localSheetId="59">#REF!</definedName>
    <definedName name="NOK_30.09." localSheetId="58">#REF!</definedName>
    <definedName name="NOK_30.09." localSheetId="5">#REF!</definedName>
    <definedName name="NOK_30.09." localSheetId="6">#REF!</definedName>
    <definedName name="NOK_30.09." localSheetId="31">#REF!</definedName>
    <definedName name="NOK_30.09." localSheetId="55">#REF!</definedName>
    <definedName name="NOK_30.09." localSheetId="57">#REF!</definedName>
    <definedName name="NOK_30.09." localSheetId="8">#REF!</definedName>
    <definedName name="NOK_30.09." localSheetId="9">#REF!</definedName>
    <definedName name="NOK_30.09." localSheetId="7">#REF!</definedName>
    <definedName name="NOK_30.09." localSheetId="19">#REF!</definedName>
    <definedName name="NOK_30.09." localSheetId="24">#REF!</definedName>
    <definedName name="NOK_30.09." localSheetId="26">#REF!</definedName>
    <definedName name="NOK_30.09." localSheetId="25">#REF!</definedName>
    <definedName name="NOK_30.09.">#REF!</definedName>
    <definedName name="NOK_31.03." localSheetId="40">#REF!</definedName>
    <definedName name="NOK_31.03." localSheetId="21">#REF!</definedName>
    <definedName name="NOK_31.03." localSheetId="23">#REF!</definedName>
    <definedName name="NOK_31.03." localSheetId="35">#REF!</definedName>
    <definedName name="NOK_31.03." localSheetId="28">#REF!</definedName>
    <definedName name="NOK_31.03." localSheetId="59">#REF!</definedName>
    <definedName name="NOK_31.03." localSheetId="58">#REF!</definedName>
    <definedName name="NOK_31.03." localSheetId="5">#REF!</definedName>
    <definedName name="NOK_31.03." localSheetId="6">#REF!</definedName>
    <definedName name="NOK_31.03." localSheetId="31">#REF!</definedName>
    <definedName name="NOK_31.03." localSheetId="55">#REF!</definedName>
    <definedName name="NOK_31.03." localSheetId="57">#REF!</definedName>
    <definedName name="NOK_31.03." localSheetId="8">#REF!</definedName>
    <definedName name="NOK_31.03." localSheetId="9">#REF!</definedName>
    <definedName name="NOK_31.03." localSheetId="7">#REF!</definedName>
    <definedName name="NOK_31.03." localSheetId="19">#REF!</definedName>
    <definedName name="NOK_31.03." localSheetId="24">#REF!</definedName>
    <definedName name="NOK_31.03." localSheetId="26">#REF!</definedName>
    <definedName name="NOK_31.03." localSheetId="25">#REF!</definedName>
    <definedName name="NOK_31.03.">#REF!</definedName>
    <definedName name="NOK_4.kv." localSheetId="40">#REF!</definedName>
    <definedName name="NOK_4.kv." localSheetId="21">#REF!</definedName>
    <definedName name="NOK_4.kv." localSheetId="23">#REF!</definedName>
    <definedName name="NOK_4.kv." localSheetId="35">#REF!</definedName>
    <definedName name="NOK_4.kv." localSheetId="28">#REF!</definedName>
    <definedName name="NOK_4.kv." localSheetId="59">#REF!</definedName>
    <definedName name="NOK_4.kv." localSheetId="58">#REF!</definedName>
    <definedName name="NOK_4.kv." localSheetId="5">#REF!</definedName>
    <definedName name="NOK_4.kv." localSheetId="6">#REF!</definedName>
    <definedName name="NOK_4.kv." localSheetId="31">#REF!</definedName>
    <definedName name="NOK_4.kv." localSheetId="55">#REF!</definedName>
    <definedName name="NOK_4.kv." localSheetId="57">#REF!</definedName>
    <definedName name="NOK_4.kv." localSheetId="8">#REF!</definedName>
    <definedName name="NOK_4.kv." localSheetId="9">#REF!</definedName>
    <definedName name="NOK_4.kv." localSheetId="7">#REF!</definedName>
    <definedName name="NOK_4.kv." localSheetId="19">#REF!</definedName>
    <definedName name="NOK_4.kv." localSheetId="24">#REF!</definedName>
    <definedName name="NOK_4.kv." localSheetId="26">#REF!</definedName>
    <definedName name="NOK_4.kv." localSheetId="25">#REF!</definedName>
    <definedName name="NOK_4.kv.">#REF!</definedName>
    <definedName name="NOK_Primo" localSheetId="40">#REF!</definedName>
    <definedName name="NOK_Primo" localSheetId="21">#REF!</definedName>
    <definedName name="NOK_Primo" localSheetId="23">#REF!</definedName>
    <definedName name="NOK_Primo" localSheetId="35">#REF!</definedName>
    <definedName name="NOK_Primo" localSheetId="28">#REF!</definedName>
    <definedName name="NOK_Primo" localSheetId="59">#REF!</definedName>
    <definedName name="NOK_Primo" localSheetId="58">#REF!</definedName>
    <definedName name="NOK_Primo" localSheetId="5">#REF!</definedName>
    <definedName name="NOK_Primo" localSheetId="6">#REF!</definedName>
    <definedName name="NOK_Primo" localSheetId="31">#REF!</definedName>
    <definedName name="NOK_Primo" localSheetId="55">#REF!</definedName>
    <definedName name="NOK_Primo" localSheetId="57">#REF!</definedName>
    <definedName name="NOK_Primo" localSheetId="8">#REF!</definedName>
    <definedName name="NOK_Primo" localSheetId="9">#REF!</definedName>
    <definedName name="NOK_Primo" localSheetId="7">#REF!</definedName>
    <definedName name="NOK_Primo" localSheetId="19">#REF!</definedName>
    <definedName name="NOK_Primo" localSheetId="24">#REF!</definedName>
    <definedName name="NOK_Primo" localSheetId="26">#REF!</definedName>
    <definedName name="NOK_Primo" localSheetId="25">#REF!</definedName>
    <definedName name="NOK_Primo">#REF!</definedName>
    <definedName name="NOK_Ultimo" localSheetId="40">#REF!</definedName>
    <definedName name="NOK_Ultimo" localSheetId="21">#REF!</definedName>
    <definedName name="NOK_Ultimo" localSheetId="23">#REF!</definedName>
    <definedName name="NOK_Ultimo" localSheetId="35">#REF!</definedName>
    <definedName name="NOK_Ultimo" localSheetId="28">#REF!</definedName>
    <definedName name="NOK_Ultimo" localSheetId="59">#REF!</definedName>
    <definedName name="NOK_Ultimo" localSheetId="58">#REF!</definedName>
    <definedName name="NOK_Ultimo" localSheetId="5">#REF!</definedName>
    <definedName name="NOK_Ultimo" localSheetId="6">#REF!</definedName>
    <definedName name="NOK_Ultimo" localSheetId="31">#REF!</definedName>
    <definedName name="NOK_Ultimo" localSheetId="55">#REF!</definedName>
    <definedName name="NOK_Ultimo" localSheetId="57">#REF!</definedName>
    <definedName name="NOK_Ultimo" localSheetId="8">#REF!</definedName>
    <definedName name="NOK_Ultimo" localSheetId="9">#REF!</definedName>
    <definedName name="NOK_Ultimo" localSheetId="7">#REF!</definedName>
    <definedName name="NOK_Ultimo" localSheetId="19">#REF!</definedName>
    <definedName name="NOK_Ultimo" localSheetId="24">#REF!</definedName>
    <definedName name="NOK_Ultimo" localSheetId="26">#REF!</definedName>
    <definedName name="NOK_Ultimo" localSheetId="25">#REF!</definedName>
    <definedName name="NOK_Ultimo">#REF!</definedName>
    <definedName name="NokLastYear" localSheetId="59">[20]Valutakurser!$E$7</definedName>
    <definedName name="NokLastYear" localSheetId="55">[20]Valutakurser!$E$7</definedName>
    <definedName name="NokLastYear" localSheetId="8">[21]Valutakurser!$E$7</definedName>
    <definedName name="NokLastYear" localSheetId="9">[21]Valutakurser!$E$7</definedName>
    <definedName name="NokLastYear" localSheetId="7">[21]Valutakurser!$E$7</definedName>
    <definedName name="NokLastYear">[22]Valutakurser!$E$7</definedName>
    <definedName name="Nordea_Estonia" localSheetId="40">#REF!</definedName>
    <definedName name="Nordea_Estonia" localSheetId="21">#REF!</definedName>
    <definedName name="Nordea_Estonia" localSheetId="23">#REF!</definedName>
    <definedName name="Nordea_Estonia" localSheetId="35">#REF!</definedName>
    <definedName name="Nordea_Estonia" localSheetId="28">#REF!</definedName>
    <definedName name="Nordea_Estonia" localSheetId="59">#REF!</definedName>
    <definedName name="Nordea_Estonia" localSheetId="58">#REF!</definedName>
    <definedName name="Nordea_Estonia" localSheetId="5">#REF!</definedName>
    <definedName name="Nordea_Estonia" localSheetId="6">#REF!</definedName>
    <definedName name="Nordea_Estonia" localSheetId="31">#REF!</definedName>
    <definedName name="Nordea_Estonia" localSheetId="55">#REF!</definedName>
    <definedName name="Nordea_Estonia" localSheetId="57">#REF!</definedName>
    <definedName name="Nordea_Estonia" localSheetId="8">#REF!</definedName>
    <definedName name="Nordea_Estonia" localSheetId="9">#REF!</definedName>
    <definedName name="Nordea_Estonia" localSheetId="7">#REF!</definedName>
    <definedName name="Nordea_Estonia" localSheetId="19">#REF!</definedName>
    <definedName name="Nordea_Estonia" localSheetId="24">#REF!</definedName>
    <definedName name="Nordea_Estonia" localSheetId="26">#REF!</definedName>
    <definedName name="Nordea_Estonia" localSheetId="25">#REF!</definedName>
    <definedName name="Nordea_Estonia">#REF!</definedName>
    <definedName name="Nordea_IOM" localSheetId="40">#REF!</definedName>
    <definedName name="Nordea_IOM" localSheetId="21">#REF!</definedName>
    <definedName name="Nordea_IOM" localSheetId="23">#REF!</definedName>
    <definedName name="Nordea_IOM" localSheetId="35">#REF!</definedName>
    <definedName name="Nordea_IOM" localSheetId="28">#REF!</definedName>
    <definedName name="Nordea_IOM" localSheetId="59">#REF!</definedName>
    <definedName name="Nordea_IOM" localSheetId="58">#REF!</definedName>
    <definedName name="Nordea_IOM" localSheetId="5">#REF!</definedName>
    <definedName name="Nordea_IOM" localSheetId="6">#REF!</definedName>
    <definedName name="Nordea_IOM" localSheetId="31">#REF!</definedName>
    <definedName name="Nordea_IOM" localSheetId="55">#REF!</definedName>
    <definedName name="Nordea_IOM" localSheetId="57">#REF!</definedName>
    <definedName name="Nordea_IOM" localSheetId="8">#REF!</definedName>
    <definedName name="Nordea_IOM" localSheetId="9">#REF!</definedName>
    <definedName name="Nordea_IOM" localSheetId="7">#REF!</definedName>
    <definedName name="Nordea_IOM" localSheetId="19">#REF!</definedName>
    <definedName name="Nordea_IOM" localSheetId="24">#REF!</definedName>
    <definedName name="Nordea_IOM" localSheetId="26">#REF!</definedName>
    <definedName name="Nordea_IOM" localSheetId="25">#REF!</definedName>
    <definedName name="Nordea_IOM">#REF!</definedName>
    <definedName name="Nordea_Latvia" localSheetId="40">#REF!</definedName>
    <definedName name="Nordea_Latvia" localSheetId="21">#REF!</definedName>
    <definedName name="Nordea_Latvia" localSheetId="23">#REF!</definedName>
    <definedName name="Nordea_Latvia" localSheetId="35">#REF!</definedName>
    <definedName name="Nordea_Latvia" localSheetId="28">#REF!</definedName>
    <definedName name="Nordea_Latvia" localSheetId="59">#REF!</definedName>
    <definedName name="Nordea_Latvia" localSheetId="58">#REF!</definedName>
    <definedName name="Nordea_Latvia" localSheetId="5">#REF!</definedName>
    <definedName name="Nordea_Latvia" localSheetId="6">#REF!</definedName>
    <definedName name="Nordea_Latvia" localSheetId="31">#REF!</definedName>
    <definedName name="Nordea_Latvia" localSheetId="55">#REF!</definedName>
    <definedName name="Nordea_Latvia" localSheetId="57">#REF!</definedName>
    <definedName name="Nordea_Latvia" localSheetId="8">#REF!</definedName>
    <definedName name="Nordea_Latvia" localSheetId="9">#REF!</definedName>
    <definedName name="Nordea_Latvia" localSheetId="7">#REF!</definedName>
    <definedName name="Nordea_Latvia" localSheetId="19">#REF!</definedName>
    <definedName name="Nordea_Latvia" localSheetId="24">#REF!</definedName>
    <definedName name="Nordea_Latvia" localSheetId="26">#REF!</definedName>
    <definedName name="Nordea_Latvia" localSheetId="25">#REF!</definedName>
    <definedName name="Nordea_Latvia">#REF!</definedName>
    <definedName name="Nordea_life_Ass_LTD_Finland" localSheetId="40">#REF!</definedName>
    <definedName name="Nordea_life_Ass_LTD_Finland" localSheetId="21">#REF!</definedName>
    <definedName name="Nordea_life_Ass_LTD_Finland" localSheetId="23">#REF!</definedName>
    <definedName name="Nordea_life_Ass_LTD_Finland" localSheetId="35">#REF!</definedName>
    <definedName name="Nordea_life_Ass_LTD_Finland" localSheetId="28">#REF!</definedName>
    <definedName name="Nordea_life_Ass_LTD_Finland" localSheetId="59">#REF!</definedName>
    <definedName name="Nordea_life_Ass_LTD_Finland" localSheetId="58">#REF!</definedName>
    <definedName name="Nordea_life_Ass_LTD_Finland" localSheetId="5">#REF!</definedName>
    <definedName name="Nordea_life_Ass_LTD_Finland" localSheetId="6">#REF!</definedName>
    <definedName name="Nordea_life_Ass_LTD_Finland" localSheetId="31">#REF!</definedName>
    <definedName name="Nordea_life_Ass_LTD_Finland" localSheetId="55">#REF!</definedName>
    <definedName name="Nordea_life_Ass_LTD_Finland" localSheetId="57">#REF!</definedName>
    <definedName name="Nordea_life_Ass_LTD_Finland" localSheetId="8">#REF!</definedName>
    <definedName name="Nordea_life_Ass_LTD_Finland" localSheetId="9">#REF!</definedName>
    <definedName name="Nordea_life_Ass_LTD_Finland" localSheetId="7">#REF!</definedName>
    <definedName name="Nordea_life_Ass_LTD_Finland" localSheetId="19">#REF!</definedName>
    <definedName name="Nordea_life_Ass_LTD_Finland" localSheetId="24">#REF!</definedName>
    <definedName name="Nordea_life_Ass_LTD_Finland" localSheetId="26">#REF!</definedName>
    <definedName name="Nordea_life_Ass_LTD_Finland" localSheetId="25">#REF!</definedName>
    <definedName name="Nordea_life_Ass_LTD_Finland">#REF!</definedName>
    <definedName name="Nordea_life_Ass_LTD_Sverige" localSheetId="40">#REF!</definedName>
    <definedName name="Nordea_life_Ass_LTD_Sverige" localSheetId="21">#REF!</definedName>
    <definedName name="Nordea_life_Ass_LTD_Sverige" localSheetId="23">#REF!</definedName>
    <definedName name="Nordea_life_Ass_LTD_Sverige" localSheetId="35">#REF!</definedName>
    <definedName name="Nordea_life_Ass_LTD_Sverige" localSheetId="28">#REF!</definedName>
    <definedName name="Nordea_life_Ass_LTD_Sverige" localSheetId="59">#REF!</definedName>
    <definedName name="Nordea_life_Ass_LTD_Sverige" localSheetId="58">#REF!</definedName>
    <definedName name="Nordea_life_Ass_LTD_Sverige" localSheetId="5">#REF!</definedName>
    <definedName name="Nordea_life_Ass_LTD_Sverige" localSheetId="6">#REF!</definedName>
    <definedName name="Nordea_life_Ass_LTD_Sverige" localSheetId="31">#REF!</definedName>
    <definedName name="Nordea_life_Ass_LTD_Sverige" localSheetId="55">#REF!</definedName>
    <definedName name="Nordea_life_Ass_LTD_Sverige" localSheetId="57">#REF!</definedName>
    <definedName name="Nordea_life_Ass_LTD_Sverige" localSheetId="8">#REF!</definedName>
    <definedName name="Nordea_life_Ass_LTD_Sverige" localSheetId="9">#REF!</definedName>
    <definedName name="Nordea_life_Ass_LTD_Sverige" localSheetId="7">#REF!</definedName>
    <definedName name="Nordea_life_Ass_LTD_Sverige" localSheetId="19">#REF!</definedName>
    <definedName name="Nordea_life_Ass_LTD_Sverige" localSheetId="24">#REF!</definedName>
    <definedName name="Nordea_life_Ass_LTD_Sverige" localSheetId="26">#REF!</definedName>
    <definedName name="Nordea_life_Ass_LTD_Sverige" localSheetId="25">#REF!</definedName>
    <definedName name="Nordea_life_Ass_LTD_Sverige">#REF!</definedName>
    <definedName name="Nordea_life_I" localSheetId="40">#REF!</definedName>
    <definedName name="Nordea_life_I" localSheetId="21">#REF!</definedName>
    <definedName name="Nordea_life_I" localSheetId="23">#REF!</definedName>
    <definedName name="Nordea_life_I" localSheetId="35">#REF!</definedName>
    <definedName name="Nordea_life_I" localSheetId="28">#REF!</definedName>
    <definedName name="Nordea_life_I" localSheetId="59">#REF!</definedName>
    <definedName name="Nordea_life_I" localSheetId="58">#REF!</definedName>
    <definedName name="Nordea_life_I" localSheetId="5">#REF!</definedName>
    <definedName name="Nordea_life_I" localSheetId="6">#REF!</definedName>
    <definedName name="Nordea_life_I" localSheetId="31">#REF!</definedName>
    <definedName name="Nordea_life_I" localSheetId="55">#REF!</definedName>
    <definedName name="Nordea_life_I" localSheetId="57">#REF!</definedName>
    <definedName name="Nordea_life_I" localSheetId="8">#REF!</definedName>
    <definedName name="Nordea_life_I" localSheetId="9">#REF!</definedName>
    <definedName name="Nordea_life_I" localSheetId="7">#REF!</definedName>
    <definedName name="Nordea_life_I" localSheetId="19">#REF!</definedName>
    <definedName name="Nordea_life_I" localSheetId="24">#REF!</definedName>
    <definedName name="Nordea_life_I" localSheetId="26">#REF!</definedName>
    <definedName name="Nordea_life_I" localSheetId="25">#REF!</definedName>
    <definedName name="Nordea_life_I">#REF!</definedName>
    <definedName name="Nordea_life_II" localSheetId="40">#REF!</definedName>
    <definedName name="Nordea_life_II" localSheetId="21">#REF!</definedName>
    <definedName name="Nordea_life_II" localSheetId="23">#REF!</definedName>
    <definedName name="Nordea_life_II" localSheetId="35">#REF!</definedName>
    <definedName name="Nordea_life_II" localSheetId="28">#REF!</definedName>
    <definedName name="Nordea_life_II" localSheetId="59">#REF!</definedName>
    <definedName name="Nordea_life_II" localSheetId="58">#REF!</definedName>
    <definedName name="Nordea_life_II" localSheetId="5">#REF!</definedName>
    <definedName name="Nordea_life_II" localSheetId="6">#REF!</definedName>
    <definedName name="Nordea_life_II" localSheetId="31">#REF!</definedName>
    <definedName name="Nordea_life_II" localSheetId="55">#REF!</definedName>
    <definedName name="Nordea_life_II" localSheetId="57">#REF!</definedName>
    <definedName name="Nordea_life_II" localSheetId="8">#REF!</definedName>
    <definedName name="Nordea_life_II" localSheetId="9">#REF!</definedName>
    <definedName name="Nordea_life_II" localSheetId="7">#REF!</definedName>
    <definedName name="Nordea_life_II" localSheetId="19">#REF!</definedName>
    <definedName name="Nordea_life_II" localSheetId="24">#REF!</definedName>
    <definedName name="Nordea_life_II" localSheetId="26">#REF!</definedName>
    <definedName name="Nordea_life_II" localSheetId="25">#REF!</definedName>
    <definedName name="Nordea_life_II">#REF!</definedName>
    <definedName name="Nordea_Lux" localSheetId="40">#REF!</definedName>
    <definedName name="Nordea_Lux" localSheetId="21">#REF!</definedName>
    <definedName name="Nordea_Lux" localSheetId="23">#REF!</definedName>
    <definedName name="Nordea_Lux" localSheetId="35">#REF!</definedName>
    <definedName name="Nordea_Lux" localSheetId="28">#REF!</definedName>
    <definedName name="Nordea_Lux" localSheetId="59">#REF!</definedName>
    <definedName name="Nordea_Lux" localSheetId="58">#REF!</definedName>
    <definedName name="Nordea_Lux" localSheetId="5">#REF!</definedName>
    <definedName name="Nordea_Lux" localSheetId="6">#REF!</definedName>
    <definedName name="Nordea_Lux" localSheetId="31">#REF!</definedName>
    <definedName name="Nordea_Lux" localSheetId="55">#REF!</definedName>
    <definedName name="Nordea_Lux" localSheetId="57">#REF!</definedName>
    <definedName name="Nordea_Lux" localSheetId="8">#REF!</definedName>
    <definedName name="Nordea_Lux" localSheetId="9">#REF!</definedName>
    <definedName name="Nordea_Lux" localSheetId="7">#REF!</definedName>
    <definedName name="Nordea_Lux" localSheetId="19">#REF!</definedName>
    <definedName name="Nordea_Lux" localSheetId="24">#REF!</definedName>
    <definedName name="Nordea_Lux" localSheetId="26">#REF!</definedName>
    <definedName name="Nordea_Lux" localSheetId="25">#REF!</definedName>
    <definedName name="Nordea_Lux">#REF!</definedName>
    <definedName name="Nordea_Pension" localSheetId="40">#REF!</definedName>
    <definedName name="Nordea_Pension" localSheetId="21">#REF!</definedName>
    <definedName name="Nordea_Pension" localSheetId="23">#REF!</definedName>
    <definedName name="Nordea_Pension" localSheetId="35">#REF!</definedName>
    <definedName name="Nordea_Pension" localSheetId="28">#REF!</definedName>
    <definedName name="Nordea_Pension" localSheetId="59">#REF!</definedName>
    <definedName name="Nordea_Pension" localSheetId="58">#REF!</definedName>
    <definedName name="Nordea_Pension" localSheetId="5">#REF!</definedName>
    <definedName name="Nordea_Pension" localSheetId="6">#REF!</definedName>
    <definedName name="Nordea_Pension" localSheetId="31">#REF!</definedName>
    <definedName name="Nordea_Pension" localSheetId="55">#REF!</definedName>
    <definedName name="Nordea_Pension" localSheetId="57">#REF!</definedName>
    <definedName name="Nordea_Pension" localSheetId="8">#REF!</definedName>
    <definedName name="Nordea_Pension" localSheetId="9">#REF!</definedName>
    <definedName name="Nordea_Pension" localSheetId="7">#REF!</definedName>
    <definedName name="Nordea_Pension" localSheetId="19">#REF!</definedName>
    <definedName name="Nordea_Pension" localSheetId="24">#REF!</definedName>
    <definedName name="Nordea_Pension" localSheetId="26">#REF!</definedName>
    <definedName name="Nordea_Pension" localSheetId="25">#REF!</definedName>
    <definedName name="Nordea_Pension">#REF!</definedName>
    <definedName name="Nordea_PTE" localSheetId="40">#REF!</definedName>
    <definedName name="Nordea_PTE" localSheetId="21">#REF!</definedName>
    <definedName name="Nordea_PTE" localSheetId="23">#REF!</definedName>
    <definedName name="Nordea_PTE" localSheetId="35">#REF!</definedName>
    <definedName name="Nordea_PTE" localSheetId="28">#REF!</definedName>
    <definedName name="Nordea_PTE" localSheetId="59">#REF!</definedName>
    <definedName name="Nordea_PTE" localSheetId="58">#REF!</definedName>
    <definedName name="Nordea_PTE" localSheetId="5">#REF!</definedName>
    <definedName name="Nordea_PTE" localSheetId="6">#REF!</definedName>
    <definedName name="Nordea_PTE" localSheetId="31">#REF!</definedName>
    <definedName name="Nordea_PTE" localSheetId="55">#REF!</definedName>
    <definedName name="Nordea_PTE" localSheetId="57">#REF!</definedName>
    <definedName name="Nordea_PTE" localSheetId="8">#REF!</definedName>
    <definedName name="Nordea_PTE" localSheetId="9">#REF!</definedName>
    <definedName name="Nordea_PTE" localSheetId="7">#REF!</definedName>
    <definedName name="Nordea_PTE" localSheetId="19">#REF!</definedName>
    <definedName name="Nordea_PTE" localSheetId="24">#REF!</definedName>
    <definedName name="Nordea_PTE" localSheetId="26">#REF!</definedName>
    <definedName name="Nordea_PTE" localSheetId="25">#REF!</definedName>
    <definedName name="Nordea_PTE">#REF!</definedName>
    <definedName name="Nordea_Zycie" localSheetId="40">#REF!</definedName>
    <definedName name="Nordea_Zycie" localSheetId="21">#REF!</definedName>
    <definedName name="Nordea_Zycie" localSheetId="23">#REF!</definedName>
    <definedName name="Nordea_Zycie" localSheetId="35">#REF!</definedName>
    <definedName name="Nordea_Zycie" localSheetId="28">#REF!</definedName>
    <definedName name="Nordea_Zycie" localSheetId="59">#REF!</definedName>
    <definedName name="Nordea_Zycie" localSheetId="58">#REF!</definedName>
    <definedName name="Nordea_Zycie" localSheetId="5">#REF!</definedName>
    <definedName name="Nordea_Zycie" localSheetId="6">#REF!</definedName>
    <definedName name="Nordea_Zycie" localSheetId="31">#REF!</definedName>
    <definedName name="Nordea_Zycie" localSheetId="55">#REF!</definedName>
    <definedName name="Nordea_Zycie" localSheetId="57">#REF!</definedName>
    <definedName name="Nordea_Zycie" localSheetId="8">#REF!</definedName>
    <definedName name="Nordea_Zycie" localSheetId="9">#REF!</definedName>
    <definedName name="Nordea_Zycie" localSheetId="7">#REF!</definedName>
    <definedName name="Nordea_Zycie" localSheetId="19">#REF!</definedName>
    <definedName name="Nordea_Zycie" localSheetId="24">#REF!</definedName>
    <definedName name="Nordea_Zycie" localSheetId="26">#REF!</definedName>
    <definedName name="Nordea_Zycie" localSheetId="25">#REF!</definedName>
    <definedName name="Nordea_Zycie">#REF!</definedName>
    <definedName name="NordeaAB" localSheetId="40">#REF!</definedName>
    <definedName name="NordeaAB" localSheetId="21">#REF!</definedName>
    <definedName name="NordeaAB" localSheetId="23">#REF!</definedName>
    <definedName name="NordeaAB" localSheetId="35">#REF!</definedName>
    <definedName name="NordeaAB" localSheetId="28">#REF!</definedName>
    <definedName name="NordeaAB" localSheetId="59">#REF!</definedName>
    <definedName name="NordeaAB" localSheetId="58">#REF!</definedName>
    <definedName name="NordeaAB" localSheetId="5">#REF!</definedName>
    <definedName name="NordeaAB" localSheetId="6">#REF!</definedName>
    <definedName name="NordeaAB" localSheetId="31">#REF!</definedName>
    <definedName name="NordeaAB" localSheetId="55">#REF!</definedName>
    <definedName name="NordeaAB" localSheetId="57">#REF!</definedName>
    <definedName name="NordeaAB" localSheetId="8">#REF!</definedName>
    <definedName name="NordeaAB" localSheetId="9">#REF!</definedName>
    <definedName name="NordeaAB" localSheetId="7">#REF!</definedName>
    <definedName name="NordeaAB" localSheetId="19">#REF!</definedName>
    <definedName name="NordeaAB" localSheetId="24">#REF!</definedName>
    <definedName name="NordeaAB" localSheetId="26">#REF!</definedName>
    <definedName name="NordeaAB" localSheetId="25">#REF!</definedName>
    <definedName name="NordeaAB">#REF!</definedName>
    <definedName name="Norway" localSheetId="59">[27]Sheet1!$C$19</definedName>
    <definedName name="Norway" localSheetId="55">[27]Sheet1!$C$19</definedName>
    <definedName name="Norway" localSheetId="8">[28]Sheet1!$C$19</definedName>
    <definedName name="Norway" localSheetId="9">[28]Sheet1!$C$19</definedName>
    <definedName name="Norway" localSheetId="7">[28]Sheet1!$C$19</definedName>
    <definedName name="Norway">[29]Sheet1!$C$19</definedName>
    <definedName name="Note1" localSheetId="40">#REF!</definedName>
    <definedName name="Note1" localSheetId="21">#REF!</definedName>
    <definedName name="Note1" localSheetId="23">#REF!</definedName>
    <definedName name="Note1" localSheetId="35">#REF!</definedName>
    <definedName name="Note1" localSheetId="28">#REF!</definedName>
    <definedName name="Note1" localSheetId="59">#REF!</definedName>
    <definedName name="Note1" localSheetId="58">#REF!</definedName>
    <definedName name="Note1" localSheetId="5">#REF!</definedName>
    <definedName name="Note1" localSheetId="6">#REF!</definedName>
    <definedName name="Note1" localSheetId="31">#REF!</definedName>
    <definedName name="Note1" localSheetId="55">#REF!</definedName>
    <definedName name="Note1" localSheetId="57">#REF!</definedName>
    <definedName name="Note1" localSheetId="8">#REF!</definedName>
    <definedName name="Note1" localSheetId="9">#REF!</definedName>
    <definedName name="Note1" localSheetId="7">#REF!</definedName>
    <definedName name="Note1" localSheetId="19">#REF!</definedName>
    <definedName name="Note1" localSheetId="24">#REF!</definedName>
    <definedName name="Note1" localSheetId="26">#REF!</definedName>
    <definedName name="Note1" localSheetId="25">#REF!</definedName>
    <definedName name="Note1">#REF!</definedName>
    <definedName name="Note2" localSheetId="40">#REF!</definedName>
    <definedName name="Note2" localSheetId="21">#REF!</definedName>
    <definedName name="Note2" localSheetId="23">#REF!</definedName>
    <definedName name="Note2" localSheetId="35">#REF!</definedName>
    <definedName name="Note2" localSheetId="28">#REF!</definedName>
    <definedName name="Note2" localSheetId="59">#REF!</definedName>
    <definedName name="Note2" localSheetId="58">#REF!</definedName>
    <definedName name="Note2" localSheetId="5">#REF!</definedName>
    <definedName name="Note2" localSheetId="6">#REF!</definedName>
    <definedName name="Note2" localSheetId="31">#REF!</definedName>
    <definedName name="Note2" localSheetId="55">#REF!</definedName>
    <definedName name="Note2" localSheetId="57">#REF!</definedName>
    <definedName name="Note2" localSheetId="8">#REF!</definedName>
    <definedName name="Note2" localSheetId="9">#REF!</definedName>
    <definedName name="Note2" localSheetId="7">#REF!</definedName>
    <definedName name="Note2" localSheetId="19">#REF!</definedName>
    <definedName name="Note2" localSheetId="24">#REF!</definedName>
    <definedName name="Note2" localSheetId="26">#REF!</definedName>
    <definedName name="Note2" localSheetId="25">#REF!</definedName>
    <definedName name="Note2">#REF!</definedName>
    <definedName name="Note3" localSheetId="40">#REF!</definedName>
    <definedName name="Note3" localSheetId="21">#REF!</definedName>
    <definedName name="Note3" localSheetId="23">#REF!</definedName>
    <definedName name="Note3" localSheetId="35">#REF!</definedName>
    <definedName name="Note3" localSheetId="28">#REF!</definedName>
    <definedName name="Note3" localSheetId="59">#REF!</definedName>
    <definedName name="Note3" localSheetId="58">#REF!</definedName>
    <definedName name="Note3" localSheetId="5">#REF!</definedName>
    <definedName name="Note3" localSheetId="6">#REF!</definedName>
    <definedName name="Note3" localSheetId="31">#REF!</definedName>
    <definedName name="Note3" localSheetId="55">#REF!</definedName>
    <definedName name="Note3" localSheetId="57">#REF!</definedName>
    <definedName name="Note3" localSheetId="8">#REF!</definedName>
    <definedName name="Note3" localSheetId="9">#REF!</definedName>
    <definedName name="Note3" localSheetId="7">#REF!</definedName>
    <definedName name="Note3" localSheetId="19">#REF!</definedName>
    <definedName name="Note3" localSheetId="24">#REF!</definedName>
    <definedName name="Note3" localSheetId="26">#REF!</definedName>
    <definedName name="Note3" localSheetId="25">#REF!</definedName>
    <definedName name="Note3">#REF!</definedName>
    <definedName name="Note4" localSheetId="40">#REF!</definedName>
    <definedName name="Note4" localSheetId="21">#REF!</definedName>
    <definedName name="Note4" localSheetId="23">#REF!</definedName>
    <definedName name="Note4" localSheetId="35">#REF!</definedName>
    <definedName name="Note4" localSheetId="28">#REF!</definedName>
    <definedName name="Note4" localSheetId="59">#REF!</definedName>
    <definedName name="Note4" localSheetId="58">#REF!</definedName>
    <definedName name="Note4" localSheetId="5">#REF!</definedName>
    <definedName name="Note4" localSheetId="6">#REF!</definedName>
    <definedName name="Note4" localSheetId="31">#REF!</definedName>
    <definedName name="Note4" localSheetId="55">#REF!</definedName>
    <definedName name="Note4" localSheetId="57">#REF!</definedName>
    <definedName name="Note4" localSheetId="8">#REF!</definedName>
    <definedName name="Note4" localSheetId="9">#REF!</definedName>
    <definedName name="Note4" localSheetId="7">#REF!</definedName>
    <definedName name="Note4" localSheetId="19">#REF!</definedName>
    <definedName name="Note4" localSheetId="24">#REF!</definedName>
    <definedName name="Note4" localSheetId="26">#REF!</definedName>
    <definedName name="Note4" localSheetId="25">#REF!</definedName>
    <definedName name="Note4">#REF!</definedName>
    <definedName name="Note4b" localSheetId="40">#REF!</definedName>
    <definedName name="Note4b" localSheetId="21">#REF!</definedName>
    <definedName name="Note4b" localSheetId="23">#REF!</definedName>
    <definedName name="Note4b" localSheetId="35">#REF!</definedName>
    <definedName name="Note4b" localSheetId="28">#REF!</definedName>
    <definedName name="Note4b" localSheetId="59">#REF!</definedName>
    <definedName name="Note4b" localSheetId="58">#REF!</definedName>
    <definedName name="Note4b" localSheetId="5">#REF!</definedName>
    <definedName name="Note4b" localSheetId="6">#REF!</definedName>
    <definedName name="Note4b" localSheetId="31">#REF!</definedName>
    <definedName name="Note4b" localSheetId="55">#REF!</definedName>
    <definedName name="Note4b" localSheetId="57">#REF!</definedName>
    <definedName name="Note4b" localSheetId="8">#REF!</definedName>
    <definedName name="Note4b" localSheetId="9">#REF!</definedName>
    <definedName name="Note4b" localSheetId="7">#REF!</definedName>
    <definedName name="Note4b" localSheetId="19">#REF!</definedName>
    <definedName name="Note4b" localSheetId="24">#REF!</definedName>
    <definedName name="Note4b" localSheetId="26">#REF!</definedName>
    <definedName name="Note4b" localSheetId="25">#REF!</definedName>
    <definedName name="Note4b">#REF!</definedName>
    <definedName name="Note5" localSheetId="40">#REF!</definedName>
    <definedName name="Note5" localSheetId="21">#REF!</definedName>
    <definedName name="Note5" localSheetId="23">#REF!</definedName>
    <definedName name="Note5" localSheetId="35">#REF!</definedName>
    <definedName name="Note5" localSheetId="28">#REF!</definedName>
    <definedName name="Note5" localSheetId="59">#REF!</definedName>
    <definedName name="Note5" localSheetId="58">#REF!</definedName>
    <definedName name="Note5" localSheetId="5">#REF!</definedName>
    <definedName name="Note5" localSheetId="6">#REF!</definedName>
    <definedName name="Note5" localSheetId="31">#REF!</definedName>
    <definedName name="Note5" localSheetId="55">#REF!</definedName>
    <definedName name="Note5" localSheetId="57">#REF!</definedName>
    <definedName name="Note5" localSheetId="8">#REF!</definedName>
    <definedName name="Note5" localSheetId="9">#REF!</definedName>
    <definedName name="Note5" localSheetId="7">#REF!</definedName>
    <definedName name="Note5" localSheetId="19">#REF!</definedName>
    <definedName name="Note5" localSheetId="24">#REF!</definedName>
    <definedName name="Note5" localSheetId="26">#REF!</definedName>
    <definedName name="Note5" localSheetId="25">#REF!</definedName>
    <definedName name="Note5">#REF!</definedName>
    <definedName name="Note6" localSheetId="40">#REF!</definedName>
    <definedName name="Note6" localSheetId="21">#REF!</definedName>
    <definedName name="Note6" localSheetId="23">#REF!</definedName>
    <definedName name="Note6" localSheetId="35">#REF!</definedName>
    <definedName name="Note6" localSheetId="28">#REF!</definedName>
    <definedName name="Note6" localSheetId="59">#REF!</definedName>
    <definedName name="Note6" localSheetId="58">#REF!</definedName>
    <definedName name="Note6" localSheetId="5">#REF!</definedName>
    <definedName name="Note6" localSheetId="6">#REF!</definedName>
    <definedName name="Note6" localSheetId="31">#REF!</definedName>
    <definedName name="Note6" localSheetId="55">#REF!</definedName>
    <definedName name="Note6" localSheetId="57">#REF!</definedName>
    <definedName name="Note6" localSheetId="8">#REF!</definedName>
    <definedName name="Note6" localSheetId="9">#REF!</definedName>
    <definedName name="Note6" localSheetId="7">#REF!</definedName>
    <definedName name="Note6" localSheetId="19">#REF!</definedName>
    <definedName name="Note6" localSheetId="24">#REF!</definedName>
    <definedName name="Note6" localSheetId="26">#REF!</definedName>
    <definedName name="Note6" localSheetId="25">#REF!</definedName>
    <definedName name="Note6">#REF!</definedName>
    <definedName name="Note7" localSheetId="40">#REF!</definedName>
    <definedName name="Note7" localSheetId="21">#REF!</definedName>
    <definedName name="Note7" localSheetId="23">#REF!</definedName>
    <definedName name="Note7" localSheetId="35">#REF!</definedName>
    <definedName name="Note7" localSheetId="28">#REF!</definedName>
    <definedName name="Note7" localSheetId="59">#REF!</definedName>
    <definedName name="Note7" localSheetId="58">#REF!</definedName>
    <definedName name="Note7" localSheetId="5">#REF!</definedName>
    <definedName name="Note7" localSheetId="6">#REF!</definedName>
    <definedName name="Note7" localSheetId="31">#REF!</definedName>
    <definedName name="Note7" localSheetId="55">#REF!</definedName>
    <definedName name="Note7" localSheetId="57">#REF!</definedName>
    <definedName name="Note7" localSheetId="8">#REF!</definedName>
    <definedName name="Note7" localSheetId="9">#REF!</definedName>
    <definedName name="Note7" localSheetId="7">#REF!</definedName>
    <definedName name="Note7" localSheetId="19">#REF!</definedName>
    <definedName name="Note7" localSheetId="24">#REF!</definedName>
    <definedName name="Note7" localSheetId="26">#REF!</definedName>
    <definedName name="Note7" localSheetId="25">#REF!</definedName>
    <definedName name="Note7">#REF!</definedName>
    <definedName name="now" localSheetId="59">'[24]Raw Data Sheet'!$A$37</definedName>
    <definedName name="now" localSheetId="55">'[24]Raw Data Sheet'!$A$37</definedName>
    <definedName name="now" localSheetId="8">'[25]Raw Data Sheet'!$A$37</definedName>
    <definedName name="now" localSheetId="9">'[25]Raw Data Sheet'!$A$37</definedName>
    <definedName name="now" localSheetId="7">'[25]Raw Data Sheet'!$A$37</definedName>
    <definedName name="now">'[26]Raw Data Sheet'!$A$37</definedName>
    <definedName name="nybps" localSheetId="32">IF([11]Chart!$AG$16=1,OFFSET([11]Chart!$Z$11,1,0,COUNTA([11]Chart!$Z$11:$Z$33)-1,1),IF([11]Chart!$AG$16=2,OFFSET([11]Chart!$Z$11,1,0,COUNTA([11]Chart!$Z$11:$Z$38)-1,1)))</definedName>
    <definedName name="nybps" localSheetId="59">IF([12]Chart!$AG$16=1,OFFSET([12]Chart!$Z$11,1,0,COUNTA([12]Chart!$Z$11:$Z$33)-1,1),IF([12]Chart!$AG$16=2,OFFSET([12]Chart!$Z$11,1,0,COUNTA([12]Chart!$Z$11:$Z$38)-1,1)))</definedName>
    <definedName name="nybps" localSheetId="55">IF([12]Chart!$AG$16=1,OFFSET([12]Chart!$Z$11,1,0,COUNTA([12]Chart!$Z$11:$Z$33)-1,1),IF([12]Chart!$AG$16=2,OFFSET([12]Chart!$Z$11,1,0,COUNTA([12]Chart!$Z$11:$Z$38)-1,1)))</definedName>
    <definedName name="nybps" localSheetId="8">IF([13]Chart!$AG$16=1,OFFSET([13]Chart!$Z$11,1,0,COUNTA([13]Chart!$Z$11:$Z$33)-1,1),IF([13]Chart!$AG$16=2,OFFSET([13]Chart!$Z$11,1,0,COUNTA([13]Chart!$Z$11:$Z$38)-1,1)))</definedName>
    <definedName name="nybps" localSheetId="9">IF([13]Chart!$AG$16=1,OFFSET([13]Chart!$Z$11,1,0,COUNTA([13]Chart!$Z$11:$Z$33)-1,1),IF([13]Chart!$AG$16=2,OFFSET([13]Chart!$Z$11,1,0,COUNTA([13]Chart!$Z$11:$Z$38)-1,1)))</definedName>
    <definedName name="nybps" localSheetId="7">IF([13]Chart!$AG$16=1,OFFSET([13]Chart!$Z$11,1,0,COUNTA([13]Chart!$Z$11:$Z$33)-1,1),IF([13]Chart!$AG$16=2,OFFSET([13]Chart!$Z$11,1,0,COUNTA([13]Chart!$Z$11:$Z$38)-1,1)))</definedName>
    <definedName name="nybps">IF([11]Chart!$AG$16=1,OFFSET([11]Chart!$Z$11,1,0,COUNTA([11]Chart!$Z$11:$Z$33)-1,1),IF([11]Chart!$AG$16=2,OFFSET([11]Chart!$Z$11,1,0,COUNTA([11]Chart!$Z$11:$Z$38)-1,1)))</definedName>
    <definedName name="OIS" localSheetId="40">#REF!</definedName>
    <definedName name="OIS" localSheetId="21">#REF!</definedName>
    <definedName name="OIS" localSheetId="23">#REF!</definedName>
    <definedName name="OIS" localSheetId="35">#REF!</definedName>
    <definedName name="OIS" localSheetId="28">#REF!</definedName>
    <definedName name="OIS" localSheetId="59">#REF!</definedName>
    <definedName name="OIS" localSheetId="58">#REF!</definedName>
    <definedName name="OIS" localSheetId="5">#REF!</definedName>
    <definedName name="OIS" localSheetId="6">#REF!</definedName>
    <definedName name="OIS" localSheetId="31">#REF!</definedName>
    <definedName name="OIS" localSheetId="55">#REF!</definedName>
    <definedName name="OIS" localSheetId="57">#REF!</definedName>
    <definedName name="OIS" localSheetId="8">#REF!</definedName>
    <definedName name="OIS" localSheetId="9">#REF!</definedName>
    <definedName name="OIS" localSheetId="7">#REF!</definedName>
    <definedName name="OIS" localSheetId="19">#REF!</definedName>
    <definedName name="OIS" localSheetId="24">#REF!</definedName>
    <definedName name="OIS" localSheetId="26">#REF!</definedName>
    <definedName name="OIS" localSheetId="25">#REF!</definedName>
    <definedName name="OIS">#REF!</definedName>
    <definedName name="Operational_Income_Statement" localSheetId="40">#REF!</definedName>
    <definedName name="Operational_Income_Statement" localSheetId="21">#REF!</definedName>
    <definedName name="Operational_Income_Statement" localSheetId="23">#REF!</definedName>
    <definedName name="Operational_Income_Statement" localSheetId="35">#REF!</definedName>
    <definedName name="Operational_Income_Statement" localSheetId="28">#REF!</definedName>
    <definedName name="Operational_Income_Statement" localSheetId="59">#REF!</definedName>
    <definedName name="Operational_Income_Statement" localSheetId="58">#REF!</definedName>
    <definedName name="Operational_Income_Statement" localSheetId="5">#REF!</definedName>
    <definedName name="Operational_Income_Statement" localSheetId="6">#REF!</definedName>
    <definedName name="Operational_Income_Statement" localSheetId="31">#REF!</definedName>
    <definedName name="Operational_Income_Statement" localSheetId="55">#REF!</definedName>
    <definedName name="Operational_Income_Statement" localSheetId="57">#REF!</definedName>
    <definedName name="Operational_Income_Statement" localSheetId="8">#REF!</definedName>
    <definedName name="Operational_Income_Statement" localSheetId="9">#REF!</definedName>
    <definedName name="Operational_Income_Statement" localSheetId="7">#REF!</definedName>
    <definedName name="Operational_Income_Statement" localSheetId="19">#REF!</definedName>
    <definedName name="Operational_Income_Statement" localSheetId="24">#REF!</definedName>
    <definedName name="Operational_Income_Statement" localSheetId="26">#REF!</definedName>
    <definedName name="Operational_Income_Statement" localSheetId="25">#REF!</definedName>
    <definedName name="Operational_Income_Statement">#REF!</definedName>
    <definedName name="OptionButtonValg" localSheetId="59">[20]HelpSheet!$G$18</definedName>
    <definedName name="OptionButtonValg" localSheetId="55">[20]HelpSheet!$G$18</definedName>
    <definedName name="OptionButtonValg" localSheetId="8">[21]HelpSheet!$G$18</definedName>
    <definedName name="OptionButtonValg" localSheetId="9">[21]HelpSheet!$G$18</definedName>
    <definedName name="OptionButtonValg" localSheetId="7">[21]HelpSheet!$G$18</definedName>
    <definedName name="OptionButtonValg">[22]HelpSheet!$G$18</definedName>
    <definedName name="other" localSheetId="40">#REF!</definedName>
    <definedName name="other" localSheetId="21">#REF!</definedName>
    <definedName name="other" localSheetId="23">#REF!</definedName>
    <definedName name="other" localSheetId="35">#REF!</definedName>
    <definedName name="other" localSheetId="28">#REF!</definedName>
    <definedName name="other" localSheetId="59">#REF!</definedName>
    <definedName name="other" localSheetId="58">#REF!</definedName>
    <definedName name="other" localSheetId="5">#REF!</definedName>
    <definedName name="other" localSheetId="6">#REF!</definedName>
    <definedName name="other" localSheetId="31">#REF!</definedName>
    <definedName name="other" localSheetId="55">#REF!</definedName>
    <definedName name="other" localSheetId="57">#REF!</definedName>
    <definedName name="other" localSheetId="8">#REF!</definedName>
    <definedName name="other" localSheetId="9">#REF!</definedName>
    <definedName name="other" localSheetId="7">#REF!</definedName>
    <definedName name="other" localSheetId="19">#REF!</definedName>
    <definedName name="other" localSheetId="24">#REF!</definedName>
    <definedName name="other" localSheetId="26">#REF!</definedName>
    <definedName name="other" localSheetId="25">#REF!</definedName>
    <definedName name="other">#REF!</definedName>
    <definedName name="Overskrift" localSheetId="59">[20]Investment_assets!$A$4</definedName>
    <definedName name="Overskrift" localSheetId="55">[20]Investment_assets!$A$4</definedName>
    <definedName name="Overskrift" localSheetId="8">[21]Investment_assets!$A$4</definedName>
    <definedName name="Overskrift" localSheetId="9">[21]Investment_assets!$A$4</definedName>
    <definedName name="Overskrift" localSheetId="7">[21]Investment_assets!$A$4</definedName>
    <definedName name="Overskrift">[22]Investment_assets!$A$4</definedName>
    <definedName name="Page2" localSheetId="40">#REF!</definedName>
    <definedName name="Page2" localSheetId="21">#REF!</definedName>
    <definedName name="Page2" localSheetId="23">#REF!</definedName>
    <definedName name="Page2" localSheetId="35">#REF!</definedName>
    <definedName name="Page2" localSheetId="28">#REF!</definedName>
    <definedName name="Page2" localSheetId="59">#REF!</definedName>
    <definedName name="Page2" localSheetId="58">#REF!</definedName>
    <definedName name="Page2" localSheetId="5">#REF!</definedName>
    <definedName name="Page2" localSheetId="6">#REF!</definedName>
    <definedName name="Page2" localSheetId="31">#REF!</definedName>
    <definedName name="Page2" localSheetId="55">#REF!</definedName>
    <definedName name="Page2" localSheetId="57">#REF!</definedName>
    <definedName name="Page2" localSheetId="8">#REF!</definedName>
    <definedName name="Page2" localSheetId="9">#REF!</definedName>
    <definedName name="Page2" localSheetId="7">#REF!</definedName>
    <definedName name="Page2" localSheetId="19">#REF!</definedName>
    <definedName name="Page2" localSheetId="24">#REF!</definedName>
    <definedName name="Page2" localSheetId="26">#REF!</definedName>
    <definedName name="Page2" localSheetId="25">#REF!</definedName>
    <definedName name="Page2">#REF!</definedName>
    <definedName name="Page8" localSheetId="40">#REF!</definedName>
    <definedName name="Page8" localSheetId="21">#REF!</definedName>
    <definedName name="Page8" localSheetId="23">#REF!</definedName>
    <definedName name="Page8" localSheetId="35">#REF!</definedName>
    <definedName name="Page8" localSheetId="28">#REF!</definedName>
    <definedName name="Page8" localSheetId="59">#REF!</definedName>
    <definedName name="Page8" localSheetId="58">#REF!</definedName>
    <definedName name="Page8" localSheetId="5">#REF!</definedName>
    <definedName name="Page8" localSheetId="6">#REF!</definedName>
    <definedName name="Page8" localSheetId="31">#REF!</definedName>
    <definedName name="Page8" localSheetId="55">#REF!</definedName>
    <definedName name="Page8" localSheetId="57">#REF!</definedName>
    <definedName name="Page8" localSheetId="8">#REF!</definedName>
    <definedName name="Page8" localSheetId="9">#REF!</definedName>
    <definedName name="Page8" localSheetId="7">#REF!</definedName>
    <definedName name="Page8" localSheetId="19">#REF!</definedName>
    <definedName name="Page8" localSheetId="24">#REF!</definedName>
    <definedName name="Page8" localSheetId="26">#REF!</definedName>
    <definedName name="Page8" localSheetId="25">#REF!</definedName>
    <definedName name="Page8">#REF!</definedName>
    <definedName name="perioder" localSheetId="21">'[57]Dansk 31.03.2003'!#REF!</definedName>
    <definedName name="perioder" localSheetId="23">'[57]Dansk 31.03.2003'!#REF!</definedName>
    <definedName name="perioder" localSheetId="35">'[57]Dansk 31.03.2003'!#REF!</definedName>
    <definedName name="perioder" localSheetId="28">'[57]Dansk 31.03.2003'!#REF!</definedName>
    <definedName name="perioder" localSheetId="59">'[58]Dansk 31.03.2003'!#REF!</definedName>
    <definedName name="perioder" localSheetId="58">'[57]Dansk 31.03.2003'!#REF!</definedName>
    <definedName name="perioder" localSheetId="5">'[57]Dansk 31.03.2003'!#REF!</definedName>
    <definedName name="perioder" localSheetId="6">'[57]Dansk 31.03.2003'!#REF!</definedName>
    <definedName name="perioder" localSheetId="31">'[57]Dansk 31.03.2003'!#REF!</definedName>
    <definedName name="perioder" localSheetId="55">'[58]Dansk 31.03.2003'!#REF!</definedName>
    <definedName name="perioder" localSheetId="57">'[57]Dansk 31.03.2003'!#REF!</definedName>
    <definedName name="perioder" localSheetId="8">'[59]Dansk 31.03.2003'!#REF!</definedName>
    <definedName name="perioder" localSheetId="9">'[59]Dansk 31.03.2003'!#REF!</definedName>
    <definedName name="perioder" localSheetId="7">'[59]Dansk 31.03.2003'!#REF!</definedName>
    <definedName name="perioder" localSheetId="19">'[57]Dansk 31.03.2003'!#REF!</definedName>
    <definedName name="perioder" localSheetId="24">'[57]Dansk 31.03.2003'!#REF!</definedName>
    <definedName name="perioder" localSheetId="26">'[57]Dansk 31.03.2003'!#REF!</definedName>
    <definedName name="perioder" localSheetId="25">'[57]Dansk 31.03.2003'!#REF!</definedName>
    <definedName name="perioder">'[57]Dansk 31.03.2003'!#REF!</definedName>
    <definedName name="PIII" localSheetId="40">#REF!</definedName>
    <definedName name="PIII" localSheetId="21">#REF!</definedName>
    <definedName name="PIII" localSheetId="23">#REF!</definedName>
    <definedName name="PIII" localSheetId="32">#REF!</definedName>
    <definedName name="PIII" localSheetId="28">#REF!</definedName>
    <definedName name="PIII" localSheetId="59">#REF!</definedName>
    <definedName name="PIII" localSheetId="58">#REF!</definedName>
    <definedName name="PIII" localSheetId="5">#REF!</definedName>
    <definedName name="PIII" localSheetId="6">#REF!</definedName>
    <definedName name="PIII" localSheetId="55">#REF!</definedName>
    <definedName name="PIII" localSheetId="57">#REF!</definedName>
    <definedName name="PIII" localSheetId="8">#REF!</definedName>
    <definedName name="PIII" localSheetId="9">#REF!</definedName>
    <definedName name="PIII" localSheetId="7">#REF!</definedName>
    <definedName name="PIII" localSheetId="19">#REF!</definedName>
    <definedName name="PIII" localSheetId="24">#REF!</definedName>
    <definedName name="PIII" localSheetId="26">#REF!</definedName>
    <definedName name="PIII" localSheetId="25">#REF!</definedName>
    <definedName name="PIII">#REF!</definedName>
    <definedName name="PLN_1.kv." localSheetId="40">#REF!</definedName>
    <definedName name="PLN_1.kv." localSheetId="21">#REF!</definedName>
    <definedName name="PLN_1.kv." localSheetId="23">#REF!</definedName>
    <definedName name="PLN_1.kv." localSheetId="35">#REF!</definedName>
    <definedName name="PLN_1.kv." localSheetId="28">#REF!</definedName>
    <definedName name="PLN_1.kv." localSheetId="59">#REF!</definedName>
    <definedName name="PLN_1.kv." localSheetId="58">#REF!</definedName>
    <definedName name="PLN_1.kv." localSheetId="5">#REF!</definedName>
    <definedName name="PLN_1.kv." localSheetId="6">#REF!</definedName>
    <definedName name="PLN_1.kv." localSheetId="31">#REF!</definedName>
    <definedName name="PLN_1.kv." localSheetId="55">#REF!</definedName>
    <definedName name="PLN_1.kv." localSheetId="57">#REF!</definedName>
    <definedName name="PLN_1.kv." localSheetId="8">#REF!</definedName>
    <definedName name="PLN_1.kv." localSheetId="9">#REF!</definedName>
    <definedName name="PLN_1.kv." localSheetId="7">#REF!</definedName>
    <definedName name="PLN_1.kv." localSheetId="19">#REF!</definedName>
    <definedName name="PLN_1.kv." localSheetId="24">#REF!</definedName>
    <definedName name="PLN_1.kv." localSheetId="26">#REF!</definedName>
    <definedName name="PLN_1.kv." localSheetId="25">#REF!</definedName>
    <definedName name="PLN_1.kv.">#REF!</definedName>
    <definedName name="PLN_2.kv." localSheetId="40">#REF!</definedName>
    <definedName name="PLN_2.kv." localSheetId="21">#REF!</definedName>
    <definedName name="PLN_2.kv." localSheetId="23">#REF!</definedName>
    <definedName name="PLN_2.kv." localSheetId="35">#REF!</definedName>
    <definedName name="PLN_2.kv." localSheetId="28">#REF!</definedName>
    <definedName name="PLN_2.kv." localSheetId="59">#REF!</definedName>
    <definedName name="PLN_2.kv." localSheetId="58">#REF!</definedName>
    <definedName name="PLN_2.kv." localSheetId="5">#REF!</definedName>
    <definedName name="PLN_2.kv." localSheetId="6">#REF!</definedName>
    <definedName name="PLN_2.kv." localSheetId="31">#REF!</definedName>
    <definedName name="PLN_2.kv." localSheetId="55">#REF!</definedName>
    <definedName name="PLN_2.kv." localSheetId="57">#REF!</definedName>
    <definedName name="PLN_2.kv." localSheetId="8">#REF!</definedName>
    <definedName name="PLN_2.kv." localSheetId="9">#REF!</definedName>
    <definedName name="PLN_2.kv." localSheetId="7">#REF!</definedName>
    <definedName name="PLN_2.kv." localSheetId="19">#REF!</definedName>
    <definedName name="PLN_2.kv." localSheetId="24">#REF!</definedName>
    <definedName name="PLN_2.kv." localSheetId="26">#REF!</definedName>
    <definedName name="PLN_2.kv." localSheetId="25">#REF!</definedName>
    <definedName name="PLN_2.kv.">#REF!</definedName>
    <definedName name="PLN_3.kv." localSheetId="40">#REF!</definedName>
    <definedName name="PLN_3.kv." localSheetId="21">#REF!</definedName>
    <definedName name="PLN_3.kv." localSheetId="23">#REF!</definedName>
    <definedName name="PLN_3.kv." localSheetId="35">#REF!</definedName>
    <definedName name="PLN_3.kv." localSheetId="28">#REF!</definedName>
    <definedName name="PLN_3.kv." localSheetId="59">#REF!</definedName>
    <definedName name="PLN_3.kv." localSheetId="58">#REF!</definedName>
    <definedName name="PLN_3.kv." localSheetId="5">#REF!</definedName>
    <definedName name="PLN_3.kv." localSheetId="6">#REF!</definedName>
    <definedName name="PLN_3.kv." localSheetId="31">#REF!</definedName>
    <definedName name="PLN_3.kv." localSheetId="55">#REF!</definedName>
    <definedName name="PLN_3.kv." localSheetId="57">#REF!</definedName>
    <definedName name="PLN_3.kv." localSheetId="8">#REF!</definedName>
    <definedName name="PLN_3.kv." localSheetId="9">#REF!</definedName>
    <definedName name="PLN_3.kv." localSheetId="7">#REF!</definedName>
    <definedName name="PLN_3.kv." localSheetId="19">#REF!</definedName>
    <definedName name="PLN_3.kv." localSheetId="24">#REF!</definedName>
    <definedName name="PLN_3.kv." localSheetId="26">#REF!</definedName>
    <definedName name="PLN_3.kv." localSheetId="25">#REF!</definedName>
    <definedName name="PLN_3.kv.">#REF!</definedName>
    <definedName name="PLN_30.06." localSheetId="40">#REF!</definedName>
    <definedName name="PLN_30.06." localSheetId="21">#REF!</definedName>
    <definedName name="PLN_30.06." localSheetId="23">#REF!</definedName>
    <definedName name="PLN_30.06." localSheetId="35">#REF!</definedName>
    <definedName name="PLN_30.06." localSheetId="28">#REF!</definedName>
    <definedName name="PLN_30.06." localSheetId="59">#REF!</definedName>
    <definedName name="PLN_30.06." localSheetId="58">#REF!</definedName>
    <definedName name="PLN_30.06." localSheetId="5">#REF!</definedName>
    <definedName name="PLN_30.06." localSheetId="6">#REF!</definedName>
    <definedName name="PLN_30.06." localSheetId="31">#REF!</definedName>
    <definedName name="PLN_30.06." localSheetId="55">#REF!</definedName>
    <definedName name="PLN_30.06." localSheetId="57">#REF!</definedName>
    <definedName name="PLN_30.06." localSheetId="8">#REF!</definedName>
    <definedName name="PLN_30.06." localSheetId="9">#REF!</definedName>
    <definedName name="PLN_30.06." localSheetId="7">#REF!</definedName>
    <definedName name="PLN_30.06." localSheetId="19">#REF!</definedName>
    <definedName name="PLN_30.06." localSheetId="24">#REF!</definedName>
    <definedName name="PLN_30.06." localSheetId="26">#REF!</definedName>
    <definedName name="PLN_30.06." localSheetId="25">#REF!</definedName>
    <definedName name="PLN_30.06.">#REF!</definedName>
    <definedName name="PLN_30.09." localSheetId="40">#REF!</definedName>
    <definedName name="PLN_30.09." localSheetId="21">#REF!</definedName>
    <definedName name="PLN_30.09." localSheetId="23">#REF!</definedName>
    <definedName name="PLN_30.09." localSheetId="35">#REF!</definedName>
    <definedName name="PLN_30.09." localSheetId="28">#REF!</definedName>
    <definedName name="PLN_30.09." localSheetId="59">#REF!</definedName>
    <definedName name="PLN_30.09." localSheetId="58">#REF!</definedName>
    <definedName name="PLN_30.09." localSheetId="5">#REF!</definedName>
    <definedName name="PLN_30.09." localSheetId="6">#REF!</definedName>
    <definedName name="PLN_30.09." localSheetId="31">#REF!</definedName>
    <definedName name="PLN_30.09." localSheetId="55">#REF!</definedName>
    <definedName name="PLN_30.09." localSheetId="57">#REF!</definedName>
    <definedName name="PLN_30.09." localSheetId="8">#REF!</definedName>
    <definedName name="PLN_30.09." localSheetId="9">#REF!</definedName>
    <definedName name="PLN_30.09." localSheetId="7">#REF!</definedName>
    <definedName name="PLN_30.09." localSheetId="19">#REF!</definedName>
    <definedName name="PLN_30.09." localSheetId="24">#REF!</definedName>
    <definedName name="PLN_30.09." localSheetId="26">#REF!</definedName>
    <definedName name="PLN_30.09." localSheetId="25">#REF!</definedName>
    <definedName name="PLN_30.09.">#REF!</definedName>
    <definedName name="PLN_31.03." localSheetId="40">#REF!</definedName>
    <definedName name="PLN_31.03." localSheetId="21">#REF!</definedName>
    <definedName name="PLN_31.03." localSheetId="23">#REF!</definedName>
    <definedName name="PLN_31.03." localSheetId="35">#REF!</definedName>
    <definedName name="PLN_31.03." localSheetId="28">#REF!</definedName>
    <definedName name="PLN_31.03." localSheetId="59">#REF!</definedName>
    <definedName name="PLN_31.03." localSheetId="58">#REF!</definedName>
    <definedName name="PLN_31.03." localSheetId="5">#REF!</definedName>
    <definedName name="PLN_31.03." localSheetId="6">#REF!</definedName>
    <definedName name="PLN_31.03." localSheetId="31">#REF!</definedName>
    <definedName name="PLN_31.03." localSheetId="55">#REF!</definedName>
    <definedName name="PLN_31.03." localSheetId="57">#REF!</definedName>
    <definedName name="PLN_31.03." localSheetId="8">#REF!</definedName>
    <definedName name="PLN_31.03." localSheetId="9">#REF!</definedName>
    <definedName name="PLN_31.03." localSheetId="7">#REF!</definedName>
    <definedName name="PLN_31.03." localSheetId="19">#REF!</definedName>
    <definedName name="PLN_31.03." localSheetId="24">#REF!</definedName>
    <definedName name="PLN_31.03." localSheetId="26">#REF!</definedName>
    <definedName name="PLN_31.03." localSheetId="25">#REF!</definedName>
    <definedName name="PLN_31.03.">#REF!</definedName>
    <definedName name="PLN_4.kv." localSheetId="40">#REF!</definedName>
    <definedName name="PLN_4.kv." localSheetId="21">#REF!</definedName>
    <definedName name="PLN_4.kv." localSheetId="23">#REF!</definedName>
    <definedName name="PLN_4.kv." localSheetId="35">#REF!</definedName>
    <definedName name="PLN_4.kv." localSheetId="28">#REF!</definedName>
    <definedName name="PLN_4.kv." localSheetId="59">#REF!</definedName>
    <definedName name="PLN_4.kv." localSheetId="58">#REF!</definedName>
    <definedName name="PLN_4.kv." localSheetId="5">#REF!</definedName>
    <definedName name="PLN_4.kv." localSheetId="6">#REF!</definedName>
    <definedName name="PLN_4.kv." localSheetId="31">#REF!</definedName>
    <definedName name="PLN_4.kv." localSheetId="55">#REF!</definedName>
    <definedName name="PLN_4.kv." localSheetId="57">#REF!</definedName>
    <definedName name="PLN_4.kv." localSheetId="8">#REF!</definedName>
    <definedName name="PLN_4.kv." localSheetId="9">#REF!</definedName>
    <definedName name="PLN_4.kv." localSheetId="7">#REF!</definedName>
    <definedName name="PLN_4.kv." localSheetId="19">#REF!</definedName>
    <definedName name="PLN_4.kv." localSheetId="24">#REF!</definedName>
    <definedName name="PLN_4.kv." localSheetId="26">#REF!</definedName>
    <definedName name="PLN_4.kv." localSheetId="25">#REF!</definedName>
    <definedName name="PLN_4.kv.">#REF!</definedName>
    <definedName name="PLN_Primo" localSheetId="40">#REF!</definedName>
    <definedName name="PLN_Primo" localSheetId="21">#REF!</definedName>
    <definedName name="PLN_Primo" localSheetId="23">#REF!</definedName>
    <definedName name="PLN_Primo" localSheetId="35">#REF!</definedName>
    <definedName name="PLN_Primo" localSheetId="28">#REF!</definedName>
    <definedName name="PLN_Primo" localSheetId="59">#REF!</definedName>
    <definedName name="PLN_Primo" localSheetId="58">#REF!</definedName>
    <definedName name="PLN_Primo" localSheetId="5">#REF!</definedName>
    <definedName name="PLN_Primo" localSheetId="6">#REF!</definedName>
    <definedName name="PLN_Primo" localSheetId="31">#REF!</definedName>
    <definedName name="PLN_Primo" localSheetId="55">#REF!</definedName>
    <definedName name="PLN_Primo" localSheetId="57">#REF!</definedName>
    <definedName name="PLN_Primo" localSheetId="8">#REF!</definedName>
    <definedName name="PLN_Primo" localSheetId="9">#REF!</definedName>
    <definedName name="PLN_Primo" localSheetId="7">#REF!</definedName>
    <definedName name="PLN_Primo" localSheetId="19">#REF!</definedName>
    <definedName name="PLN_Primo" localSheetId="24">#REF!</definedName>
    <definedName name="PLN_Primo" localSheetId="26">#REF!</definedName>
    <definedName name="PLN_Primo" localSheetId="25">#REF!</definedName>
    <definedName name="PLN_Primo">#REF!</definedName>
    <definedName name="PLN_Ultimo" localSheetId="40">#REF!</definedName>
    <definedName name="PLN_Ultimo" localSheetId="21">#REF!</definedName>
    <definedName name="PLN_Ultimo" localSheetId="23">#REF!</definedName>
    <definedName name="PLN_Ultimo" localSheetId="35">#REF!</definedName>
    <definedName name="PLN_Ultimo" localSheetId="28">#REF!</definedName>
    <definedName name="PLN_Ultimo" localSheetId="59">#REF!</definedName>
    <definedName name="PLN_Ultimo" localSheetId="58">#REF!</definedName>
    <definedName name="PLN_Ultimo" localSheetId="5">#REF!</definedName>
    <definedName name="PLN_Ultimo" localSheetId="6">#REF!</definedName>
    <definedName name="PLN_Ultimo" localSheetId="31">#REF!</definedName>
    <definedName name="PLN_Ultimo" localSheetId="55">#REF!</definedName>
    <definedName name="PLN_Ultimo" localSheetId="57">#REF!</definedName>
    <definedName name="PLN_Ultimo" localSheetId="8">#REF!</definedName>
    <definedName name="PLN_Ultimo" localSheetId="9">#REF!</definedName>
    <definedName name="PLN_Ultimo" localSheetId="7">#REF!</definedName>
    <definedName name="PLN_Ultimo" localSheetId="19">#REF!</definedName>
    <definedName name="PLN_Ultimo" localSheetId="24">#REF!</definedName>
    <definedName name="PLN_Ultimo" localSheetId="26">#REF!</definedName>
    <definedName name="PLN_Ultimo" localSheetId="25">#REF!</definedName>
    <definedName name="PLN_Ultimo">#REF!</definedName>
    <definedName name="PlnLastYear" localSheetId="59">[20]Valutakurser!$E$9</definedName>
    <definedName name="PlnLastYear" localSheetId="55">[20]Valutakurser!$E$9</definedName>
    <definedName name="PlnLastYear" localSheetId="8">[21]Valutakurser!$E$9</definedName>
    <definedName name="PlnLastYear" localSheetId="9">[21]Valutakurser!$E$9</definedName>
    <definedName name="PlnLastYear" localSheetId="7">[21]Valutakurser!$E$9</definedName>
    <definedName name="PlnLastYear">[22]Valutakurser!$E$9</definedName>
    <definedName name="Plot" localSheetId="32">OFFSET([11]Chart!$AB$11,1,0,COUNTA([11]Chart!$AB$11:$AB$38)-1,1)</definedName>
    <definedName name="Plot" localSheetId="59">OFFSET([12]Chart!$AB$11,1,0,COUNTA([12]Chart!$AB$11:$AB$38)-1,1)</definedName>
    <definedName name="Plot" localSheetId="55">OFFSET([12]Chart!$AB$11,1,0,COUNTA([12]Chart!$AB$11:$AB$38)-1,1)</definedName>
    <definedName name="Plot" localSheetId="8">OFFSET([13]Chart!$AB$11,1,0,COUNTA([13]Chart!$AB$11:$AB$38)-1,1)</definedName>
    <definedName name="Plot" localSheetId="9">OFFSET([13]Chart!$AB$11,1,0,COUNTA([13]Chart!$AB$11:$AB$38)-1,1)</definedName>
    <definedName name="Plot" localSheetId="7">OFFSET([13]Chart!$AB$11,1,0,COUNTA([13]Chart!$AB$11:$AB$38)-1,1)</definedName>
    <definedName name="Plot">OFFSET([11]Chart!$AB$11,1,0,COUNTA([11]Chart!$AB$11:$AB$38)-1,1)</definedName>
    <definedName name="_xlnm.Print_Area" localSheetId="40">' LTV and amortization'!$A$1:$K$67</definedName>
    <definedName name="_xlnm.Print_Area" localSheetId="14">' PeB - Other   '!$A$1:$L$71</definedName>
    <definedName name="_xlnm.Print_Area" localSheetId="16">'BA - CBB    '!$A$1:$L$70</definedName>
    <definedName name="_xlnm.Print_Area" localSheetId="11">'BA - PeB   '!$A$1:$L$71</definedName>
    <definedName name="_xlnm.Print_Area" localSheetId="21">'BA - WB  '!$A$1:$K$65</definedName>
    <definedName name="_xlnm.Print_Area" localSheetId="23">'BA - Wealth Man &amp; Asset Man'!$A$1:$L$64</definedName>
    <definedName name="_xlnm.Print_Area" localSheetId="49">'Bank '!$A$1:$J$66</definedName>
    <definedName name="_xlnm.Print_Area" localSheetId="50">Bank2!$A$1:$J$62</definedName>
    <definedName name="_xlnm.Print_Area" localSheetId="51">Bank3!$A$1:$G$63</definedName>
    <definedName name="_xlnm.Print_Area" localSheetId="52">Bank4!$A$1:$F$60</definedName>
    <definedName name="_xlnm.Print_Area" localSheetId="53">Bank5!$A$1:$J$61</definedName>
    <definedName name="_xlnm.Print_Area" localSheetId="17">'CBB - CB &amp; BB  '!$A$1:$L$70</definedName>
    <definedName name="_xlnm.Print_Area" localSheetId="15">'CBB  Start '!$A$1:$I$67</definedName>
    <definedName name="_xlnm.Print_Area" localSheetId="60">'Contacts and financial calendar'!$A$1:$E$51</definedName>
    <definedName name="_xlnm.Print_Area" localSheetId="1">Contents!$A$1:$E$76</definedName>
    <definedName name="_xlnm.Print_Area" localSheetId="34">'Credit portfolio by BU Q1 '!$A$1:$I$72</definedName>
    <definedName name="_xlnm.Print_Area" localSheetId="0">'Factbook Q1 2018 '!$A$1:$K$54</definedName>
    <definedName name="_xlnm.Print_Area" localSheetId="32">'Fair value'!$A$1:$I$66</definedName>
    <definedName name="_xlnm.Print_Area" localSheetId="4">'Financials start'!$A$1:$J$50</definedName>
    <definedName name="_xlnm.Print_Area" localSheetId="54">'Funding '!$A$1:$D$69</definedName>
    <definedName name="_xlnm.Print_Area" localSheetId="56">'General info &amp; macro start'!$A$1:$K$50</definedName>
    <definedName name="_xlnm.Print_Area" localSheetId="48">Graph!$A$1:$L$68</definedName>
    <definedName name="_xlnm.Print_Area" localSheetId="28">'Group Functions and Other   '!$A$1:$K$79</definedName>
    <definedName name="_xlnm.Print_Area" localSheetId="27">'Group Functions and Other start'!$A$1:$K$49</definedName>
    <definedName name="_xlnm.Print_Area" localSheetId="38">'Impaired Loans 2'!$A$1:$K$58</definedName>
    <definedName name="_xlnm.Print_Area" localSheetId="59">'Info - Macroeconomic data  '!$A$1:$I$185</definedName>
    <definedName name="_xlnm.Print_Area" localSheetId="58">'Info - Payments &amp; transacti (2)'!$A$1:$I$73</definedName>
    <definedName name="_xlnm.Print_Area" localSheetId="46">'IRB '!$A$1:$F$60</definedName>
    <definedName name="_xlnm.Print_Area" localSheetId="5">'Key financial figures'!$A$1:$AT$65</definedName>
    <definedName name="_xlnm.Print_Area" localSheetId="6">'Key financial figures (2)'!$A$1:$S$65</definedName>
    <definedName name="_xlnm.Print_Area" localSheetId="30">'Lending by sector'!$A$1:$K$72</definedName>
    <definedName name="_xlnm.Print_Area" localSheetId="55">'Liquidity buffer '!$A$1:$AU$59</definedName>
    <definedName name="_xlnm.Print_Area" localSheetId="44">'Market risk '!$A$1:$I$63</definedName>
    <definedName name="_xlnm.Print_Area" localSheetId="57">'Market shares    '!$A$1:$I$48</definedName>
    <definedName name="_xlnm.Print_Area" localSheetId="8">'NCI, Expenses, Loan losses '!$A$1:$Q$88</definedName>
    <definedName name="_xlnm.Print_Area" localSheetId="7">'NII - bridge'!$A$1:$N$69</definedName>
    <definedName name="_xlnm.Print_Area" localSheetId="19">'Nordea Finance   '!$A$1:$J$71</definedName>
    <definedName name="_xlnm.Print_Area" localSheetId="3">'Nordea overview'!$A$1:$AN$50</definedName>
    <definedName name="_xlnm.Print_Area" localSheetId="2">'Overview start'!$A$1:$K$49</definedName>
    <definedName name="_xlnm.Print_Area" localSheetId="45">'Own funds '!$A$1:$J$64</definedName>
    <definedName name="_xlnm.Print_Area" localSheetId="41">'Own Funds &amp; Ratios'!$A$1:$J$72</definedName>
    <definedName name="_xlnm.Print_Area" localSheetId="10">PeB!$A$1:$K$49</definedName>
    <definedName name="_xlnm.Print_Area" localSheetId="12">'PeB - Den &amp; Fin       '!$A$1:$J$67</definedName>
    <definedName name="_xlnm.Print_Area" localSheetId="13">'PeB - Nor &amp; Swe   '!$A$1:$L$96</definedName>
    <definedName name="_xlnm.Print_Area" localSheetId="39">'Rating, Market risk'!$A$1:$L$67</definedName>
    <definedName name="_xlnm.Print_Area" localSheetId="47">'REA - legal '!$A$1:$J$64</definedName>
    <definedName name="_xlnm.Print_Area" localSheetId="42">'REA &amp; Risk weights'!$A$1:$J$64</definedName>
    <definedName name="_xlnm.Print_Area" localSheetId="43">'Requirement '!$A$1:$G$69</definedName>
    <definedName name="_xlnm.Print_Area" localSheetId="29">'Risk, liquidity, capital start'!$A$1:$N$62</definedName>
    <definedName name="_xlnm.Print_Area" localSheetId="36">'Shipping oil and oil services'!$A$1:$J$63</definedName>
    <definedName name="_xlnm.Print_Area" localSheetId="20">'WB start'!$A$1:$K$49</definedName>
    <definedName name="_xlnm.Print_Area" localSheetId="24">'Wealth - Private Banking &amp; O'!$A$1:$I$70</definedName>
    <definedName name="_xlnm.Print_Area" localSheetId="26">'Wealth Mgmt - AuM  '!$A$1:$K$66</definedName>
    <definedName name="_xlnm.Print_Area" localSheetId="25">'Wealth Mgmt - Life &amp; Pensio '!$A$1:$S$67</definedName>
    <definedName name="_xlnm.Print_Area" localSheetId="22">'WM start'!$A$1:$J$49</definedName>
    <definedName name="Privatebanking" localSheetId="40">#REF!</definedName>
    <definedName name="Privatebanking" localSheetId="21">#REF!</definedName>
    <definedName name="Privatebanking" localSheetId="23">#REF!</definedName>
    <definedName name="Privatebanking" localSheetId="35">#REF!</definedName>
    <definedName name="Privatebanking" localSheetId="28">#REF!</definedName>
    <definedName name="Privatebanking" localSheetId="59">#REF!</definedName>
    <definedName name="Privatebanking" localSheetId="58">#REF!</definedName>
    <definedName name="Privatebanking" localSheetId="5">#REF!</definedName>
    <definedName name="Privatebanking" localSheetId="6">#REF!</definedName>
    <definedName name="Privatebanking" localSheetId="31">#REF!</definedName>
    <definedName name="Privatebanking" localSheetId="55">#REF!</definedName>
    <definedName name="Privatebanking" localSheetId="57">#REF!</definedName>
    <definedName name="Privatebanking" localSheetId="8">#REF!</definedName>
    <definedName name="Privatebanking" localSheetId="9">#REF!</definedName>
    <definedName name="Privatebanking" localSheetId="7">#REF!</definedName>
    <definedName name="Privatebanking" localSheetId="19">#REF!</definedName>
    <definedName name="Privatebanking" localSheetId="24">#REF!</definedName>
    <definedName name="Privatebanking" localSheetId="26">#REF!</definedName>
    <definedName name="Privatebanking" localSheetId="25">#REF!</definedName>
    <definedName name="Privatebanking">#REF!</definedName>
    <definedName name="prob.loans" localSheetId="40">#REF!</definedName>
    <definedName name="prob.loans" localSheetId="21">#REF!</definedName>
    <definedName name="prob.loans" localSheetId="23">#REF!</definedName>
    <definedName name="prob.loans" localSheetId="35">#REF!</definedName>
    <definedName name="prob.loans" localSheetId="28">#REF!</definedName>
    <definedName name="prob.loans" localSheetId="59">#REF!</definedName>
    <definedName name="prob.loans" localSheetId="58">#REF!</definedName>
    <definedName name="prob.loans" localSheetId="5">#REF!</definedName>
    <definedName name="prob.loans" localSheetId="6">#REF!</definedName>
    <definedName name="prob.loans" localSheetId="31">#REF!</definedName>
    <definedName name="prob.loans" localSheetId="55">#REF!</definedName>
    <definedName name="prob.loans" localSheetId="57">#REF!</definedName>
    <definedName name="prob.loans" localSheetId="8">#REF!</definedName>
    <definedName name="prob.loans" localSheetId="9">#REF!</definedName>
    <definedName name="prob.loans" localSheetId="7">#REF!</definedName>
    <definedName name="prob.loans" localSheetId="19">#REF!</definedName>
    <definedName name="prob.loans" localSheetId="24">#REF!</definedName>
    <definedName name="prob.loans" localSheetId="26">#REF!</definedName>
    <definedName name="prob.loans" localSheetId="25">#REF!</definedName>
    <definedName name="prob.loans">#REF!</definedName>
    <definedName name="prod" localSheetId="40">#REF!</definedName>
    <definedName name="prod" localSheetId="21">#REF!</definedName>
    <definedName name="prod" localSheetId="23">#REF!</definedName>
    <definedName name="prod" localSheetId="35">#REF!</definedName>
    <definedName name="prod" localSheetId="28">#REF!</definedName>
    <definedName name="prod" localSheetId="59">#REF!</definedName>
    <definedName name="prod" localSheetId="58">#REF!</definedName>
    <definedName name="prod" localSheetId="5">#REF!</definedName>
    <definedName name="prod" localSheetId="6">#REF!</definedName>
    <definedName name="prod" localSheetId="31">#REF!</definedName>
    <definedName name="prod" localSheetId="55">#REF!</definedName>
    <definedName name="prod" localSheetId="57">#REF!</definedName>
    <definedName name="prod" localSheetId="8">#REF!</definedName>
    <definedName name="prod" localSheetId="9">#REF!</definedName>
    <definedName name="prod" localSheetId="7">#REF!</definedName>
    <definedName name="prod" localSheetId="19">#REF!</definedName>
    <definedName name="prod" localSheetId="24">#REF!</definedName>
    <definedName name="prod" localSheetId="26">#REF!</definedName>
    <definedName name="prod" localSheetId="25">#REF!</definedName>
    <definedName name="prod">#REF!</definedName>
    <definedName name="prod_group" localSheetId="40">#REF!</definedName>
    <definedName name="prod_group" localSheetId="21">#REF!</definedName>
    <definedName name="prod_group" localSheetId="23">#REF!</definedName>
    <definedName name="prod_group" localSheetId="35">#REF!</definedName>
    <definedName name="prod_group" localSheetId="28">#REF!</definedName>
    <definedName name="prod_group" localSheetId="59">#REF!</definedName>
    <definedName name="prod_group" localSheetId="58">#REF!</definedName>
    <definedName name="prod_group" localSheetId="5">#REF!</definedName>
    <definedName name="prod_group" localSheetId="6">#REF!</definedName>
    <definedName name="prod_group" localSheetId="31">#REF!</definedName>
    <definedName name="prod_group" localSheetId="55">#REF!</definedName>
    <definedName name="prod_group" localSheetId="57">#REF!</definedName>
    <definedName name="prod_group" localSheetId="8">#REF!</definedName>
    <definedName name="prod_group" localSheetId="9">#REF!</definedName>
    <definedName name="prod_group" localSheetId="7">#REF!</definedName>
    <definedName name="prod_group" localSheetId="19">#REF!</definedName>
    <definedName name="prod_group" localSheetId="24">#REF!</definedName>
    <definedName name="prod_group" localSheetId="26">#REF!</definedName>
    <definedName name="prod_group" localSheetId="25">#REF!</definedName>
    <definedName name="prod_group">#REF!</definedName>
    <definedName name="Property" localSheetId="40">#REF!</definedName>
    <definedName name="Property" localSheetId="21">#REF!</definedName>
    <definedName name="Property" localSheetId="23">#REF!</definedName>
    <definedName name="Property" localSheetId="35">#REF!</definedName>
    <definedName name="Property" localSheetId="28">#REF!</definedName>
    <definedName name="Property" localSheetId="59">#REF!</definedName>
    <definedName name="Property" localSheetId="58">#REF!</definedName>
    <definedName name="Property" localSheetId="5">#REF!</definedName>
    <definedName name="Property" localSheetId="6">#REF!</definedName>
    <definedName name="Property" localSheetId="31">#REF!</definedName>
    <definedName name="Property" localSheetId="55">#REF!</definedName>
    <definedName name="Property" localSheetId="57">#REF!</definedName>
    <definedName name="Property" localSheetId="8">#REF!</definedName>
    <definedName name="Property" localSheetId="9">#REF!</definedName>
    <definedName name="Property" localSheetId="7">#REF!</definedName>
    <definedName name="Property" localSheetId="19">#REF!</definedName>
    <definedName name="Property" localSheetId="24">#REF!</definedName>
    <definedName name="Property" localSheetId="26">#REF!</definedName>
    <definedName name="Property" localSheetId="25">#REF!</definedName>
    <definedName name="Property">#REF!</definedName>
    <definedName name="q" localSheetId="40" hidden="1">{"5 * utfall + budget",#N/A,FALSE,"T-0298";"5 * bolag",#N/A,FALSE,"T-0298";"Unibank, utfall alla",#N/A,FALSE,"T-0298";#N/A,#N/A,FALSE,"Koncernskulder";#N/A,#N/A,FALSE,"Koncernfakturering"}</definedName>
    <definedName name="q" localSheetId="21" hidden="1">{"5 * utfall + budget",#N/A,FALSE,"T-0298";"5 * bolag",#N/A,FALSE,"T-0298";"Unibank, utfall alla",#N/A,FALSE,"T-0298";#N/A,#N/A,FALSE,"Koncernskulder";#N/A,#N/A,FALSE,"Koncernfakturering"}</definedName>
    <definedName name="q" localSheetId="23" hidden="1">{"5 * utfall + budget",#N/A,FALSE,"T-0298";"5 * bolag",#N/A,FALSE,"T-0298";"Unibank, utfall alla",#N/A,FALSE,"T-0298";#N/A,#N/A,FALSE,"Koncernskulder";#N/A,#N/A,FALSE,"Koncernfakturering"}</definedName>
    <definedName name="q" localSheetId="34" hidden="1">{"5 * utfall + budget",#N/A,FALSE,"T-0298";"5 * bolag",#N/A,FALSE,"T-0298";"Unibank, utfall alla",#N/A,FALSE,"T-0298";#N/A,#N/A,FALSE,"Koncernskulder";#N/A,#N/A,FALSE,"Koncernfakturering"}</definedName>
    <definedName name="q" localSheetId="32" hidden="1">{"5 * utfall + budget",#N/A,FALSE,"T-0298";"5 * bolag",#N/A,FALSE,"T-0298";"Unibank, utfall alla",#N/A,FALSE,"T-0298";#N/A,#N/A,FALSE,"Koncernskulder";#N/A,#N/A,FALSE,"Koncernfakturering"}</definedName>
    <definedName name="q" localSheetId="54" hidden="1">{"5 * utfall + budget",#N/A,FALSE,"T-0298";"5 * bolag",#N/A,FALSE,"T-0298";"Unibank, utfall alla",#N/A,FALSE,"T-0298";#N/A,#N/A,FALSE,"Koncernskulder";#N/A,#N/A,FALSE,"Koncernfakturering"}</definedName>
    <definedName name="q" localSheetId="28" hidden="1">{"5 * utfall + budget",#N/A,FALSE,"T-0298";"5 * bolag",#N/A,FALSE,"T-0298";"Unibank, utfall alla",#N/A,FALSE,"T-0298";#N/A,#N/A,FALSE,"Koncernskulder";#N/A,#N/A,FALSE,"Koncernfakturering"}</definedName>
    <definedName name="q" localSheetId="59" hidden="1">{"5 * utfall + budget",#N/A,FALSE,"T-0298";"5 * bolag",#N/A,FALSE,"T-0298";"Unibank, utfall alla",#N/A,FALSE,"T-0298";#N/A,#N/A,FALSE,"Koncernskulder";#N/A,#N/A,FALSE,"Koncernfakturering"}</definedName>
    <definedName name="q" localSheetId="58" hidden="1">{"5 * utfall + budget",#N/A,FALSE,"T-0298";"5 * bolag",#N/A,FALSE,"T-0298";"Unibank, utfall alla",#N/A,FALSE,"T-0298";#N/A,#N/A,FALSE,"Koncernskulder";#N/A,#N/A,FALSE,"Koncernfakturering"}</definedName>
    <definedName name="q" localSheetId="5" hidden="1">{"5 * utfall + budget",#N/A,FALSE,"T-0298";"5 * bolag",#N/A,FALSE,"T-0298";"Unibank, utfall alla",#N/A,FALSE,"T-0298";#N/A,#N/A,FALSE,"Koncernskulder";#N/A,#N/A,FALSE,"Koncernfakturering"}</definedName>
    <definedName name="q" localSheetId="6" hidden="1">{"5 * utfall + budget",#N/A,FALSE,"T-0298";"5 * bolag",#N/A,FALSE,"T-0298";"Unibank, utfall alla",#N/A,FALSE,"T-0298";#N/A,#N/A,FALSE,"Koncernskulder";#N/A,#N/A,FALSE,"Koncernfakturering"}</definedName>
    <definedName name="q" localSheetId="55" hidden="1">{"5 * utfall + budget",#N/A,FALSE,"T-0298";"5 * bolag",#N/A,FALSE,"T-0298";"Unibank, utfall alla",#N/A,FALSE,"T-0298";#N/A,#N/A,FALSE,"Koncernskulder";#N/A,#N/A,FALSE,"Koncernfakturering"}</definedName>
    <definedName name="q" localSheetId="57" hidden="1">{"5 * utfall + budget",#N/A,FALSE,"T-0298";"5 * bolag",#N/A,FALSE,"T-0298";"Unibank, utfall alla",#N/A,FALSE,"T-0298";#N/A,#N/A,FALSE,"Koncernskulder";#N/A,#N/A,FALSE,"Koncernfakturering"}</definedName>
    <definedName name="q" localSheetId="8" hidden="1">{"5 * utfall + budget",#N/A,FALSE,"T-0298";"5 * bolag",#N/A,FALSE,"T-0298";"Unibank, utfall alla",#N/A,FALSE,"T-0298";#N/A,#N/A,FALSE,"Koncernskulder";#N/A,#N/A,FALSE,"Koncernfakturering"}</definedName>
    <definedName name="q" localSheetId="9" hidden="1">{"5 * utfall + budget",#N/A,FALSE,"T-0298";"5 * bolag",#N/A,FALSE,"T-0298";"Unibank, utfall alla",#N/A,FALSE,"T-0298";#N/A,#N/A,FALSE,"Koncernskulder";#N/A,#N/A,FALSE,"Koncernfakturering"}</definedName>
    <definedName name="q" localSheetId="7" hidden="1">{"5 * utfall + budget",#N/A,FALSE,"T-0298";"5 * bolag",#N/A,FALSE,"T-0298";"Unibank, utfall alla",#N/A,FALSE,"T-0298";#N/A,#N/A,FALSE,"Koncernskulder";#N/A,#N/A,FALSE,"Koncernfakturering"}</definedName>
    <definedName name="q" localSheetId="19" hidden="1">{"5 * utfall + budget",#N/A,FALSE,"T-0298";"5 * bolag",#N/A,FALSE,"T-0298";"Unibank, utfall alla",#N/A,FALSE,"T-0298";#N/A,#N/A,FALSE,"Koncernskulder";#N/A,#N/A,FALSE,"Koncernfakturering"}</definedName>
    <definedName name="q" localSheetId="41" hidden="1">{"5 * utfall + budget",#N/A,FALSE,"T-0298";"5 * bolag",#N/A,FALSE,"T-0298";"Unibank, utfall alla",#N/A,FALSE,"T-0298";#N/A,#N/A,FALSE,"Koncernskulder";#N/A,#N/A,FALSE,"Koncernfakturering"}</definedName>
    <definedName name="q" localSheetId="39" hidden="1">{"5 * utfall + budget",#N/A,FALSE,"T-0298";"5 * bolag",#N/A,FALSE,"T-0298";"Unibank, utfall alla",#N/A,FALSE,"T-0298";#N/A,#N/A,FALSE,"Koncernskulder";#N/A,#N/A,FALSE,"Koncernfakturering"}</definedName>
    <definedName name="q" localSheetId="24" hidden="1">{"5 * utfall + budget",#N/A,FALSE,"T-0298";"5 * bolag",#N/A,FALSE,"T-0298";"Unibank, utfall alla",#N/A,FALSE,"T-0298";#N/A,#N/A,FALSE,"Koncernskulder";#N/A,#N/A,FALSE,"Koncernfakturering"}</definedName>
    <definedName name="q" localSheetId="26" hidden="1">{"5 * utfall + budget",#N/A,FALSE,"T-0298";"5 * bolag",#N/A,FALSE,"T-0298";"Unibank, utfall alla",#N/A,FALSE,"T-0298";#N/A,#N/A,FALSE,"Koncernskulder";#N/A,#N/A,FALSE,"Koncernfakturering"}</definedName>
    <definedName name="q" localSheetId="25" hidden="1">{"5 * utfall + budget",#N/A,FALSE,"T-0298";"5 * bolag",#N/A,FALSE,"T-0298";"Unibank, utfall alla",#N/A,FALSE,"T-0298";#N/A,#N/A,FALSE,"Koncernskulder";#N/A,#N/A,FALSE,"Koncernfakturering"}</definedName>
    <definedName name="q" hidden="1">{"5 * utfall + budget",#N/A,FALSE,"T-0298";"5 * bolag",#N/A,FALSE,"T-0298";"Unibank, utfall alla",#N/A,FALSE,"T-0298";#N/A,#N/A,FALSE,"Koncernskulder";#N/A,#N/A,FALSE,"Koncernfakturering"}</definedName>
    <definedName name="qe" localSheetId="40" hidden="1">{"5 * utfall + budget",#N/A,FALSE,"T-0298";"5 * bolag",#N/A,FALSE,"T-0298";"Unibank, utfall alla",#N/A,FALSE,"T-0298";#N/A,#N/A,FALSE,"Koncernskulder";#N/A,#N/A,FALSE,"Koncernfakturering"}</definedName>
    <definedName name="qe" localSheetId="21" hidden="1">{"5 * utfall + budget",#N/A,FALSE,"T-0298";"5 * bolag",#N/A,FALSE,"T-0298";"Unibank, utfall alla",#N/A,FALSE,"T-0298";#N/A,#N/A,FALSE,"Koncernskulder";#N/A,#N/A,FALSE,"Koncernfakturering"}</definedName>
    <definedName name="qe" localSheetId="23" hidden="1">{"5 * utfall + budget",#N/A,FALSE,"T-0298";"5 * bolag",#N/A,FALSE,"T-0298";"Unibank, utfall alla",#N/A,FALSE,"T-0298";#N/A,#N/A,FALSE,"Koncernskulder";#N/A,#N/A,FALSE,"Koncernfakturering"}</definedName>
    <definedName name="qe" localSheetId="34" hidden="1">{"5 * utfall + budget",#N/A,FALSE,"T-0298";"5 * bolag",#N/A,FALSE,"T-0298";"Unibank, utfall alla",#N/A,FALSE,"T-0298";#N/A,#N/A,FALSE,"Koncernskulder";#N/A,#N/A,FALSE,"Koncernfakturering"}</definedName>
    <definedName name="qe" localSheetId="32" hidden="1">{"5 * utfall + budget",#N/A,FALSE,"T-0298";"5 * bolag",#N/A,FALSE,"T-0298";"Unibank, utfall alla",#N/A,FALSE,"T-0298";#N/A,#N/A,FALSE,"Koncernskulder";#N/A,#N/A,FALSE,"Koncernfakturering"}</definedName>
    <definedName name="qe" localSheetId="54" hidden="1">{"5 * utfall + budget",#N/A,FALSE,"T-0298";"5 * bolag",#N/A,FALSE,"T-0298";"Unibank, utfall alla",#N/A,FALSE,"T-0298";#N/A,#N/A,FALSE,"Koncernskulder";#N/A,#N/A,FALSE,"Koncernfakturering"}</definedName>
    <definedName name="qe" localSheetId="28" hidden="1">{"5 * utfall + budget",#N/A,FALSE,"T-0298";"5 * bolag",#N/A,FALSE,"T-0298";"Unibank, utfall alla",#N/A,FALSE,"T-0298";#N/A,#N/A,FALSE,"Koncernskulder";#N/A,#N/A,FALSE,"Koncernfakturering"}</definedName>
    <definedName name="qe" localSheetId="59" hidden="1">{"5 * utfall + budget",#N/A,FALSE,"T-0298";"5 * bolag",#N/A,FALSE,"T-0298";"Unibank, utfall alla",#N/A,FALSE,"T-0298";#N/A,#N/A,FALSE,"Koncernskulder";#N/A,#N/A,FALSE,"Koncernfakturering"}</definedName>
    <definedName name="qe" localSheetId="58" hidden="1">{"5 * utfall + budget",#N/A,FALSE,"T-0298";"5 * bolag",#N/A,FALSE,"T-0298";"Unibank, utfall alla",#N/A,FALSE,"T-0298";#N/A,#N/A,FALSE,"Koncernskulder";#N/A,#N/A,FALSE,"Koncernfakturering"}</definedName>
    <definedName name="qe" localSheetId="5" hidden="1">{"5 * utfall + budget",#N/A,FALSE,"T-0298";"5 * bolag",#N/A,FALSE,"T-0298";"Unibank, utfall alla",#N/A,FALSE,"T-0298";#N/A,#N/A,FALSE,"Koncernskulder";#N/A,#N/A,FALSE,"Koncernfakturering"}</definedName>
    <definedName name="qe" localSheetId="6" hidden="1">{"5 * utfall + budget",#N/A,FALSE,"T-0298";"5 * bolag",#N/A,FALSE,"T-0298";"Unibank, utfall alla",#N/A,FALSE,"T-0298";#N/A,#N/A,FALSE,"Koncernskulder";#N/A,#N/A,FALSE,"Koncernfakturering"}</definedName>
    <definedName name="qe" localSheetId="55" hidden="1">{"5 * utfall + budget",#N/A,FALSE,"T-0298";"5 * bolag",#N/A,FALSE,"T-0298";"Unibank, utfall alla",#N/A,FALSE,"T-0298";#N/A,#N/A,FALSE,"Koncernskulder";#N/A,#N/A,FALSE,"Koncernfakturering"}</definedName>
    <definedName name="qe" localSheetId="57" hidden="1">{"5 * utfall + budget",#N/A,FALSE,"T-0298";"5 * bolag",#N/A,FALSE,"T-0298";"Unibank, utfall alla",#N/A,FALSE,"T-0298";#N/A,#N/A,FALSE,"Koncernskulder";#N/A,#N/A,FALSE,"Koncernfakturering"}</definedName>
    <definedName name="qe" localSheetId="8" hidden="1">{"5 * utfall + budget",#N/A,FALSE,"T-0298";"5 * bolag",#N/A,FALSE,"T-0298";"Unibank, utfall alla",#N/A,FALSE,"T-0298";#N/A,#N/A,FALSE,"Koncernskulder";#N/A,#N/A,FALSE,"Koncernfakturering"}</definedName>
    <definedName name="qe" localSheetId="9" hidden="1">{"5 * utfall + budget",#N/A,FALSE,"T-0298";"5 * bolag",#N/A,FALSE,"T-0298";"Unibank, utfall alla",#N/A,FALSE,"T-0298";#N/A,#N/A,FALSE,"Koncernskulder";#N/A,#N/A,FALSE,"Koncernfakturering"}</definedName>
    <definedName name="qe" localSheetId="7" hidden="1">{"5 * utfall + budget",#N/A,FALSE,"T-0298";"5 * bolag",#N/A,FALSE,"T-0298";"Unibank, utfall alla",#N/A,FALSE,"T-0298";#N/A,#N/A,FALSE,"Koncernskulder";#N/A,#N/A,FALSE,"Koncernfakturering"}</definedName>
    <definedName name="qe" localSheetId="19" hidden="1">{"5 * utfall + budget",#N/A,FALSE,"T-0298";"5 * bolag",#N/A,FALSE,"T-0298";"Unibank, utfall alla",#N/A,FALSE,"T-0298";#N/A,#N/A,FALSE,"Koncernskulder";#N/A,#N/A,FALSE,"Koncernfakturering"}</definedName>
    <definedName name="qe" localSheetId="41" hidden="1">{"5 * utfall + budget",#N/A,FALSE,"T-0298";"5 * bolag",#N/A,FALSE,"T-0298";"Unibank, utfall alla",#N/A,FALSE,"T-0298";#N/A,#N/A,FALSE,"Koncernskulder";#N/A,#N/A,FALSE,"Koncernfakturering"}</definedName>
    <definedName name="qe" localSheetId="39" hidden="1">{"5 * utfall + budget",#N/A,FALSE,"T-0298";"5 * bolag",#N/A,FALSE,"T-0298";"Unibank, utfall alla",#N/A,FALSE,"T-0298";#N/A,#N/A,FALSE,"Koncernskulder";#N/A,#N/A,FALSE,"Koncernfakturering"}</definedName>
    <definedName name="qe" localSheetId="24" hidden="1">{"5 * utfall + budget",#N/A,FALSE,"T-0298";"5 * bolag",#N/A,FALSE,"T-0298";"Unibank, utfall alla",#N/A,FALSE,"T-0298";#N/A,#N/A,FALSE,"Koncernskulder";#N/A,#N/A,FALSE,"Koncernfakturering"}</definedName>
    <definedName name="qe" localSheetId="26" hidden="1">{"5 * utfall + budget",#N/A,FALSE,"T-0298";"5 * bolag",#N/A,FALSE,"T-0298";"Unibank, utfall alla",#N/A,FALSE,"T-0298";#N/A,#N/A,FALSE,"Koncernskulder";#N/A,#N/A,FALSE,"Koncernfakturering"}</definedName>
    <definedName name="qe" localSheetId="25" hidden="1">{"5 * utfall + budget",#N/A,FALSE,"T-0298";"5 * bolag",#N/A,FALSE,"T-0298";"Unibank, utfall alla",#N/A,FALSE,"T-0298";#N/A,#N/A,FALSE,"Koncernskulder";#N/A,#N/A,FALSE,"Koncernfakturering"}</definedName>
    <definedName name="qe" hidden="1">{"5 * utfall + budget",#N/A,FALSE,"T-0298";"5 * bolag",#N/A,FALSE,"T-0298";"Unibank, utfall alla",#N/A,FALSE,"T-0298";#N/A,#N/A,FALSE,"Koncernskulder";#N/A,#N/A,FALSE,"Koncernfakturering"}</definedName>
    <definedName name="Quarterly" localSheetId="40">#REF!</definedName>
    <definedName name="Quarterly" localSheetId="21">#REF!</definedName>
    <definedName name="Quarterly" localSheetId="23">#REF!</definedName>
    <definedName name="Quarterly" localSheetId="35">#REF!</definedName>
    <definedName name="Quarterly" localSheetId="28">#REF!</definedName>
    <definedName name="Quarterly" localSheetId="59">#REF!</definedName>
    <definedName name="Quarterly" localSheetId="58">#REF!</definedName>
    <definedName name="Quarterly" localSheetId="5">#REF!</definedName>
    <definedName name="Quarterly" localSheetId="6">#REF!</definedName>
    <definedName name="Quarterly" localSheetId="31">#REF!</definedName>
    <definedName name="Quarterly" localSheetId="55">#REF!</definedName>
    <definedName name="Quarterly" localSheetId="57">#REF!</definedName>
    <definedName name="Quarterly" localSheetId="8">#REF!</definedName>
    <definedName name="Quarterly" localSheetId="9">#REF!</definedName>
    <definedName name="Quarterly" localSheetId="7">#REF!</definedName>
    <definedName name="Quarterly" localSheetId="19">#REF!</definedName>
    <definedName name="Quarterly" localSheetId="24">#REF!</definedName>
    <definedName name="Quarterly" localSheetId="26">#REF!</definedName>
    <definedName name="Quarterly" localSheetId="25">#REF!</definedName>
    <definedName name="Quarterly">#REF!</definedName>
    <definedName name="Rapport" localSheetId="40">#REF!</definedName>
    <definedName name="Rapport" localSheetId="21">#REF!</definedName>
    <definedName name="Rapport" localSheetId="23">#REF!</definedName>
    <definedName name="Rapport" localSheetId="32">#REF!</definedName>
    <definedName name="Rapport" localSheetId="28">#REF!</definedName>
    <definedName name="Rapport" localSheetId="59">#REF!</definedName>
    <definedName name="Rapport" localSheetId="58">#REF!</definedName>
    <definedName name="Rapport" localSheetId="5">#REF!</definedName>
    <definedName name="Rapport" localSheetId="6">#REF!</definedName>
    <definedName name="Rapport" localSheetId="55">#REF!</definedName>
    <definedName name="Rapport" localSheetId="57">#REF!</definedName>
    <definedName name="Rapport" localSheetId="8">#REF!</definedName>
    <definedName name="Rapport" localSheetId="9">#REF!</definedName>
    <definedName name="Rapport" localSheetId="7">#REF!</definedName>
    <definedName name="Rapport" localSheetId="19">#REF!</definedName>
    <definedName name="Rapport" localSheetId="24">#REF!</definedName>
    <definedName name="Rapport" localSheetId="26">#REF!</definedName>
    <definedName name="Rapport" localSheetId="25">#REF!</definedName>
    <definedName name="Rapport">#REF!</definedName>
    <definedName name="Ratios" localSheetId="40">#REF!</definedName>
    <definedName name="Ratios" localSheetId="21">#REF!</definedName>
    <definedName name="Ratios" localSheetId="23">#REF!</definedName>
    <definedName name="Ratios" localSheetId="35">#REF!</definedName>
    <definedName name="Ratios" localSheetId="28">#REF!</definedName>
    <definedName name="Ratios" localSheetId="59">#REF!</definedName>
    <definedName name="Ratios" localSheetId="58">#REF!</definedName>
    <definedName name="Ratios" localSheetId="5">#REF!</definedName>
    <definedName name="Ratios" localSheetId="6">#REF!</definedName>
    <definedName name="Ratios" localSheetId="31">#REF!</definedName>
    <definedName name="Ratios" localSheetId="55">#REF!</definedName>
    <definedName name="Ratios" localSheetId="57">#REF!</definedName>
    <definedName name="Ratios" localSheetId="8">#REF!</definedName>
    <definedName name="Ratios" localSheetId="9">#REF!</definedName>
    <definedName name="Ratios" localSheetId="7">#REF!</definedName>
    <definedName name="Ratios" localSheetId="19">#REF!</definedName>
    <definedName name="Ratios" localSheetId="24">#REF!</definedName>
    <definedName name="Ratios" localSheetId="26">#REF!</definedName>
    <definedName name="Ratios" localSheetId="25">#REF!</definedName>
    <definedName name="Ratios">#REF!</definedName>
    <definedName name="RBother" localSheetId="40">#REF!</definedName>
    <definedName name="RBother" localSheetId="21">#REF!</definedName>
    <definedName name="RBother" localSheetId="23">#REF!</definedName>
    <definedName name="RBother" localSheetId="35">#REF!</definedName>
    <definedName name="RBother" localSheetId="28">#REF!</definedName>
    <definedName name="RBother" localSheetId="59">#REF!</definedName>
    <definedName name="RBother" localSheetId="58">#REF!</definedName>
    <definedName name="RBother" localSheetId="5">#REF!</definedName>
    <definedName name="RBother" localSheetId="6">#REF!</definedName>
    <definedName name="RBother" localSheetId="31">#REF!</definedName>
    <definedName name="RBother" localSheetId="55">#REF!</definedName>
    <definedName name="RBother" localSheetId="57">#REF!</definedName>
    <definedName name="RBother" localSheetId="8">#REF!</definedName>
    <definedName name="RBother" localSheetId="9">#REF!</definedName>
    <definedName name="RBother" localSheetId="7">#REF!</definedName>
    <definedName name="RBother" localSheetId="19">#REF!</definedName>
    <definedName name="RBother" localSheetId="24">#REF!</definedName>
    <definedName name="RBother" localSheetId="26">#REF!</definedName>
    <definedName name="RBother" localSheetId="25">#REF!</definedName>
    <definedName name="RBother">#REF!</definedName>
    <definedName name="RBother2" localSheetId="40">#REF!</definedName>
    <definedName name="RBother2" localSheetId="21">#REF!</definedName>
    <definedName name="RBother2" localSheetId="23">#REF!</definedName>
    <definedName name="RBother2" localSheetId="35">#REF!</definedName>
    <definedName name="RBother2" localSheetId="28">#REF!</definedName>
    <definedName name="RBother2" localSheetId="59">#REF!</definedName>
    <definedName name="RBother2" localSheetId="58">#REF!</definedName>
    <definedName name="RBother2" localSheetId="5">#REF!</definedName>
    <definedName name="RBother2" localSheetId="6">#REF!</definedName>
    <definedName name="RBother2" localSheetId="31">#REF!</definedName>
    <definedName name="RBother2" localSheetId="55">#REF!</definedName>
    <definedName name="RBother2" localSheetId="57">#REF!</definedName>
    <definedName name="RBother2" localSheetId="8">#REF!</definedName>
    <definedName name="RBother2" localSheetId="9">#REF!</definedName>
    <definedName name="RBother2" localSheetId="7">#REF!</definedName>
    <definedName name="RBother2" localSheetId="19">#REF!</definedName>
    <definedName name="RBother2" localSheetId="24">#REF!</definedName>
    <definedName name="RBother2" localSheetId="26">#REF!</definedName>
    <definedName name="RBother2" localSheetId="25">#REF!</definedName>
    <definedName name="RBother2">#REF!</definedName>
    <definedName name="reconciliation" localSheetId="40">#REF!</definedName>
    <definedName name="reconciliation" localSheetId="21">#REF!</definedName>
    <definedName name="reconciliation" localSheetId="23">#REF!</definedName>
    <definedName name="reconciliation" localSheetId="35">#REF!</definedName>
    <definedName name="reconciliation" localSheetId="28">#REF!</definedName>
    <definedName name="reconciliation" localSheetId="59">#REF!</definedName>
    <definedName name="reconciliation" localSheetId="58">#REF!</definedName>
    <definedName name="reconciliation" localSheetId="5">#REF!</definedName>
    <definedName name="reconciliation" localSheetId="6">#REF!</definedName>
    <definedName name="reconciliation" localSheetId="31">#REF!</definedName>
    <definedName name="reconciliation" localSheetId="55">#REF!</definedName>
    <definedName name="reconciliation" localSheetId="57">#REF!</definedName>
    <definedName name="reconciliation" localSheetId="8">#REF!</definedName>
    <definedName name="reconciliation" localSheetId="9">#REF!</definedName>
    <definedName name="reconciliation" localSheetId="7">#REF!</definedName>
    <definedName name="reconciliation" localSheetId="19">#REF!</definedName>
    <definedName name="reconciliation" localSheetId="24">#REF!</definedName>
    <definedName name="reconciliation" localSheetId="26">#REF!</definedName>
    <definedName name="reconciliation" localSheetId="25">#REF!</definedName>
    <definedName name="reconciliation">#REF!</definedName>
    <definedName name="Region" localSheetId="32">OFFSET([11]Chart!$X$11,1,0,COUNTA([11]Chart!$X$11:$X$38)-1,1)</definedName>
    <definedName name="Region" localSheetId="59">OFFSET([12]Chart!$X$11,1,0,COUNTA([12]Chart!$X$11:$X$38)-1,1)</definedName>
    <definedName name="Region" localSheetId="55">OFFSET([12]Chart!$X$11,1,0,COUNTA([12]Chart!$X$11:$X$38)-1,1)</definedName>
    <definedName name="Region" localSheetId="8">OFFSET([13]Chart!$X$11,1,0,COUNTA([13]Chart!$X$11:$X$38)-1,1)</definedName>
    <definedName name="Region" localSheetId="9">OFFSET([13]Chart!$X$11,1,0,COUNTA([13]Chart!$X$11:$X$38)-1,1)</definedName>
    <definedName name="Region" localSheetId="7">OFFSET([13]Chart!$X$11,1,0,COUNTA([13]Chart!$X$11:$X$38)-1,1)</definedName>
    <definedName name="Region">OFFSET([11]Chart!$X$11,1,0,COUNTA([11]Chart!$X$11:$X$38)-1,1)</definedName>
    <definedName name="Regionlosses" localSheetId="32">OFFSET([11]Chart!$Y$11,1,0,COUNTA([11]Chart!$Y$11:$Y$38)-1,1)</definedName>
    <definedName name="Regionlosses" localSheetId="59">OFFSET([12]Chart!$Y$11,1,0,COUNTA([12]Chart!$Y$11:$Y$38)-1,1)</definedName>
    <definedName name="Regionlosses" localSheetId="55">OFFSET([12]Chart!$Y$11,1,0,COUNTA([12]Chart!$Y$11:$Y$38)-1,1)</definedName>
    <definedName name="Regionlosses" localSheetId="8">OFFSET([13]Chart!$Y$11,1,0,COUNTA([13]Chart!$Y$11:$Y$38)-1,1)</definedName>
    <definedName name="Regionlosses" localSheetId="9">OFFSET([13]Chart!$Y$11,1,0,COUNTA([13]Chart!$Y$11:$Y$38)-1,1)</definedName>
    <definedName name="Regionlosses" localSheetId="7">OFFSET([13]Chart!$Y$11,1,0,COUNTA([13]Chart!$Y$11:$Y$38)-1,1)</definedName>
    <definedName name="Regionlosses">OFFSET([11]Chart!$Y$11,1,0,COUNTA([11]Chart!$Y$11:$Y$38)-1,1)</definedName>
    <definedName name="retail" localSheetId="40">#REF!</definedName>
    <definedName name="retail" localSheetId="21">#REF!</definedName>
    <definedName name="retail" localSheetId="23">#REF!</definedName>
    <definedName name="retail" localSheetId="35">#REF!</definedName>
    <definedName name="retail" localSheetId="28">#REF!</definedName>
    <definedName name="retail" localSheetId="59">#REF!</definedName>
    <definedName name="retail" localSheetId="58">#REF!</definedName>
    <definedName name="retail" localSheetId="5">#REF!</definedName>
    <definedName name="retail" localSheetId="6">#REF!</definedName>
    <definedName name="retail" localSheetId="31">#REF!</definedName>
    <definedName name="retail" localSheetId="55">#REF!</definedName>
    <definedName name="retail" localSheetId="57">#REF!</definedName>
    <definedName name="retail" localSheetId="8">#REF!</definedName>
    <definedName name="retail" localSheetId="9">#REF!</definedName>
    <definedName name="retail" localSheetId="7">#REF!</definedName>
    <definedName name="retail" localSheetId="19">#REF!</definedName>
    <definedName name="retail" localSheetId="24">#REF!</definedName>
    <definedName name="retail" localSheetId="26">#REF!</definedName>
    <definedName name="retail" localSheetId="25">#REF!</definedName>
    <definedName name="retail">#REF!</definedName>
    <definedName name="retail1" localSheetId="40">#REF!</definedName>
    <definedName name="retail1" localSheetId="21">#REF!</definedName>
    <definedName name="retail1" localSheetId="23">#REF!</definedName>
    <definedName name="retail1" localSheetId="35">#REF!</definedName>
    <definedName name="retail1" localSheetId="28">#REF!</definedName>
    <definedName name="retail1" localSheetId="59">#REF!</definedName>
    <definedName name="retail1" localSheetId="58">#REF!</definedName>
    <definedName name="retail1" localSheetId="5">#REF!</definedName>
    <definedName name="retail1" localSheetId="6">#REF!</definedName>
    <definedName name="retail1" localSheetId="31">#REF!</definedName>
    <definedName name="retail1" localSheetId="55">#REF!</definedName>
    <definedName name="retail1" localSheetId="57">#REF!</definedName>
    <definedName name="retail1" localSheetId="8">#REF!</definedName>
    <definedName name="retail1" localSheetId="9">#REF!</definedName>
    <definedName name="retail1" localSheetId="7">#REF!</definedName>
    <definedName name="retail1" localSheetId="19">#REF!</definedName>
    <definedName name="retail1" localSheetId="24">#REF!</definedName>
    <definedName name="retail1" localSheetId="26">#REF!</definedName>
    <definedName name="retail1" localSheetId="25">#REF!</definedName>
    <definedName name="retail1">#REF!</definedName>
    <definedName name="RetailKeyFig" localSheetId="40">#REF!</definedName>
    <definedName name="RetailKeyFig" localSheetId="21">#REF!</definedName>
    <definedName name="RetailKeyFig" localSheetId="23">#REF!</definedName>
    <definedName name="RetailKeyFig" localSheetId="35">#REF!</definedName>
    <definedName name="RetailKeyFig" localSheetId="28">#REF!</definedName>
    <definedName name="RetailKeyFig" localSheetId="59">#REF!</definedName>
    <definedName name="RetailKeyFig" localSheetId="58">#REF!</definedName>
    <definedName name="RetailKeyFig" localSheetId="5">#REF!</definedName>
    <definedName name="RetailKeyFig" localSheetId="6">#REF!</definedName>
    <definedName name="RetailKeyFig" localSheetId="31">#REF!</definedName>
    <definedName name="RetailKeyFig" localSheetId="55">#REF!</definedName>
    <definedName name="RetailKeyFig" localSheetId="57">#REF!</definedName>
    <definedName name="RetailKeyFig" localSheetId="8">#REF!</definedName>
    <definedName name="RetailKeyFig" localSheetId="9">#REF!</definedName>
    <definedName name="RetailKeyFig" localSheetId="7">#REF!</definedName>
    <definedName name="RetailKeyFig" localSheetId="19">#REF!</definedName>
    <definedName name="RetailKeyFig" localSheetId="24">#REF!</definedName>
    <definedName name="RetailKeyFig" localSheetId="26">#REF!</definedName>
    <definedName name="RetailKeyFig" localSheetId="25">#REF!</definedName>
    <definedName name="RetailKeyFig">#REF!</definedName>
    <definedName name="RetailOP" localSheetId="40">#REF!</definedName>
    <definedName name="RetailOP" localSheetId="21">#REF!</definedName>
    <definedName name="RetailOP" localSheetId="23">#REF!</definedName>
    <definedName name="RetailOP" localSheetId="35">#REF!</definedName>
    <definedName name="RetailOP" localSheetId="28">#REF!</definedName>
    <definedName name="RetailOP" localSheetId="59">#REF!</definedName>
    <definedName name="RetailOP" localSheetId="58">#REF!</definedName>
    <definedName name="RetailOP" localSheetId="5">#REF!</definedName>
    <definedName name="RetailOP" localSheetId="6">#REF!</definedName>
    <definedName name="RetailOP" localSheetId="31">#REF!</definedName>
    <definedName name="RetailOP" localSheetId="55">#REF!</definedName>
    <definedName name="RetailOP" localSheetId="57">#REF!</definedName>
    <definedName name="RetailOP" localSheetId="8">#REF!</definedName>
    <definedName name="RetailOP" localSheetId="9">#REF!</definedName>
    <definedName name="RetailOP" localSheetId="7">#REF!</definedName>
    <definedName name="RetailOP" localSheetId="19">#REF!</definedName>
    <definedName name="RetailOP" localSheetId="24">#REF!</definedName>
    <definedName name="RetailOP" localSheetId="26">#REF!</definedName>
    <definedName name="RetailOP" localSheetId="25">#REF!</definedName>
    <definedName name="RetailOP">#REF!</definedName>
    <definedName name="RetailVol" localSheetId="40">#REF!</definedName>
    <definedName name="RetailVol" localSheetId="21">#REF!</definedName>
    <definedName name="RetailVol" localSheetId="23">#REF!</definedName>
    <definedName name="RetailVol" localSheetId="35">#REF!</definedName>
    <definedName name="RetailVol" localSheetId="28">#REF!</definedName>
    <definedName name="RetailVol" localSheetId="59">#REF!</definedName>
    <definedName name="RetailVol" localSheetId="58">#REF!</definedName>
    <definedName name="RetailVol" localSheetId="5">#REF!</definedName>
    <definedName name="RetailVol" localSheetId="6">#REF!</definedName>
    <definedName name="RetailVol" localSheetId="31">#REF!</definedName>
    <definedName name="RetailVol" localSheetId="55">#REF!</definedName>
    <definedName name="RetailVol" localSheetId="57">#REF!</definedName>
    <definedName name="RetailVol" localSheetId="8">#REF!</definedName>
    <definedName name="RetailVol" localSheetId="9">#REF!</definedName>
    <definedName name="RetailVol" localSheetId="7">#REF!</definedName>
    <definedName name="RetailVol" localSheetId="19">#REF!</definedName>
    <definedName name="RetailVol" localSheetId="24">#REF!</definedName>
    <definedName name="RetailVol" localSheetId="26">#REF!</definedName>
    <definedName name="RetailVol" localSheetId="25">#REF!</definedName>
    <definedName name="RetailVol">#REF!</definedName>
    <definedName name="sam" localSheetId="40">#REF!</definedName>
    <definedName name="sam" localSheetId="21">#REF!</definedName>
    <definedName name="sam" localSheetId="23">#REF!</definedName>
    <definedName name="sam" localSheetId="35">#REF!</definedName>
    <definedName name="sam" localSheetId="28">#REF!</definedName>
    <definedName name="sam" localSheetId="59">#REF!</definedName>
    <definedName name="sam" localSheetId="58">#REF!</definedName>
    <definedName name="sam" localSheetId="5">#REF!</definedName>
    <definedName name="sam" localSheetId="6">#REF!</definedName>
    <definedName name="sam" localSheetId="31">#REF!</definedName>
    <definedName name="sam" localSheetId="55">#REF!</definedName>
    <definedName name="sam" localSheetId="57">#REF!</definedName>
    <definedName name="sam" localSheetId="8">#REF!</definedName>
    <definedName name="sam" localSheetId="9">#REF!</definedName>
    <definedName name="sam" localSheetId="7">#REF!</definedName>
    <definedName name="sam" localSheetId="19">#REF!</definedName>
    <definedName name="sam" localSheetId="24">#REF!</definedName>
    <definedName name="sam" localSheetId="26">#REF!</definedName>
    <definedName name="sam" localSheetId="25">#REF!</definedName>
    <definedName name="sam">#REF!</definedName>
    <definedName name="samlet" localSheetId="40">#REF!</definedName>
    <definedName name="samlet" localSheetId="21">#REF!</definedName>
    <definedName name="samlet" localSheetId="23">#REF!</definedName>
    <definedName name="samlet" localSheetId="35">#REF!</definedName>
    <definedName name="samlet" localSheetId="28">#REF!</definedName>
    <definedName name="samlet" localSheetId="59">#REF!</definedName>
    <definedName name="samlet" localSheetId="58">#REF!</definedName>
    <definedName name="samlet" localSheetId="5">#REF!</definedName>
    <definedName name="samlet" localSheetId="6">#REF!</definedName>
    <definedName name="samlet" localSheetId="31">#REF!</definedName>
    <definedName name="samlet" localSheetId="55">#REF!</definedName>
    <definedName name="samlet" localSheetId="57">#REF!</definedName>
    <definedName name="samlet" localSheetId="8">#REF!</definedName>
    <definedName name="samlet" localSheetId="9">#REF!</definedName>
    <definedName name="samlet" localSheetId="7">#REF!</definedName>
    <definedName name="samlet" localSheetId="19">#REF!</definedName>
    <definedName name="samlet" localSheetId="24">#REF!</definedName>
    <definedName name="samlet" localSheetId="26">#REF!</definedName>
    <definedName name="samlet" localSheetId="25">#REF!</definedName>
    <definedName name="samlet">#REF!</definedName>
    <definedName name="samlet2" localSheetId="40">#REF!</definedName>
    <definedName name="samlet2" localSheetId="21">#REF!</definedName>
    <definedName name="samlet2" localSheetId="23">#REF!</definedName>
    <definedName name="samlet2" localSheetId="35">#REF!</definedName>
    <definedName name="samlet2" localSheetId="28">#REF!</definedName>
    <definedName name="samlet2" localSheetId="59">#REF!</definedName>
    <definedName name="samlet2" localSheetId="58">#REF!</definedName>
    <definedName name="samlet2" localSheetId="5">#REF!</definedName>
    <definedName name="samlet2" localSheetId="6">#REF!</definedName>
    <definedName name="samlet2" localSheetId="31">#REF!</definedName>
    <definedName name="samlet2" localSheetId="55">#REF!</definedName>
    <definedName name="samlet2" localSheetId="57">#REF!</definedName>
    <definedName name="samlet2" localSheetId="8">#REF!</definedName>
    <definedName name="samlet2" localSheetId="9">#REF!</definedName>
    <definedName name="samlet2" localSheetId="7">#REF!</definedName>
    <definedName name="samlet2" localSheetId="19">#REF!</definedName>
    <definedName name="samlet2" localSheetId="24">#REF!</definedName>
    <definedName name="samlet2" localSheetId="26">#REF!</definedName>
    <definedName name="samlet2" localSheetId="25">#REF!</definedName>
    <definedName name="samlet2">#REF!</definedName>
    <definedName name="SAPBEXdnldView" hidden="1">"4ZD0L7XBN5QAFUWLD0ZQ4XQFQ"</definedName>
    <definedName name="SAPBEXrevision" hidden="1">1</definedName>
    <definedName name="SAPBEXsysID" hidden="1">"DDP"</definedName>
    <definedName name="SAPBEXwbID" hidden="1">"4IKCR4U7DC37TEMEHPMJ33OR9"</definedName>
    <definedName name="SAPCrosstab1" localSheetId="40">#REF!</definedName>
    <definedName name="SAPCrosstab1" localSheetId="21">#REF!</definedName>
    <definedName name="SAPCrosstab1" localSheetId="23">#REF!</definedName>
    <definedName name="SAPCrosstab1" localSheetId="34">'Credit portfolio by BU Q1 '!$A$1:$E$2</definedName>
    <definedName name="SAPCrosstab1" localSheetId="32">#REF!</definedName>
    <definedName name="SAPCrosstab1" localSheetId="28">#REF!</definedName>
    <definedName name="SAPCrosstab1" localSheetId="59">#REF!</definedName>
    <definedName name="SAPCrosstab1" localSheetId="58">#REF!</definedName>
    <definedName name="SAPCrosstab1" localSheetId="5">#REF!</definedName>
    <definedName name="SAPCrosstab1" localSheetId="6">#REF!</definedName>
    <definedName name="SAPCrosstab1" localSheetId="55">#REF!</definedName>
    <definedName name="SAPCrosstab1" localSheetId="57">#REF!</definedName>
    <definedName name="SAPCrosstab1" localSheetId="8">#REF!</definedName>
    <definedName name="SAPCrosstab1" localSheetId="9">#REF!</definedName>
    <definedName name="SAPCrosstab1" localSheetId="19">#REF!</definedName>
    <definedName name="SAPCrosstab1" localSheetId="24">#REF!</definedName>
    <definedName name="SAPCrosstab1" localSheetId="26">#REF!</definedName>
    <definedName name="SAPCrosstab1" localSheetId="25">#REF!</definedName>
    <definedName name="SAPCrosstab1">#REF!</definedName>
    <definedName name="SE_EURO_V" localSheetId="59">[30]Sheet1!$C$15</definedName>
    <definedName name="SE_EURO_V" localSheetId="55">[30]Sheet1!$C$15</definedName>
    <definedName name="SE_EURO_V" localSheetId="8">[31]Sheet1!$C$15</definedName>
    <definedName name="SE_EURO_V" localSheetId="9">[31]Sheet1!$C$15</definedName>
    <definedName name="SE_EURO_V" localSheetId="7">[31]Sheet1!$C$15</definedName>
    <definedName name="SE_EURO_V">[32]Sheet1!$C$15</definedName>
    <definedName name="SE_SEK_V" localSheetId="59">[27]Sheet1!$C$23</definedName>
    <definedName name="SE_SEK_V" localSheetId="55">[27]Sheet1!$C$23</definedName>
    <definedName name="SE_SEK_V" localSheetId="8">[28]Sheet1!$C$23</definedName>
    <definedName name="SE_SEK_V" localSheetId="9">[28]Sheet1!$C$23</definedName>
    <definedName name="SE_SEK_V" localSheetId="7">[28]Sheet1!$C$23</definedName>
    <definedName name="SE_SEK_V">[29]Sheet1!$C$23</definedName>
    <definedName name="segments" localSheetId="40">#REF!</definedName>
    <definedName name="segments" localSheetId="21">#REF!</definedName>
    <definedName name="segments" localSheetId="23">#REF!</definedName>
    <definedName name="segments" localSheetId="35">#REF!</definedName>
    <definedName name="segments" localSheetId="28">#REF!</definedName>
    <definedName name="segments" localSheetId="59">#REF!</definedName>
    <definedName name="segments" localSheetId="58">#REF!</definedName>
    <definedName name="segments" localSheetId="5">#REF!</definedName>
    <definedName name="segments" localSheetId="6">#REF!</definedName>
    <definedName name="segments" localSheetId="31">#REF!</definedName>
    <definedName name="segments" localSheetId="55">#REF!</definedName>
    <definedName name="segments" localSheetId="57">#REF!</definedName>
    <definedName name="segments" localSheetId="8">#REF!</definedName>
    <definedName name="segments" localSheetId="9">#REF!</definedName>
    <definedName name="segments" localSheetId="7">#REF!</definedName>
    <definedName name="segments" localSheetId="19">#REF!</definedName>
    <definedName name="segments" localSheetId="24">#REF!</definedName>
    <definedName name="segments" localSheetId="26">#REF!</definedName>
    <definedName name="segments" localSheetId="25">#REF!</definedName>
    <definedName name="segments">#REF!</definedName>
    <definedName name="SEK_1.kv." localSheetId="40">#REF!</definedName>
    <definedName name="SEK_1.kv." localSheetId="21">#REF!</definedName>
    <definedName name="SEK_1.kv." localSheetId="23">#REF!</definedName>
    <definedName name="SEK_1.kv." localSheetId="35">#REF!</definedName>
    <definedName name="SEK_1.kv." localSheetId="28">#REF!</definedName>
    <definedName name="SEK_1.kv." localSheetId="59">#REF!</definedName>
    <definedName name="SEK_1.kv." localSheetId="58">#REF!</definedName>
    <definedName name="SEK_1.kv." localSheetId="5">#REF!</definedName>
    <definedName name="SEK_1.kv." localSheetId="6">#REF!</definedName>
    <definedName name="SEK_1.kv." localSheetId="31">#REF!</definedName>
    <definedName name="SEK_1.kv." localSheetId="55">#REF!</definedName>
    <definedName name="SEK_1.kv." localSheetId="57">#REF!</definedName>
    <definedName name="SEK_1.kv." localSheetId="8">#REF!</definedName>
    <definedName name="SEK_1.kv." localSheetId="9">#REF!</definedName>
    <definedName name="SEK_1.kv." localSheetId="7">#REF!</definedName>
    <definedName name="SEK_1.kv." localSheetId="19">#REF!</definedName>
    <definedName name="SEK_1.kv." localSheetId="24">#REF!</definedName>
    <definedName name="SEK_1.kv." localSheetId="26">#REF!</definedName>
    <definedName name="SEK_1.kv." localSheetId="25">#REF!</definedName>
    <definedName name="SEK_1.kv.">#REF!</definedName>
    <definedName name="SEK_2.kv." localSheetId="40">#REF!</definedName>
    <definedName name="SEK_2.kv." localSheetId="21">#REF!</definedName>
    <definedName name="SEK_2.kv." localSheetId="23">#REF!</definedName>
    <definedName name="SEK_2.kv." localSheetId="35">#REF!</definedName>
    <definedName name="SEK_2.kv." localSheetId="28">#REF!</definedName>
    <definedName name="SEK_2.kv." localSheetId="59">#REF!</definedName>
    <definedName name="SEK_2.kv." localSheetId="58">#REF!</definedName>
    <definedName name="SEK_2.kv." localSheetId="5">#REF!</definedName>
    <definedName name="SEK_2.kv." localSheetId="6">#REF!</definedName>
    <definedName name="SEK_2.kv." localSheetId="31">#REF!</definedName>
    <definedName name="SEK_2.kv." localSheetId="55">#REF!</definedName>
    <definedName name="SEK_2.kv." localSheetId="57">#REF!</definedName>
    <definedName name="SEK_2.kv." localSheetId="8">#REF!</definedName>
    <definedName name="SEK_2.kv." localSheetId="9">#REF!</definedName>
    <definedName name="SEK_2.kv." localSheetId="7">#REF!</definedName>
    <definedName name="SEK_2.kv." localSheetId="19">#REF!</definedName>
    <definedName name="SEK_2.kv." localSheetId="24">#REF!</definedName>
    <definedName name="SEK_2.kv." localSheetId="26">#REF!</definedName>
    <definedName name="SEK_2.kv." localSheetId="25">#REF!</definedName>
    <definedName name="SEK_2.kv.">#REF!</definedName>
    <definedName name="SEK_3.kv." localSheetId="40">#REF!</definedName>
    <definedName name="SEK_3.kv." localSheetId="21">#REF!</definedName>
    <definedName name="SEK_3.kv." localSheetId="23">#REF!</definedName>
    <definedName name="SEK_3.kv." localSheetId="35">#REF!</definedName>
    <definedName name="SEK_3.kv." localSheetId="28">#REF!</definedName>
    <definedName name="SEK_3.kv." localSheetId="59">#REF!</definedName>
    <definedName name="SEK_3.kv." localSheetId="58">#REF!</definedName>
    <definedName name="SEK_3.kv." localSheetId="5">#REF!</definedName>
    <definedName name="SEK_3.kv." localSheetId="6">#REF!</definedName>
    <definedName name="SEK_3.kv." localSheetId="31">#REF!</definedName>
    <definedName name="SEK_3.kv." localSheetId="55">#REF!</definedName>
    <definedName name="SEK_3.kv." localSheetId="57">#REF!</definedName>
    <definedName name="SEK_3.kv." localSheetId="8">#REF!</definedName>
    <definedName name="SEK_3.kv." localSheetId="9">#REF!</definedName>
    <definedName name="SEK_3.kv." localSheetId="7">#REF!</definedName>
    <definedName name="SEK_3.kv." localSheetId="19">#REF!</definedName>
    <definedName name="SEK_3.kv." localSheetId="24">#REF!</definedName>
    <definedName name="SEK_3.kv." localSheetId="26">#REF!</definedName>
    <definedName name="SEK_3.kv." localSheetId="25">#REF!</definedName>
    <definedName name="SEK_3.kv.">#REF!</definedName>
    <definedName name="SEK_30.06." localSheetId="40">#REF!</definedName>
    <definedName name="SEK_30.06." localSheetId="21">#REF!</definedName>
    <definedName name="SEK_30.06." localSheetId="23">#REF!</definedName>
    <definedName name="SEK_30.06." localSheetId="35">#REF!</definedName>
    <definedName name="SEK_30.06." localSheetId="28">#REF!</definedName>
    <definedName name="SEK_30.06." localSheetId="59">#REF!</definedName>
    <definedName name="SEK_30.06." localSheetId="58">#REF!</definedName>
    <definedName name="SEK_30.06." localSheetId="5">#REF!</definedName>
    <definedName name="SEK_30.06." localSheetId="6">#REF!</definedName>
    <definedName name="SEK_30.06." localSheetId="31">#REF!</definedName>
    <definedName name="SEK_30.06." localSheetId="55">#REF!</definedName>
    <definedName name="SEK_30.06." localSheetId="57">#REF!</definedName>
    <definedName name="SEK_30.06." localSheetId="8">#REF!</definedName>
    <definedName name="SEK_30.06." localSheetId="9">#REF!</definedName>
    <definedName name="SEK_30.06." localSheetId="7">#REF!</definedName>
    <definedName name="SEK_30.06." localSheetId="19">#REF!</definedName>
    <definedName name="SEK_30.06." localSheetId="24">#REF!</definedName>
    <definedName name="SEK_30.06." localSheetId="26">#REF!</definedName>
    <definedName name="SEK_30.06." localSheetId="25">#REF!</definedName>
    <definedName name="SEK_30.06.">#REF!</definedName>
    <definedName name="SEK_30.09." localSheetId="40">#REF!</definedName>
    <definedName name="SEK_30.09." localSheetId="21">#REF!</definedName>
    <definedName name="SEK_30.09." localSheetId="23">#REF!</definedName>
    <definedName name="SEK_30.09." localSheetId="35">#REF!</definedName>
    <definedName name="SEK_30.09." localSheetId="28">#REF!</definedName>
    <definedName name="SEK_30.09." localSheetId="59">#REF!</definedName>
    <definedName name="SEK_30.09." localSheetId="58">#REF!</definedName>
    <definedName name="SEK_30.09." localSheetId="5">#REF!</definedName>
    <definedName name="SEK_30.09." localSheetId="6">#REF!</definedName>
    <definedName name="SEK_30.09." localSheetId="31">#REF!</definedName>
    <definedName name="SEK_30.09." localSheetId="55">#REF!</definedName>
    <definedName name="SEK_30.09." localSheetId="57">#REF!</definedName>
    <definedName name="SEK_30.09." localSheetId="8">#REF!</definedName>
    <definedName name="SEK_30.09." localSheetId="9">#REF!</definedName>
    <definedName name="SEK_30.09." localSheetId="7">#REF!</definedName>
    <definedName name="SEK_30.09." localSheetId="19">#REF!</definedName>
    <definedName name="SEK_30.09." localSheetId="24">#REF!</definedName>
    <definedName name="SEK_30.09." localSheetId="26">#REF!</definedName>
    <definedName name="SEK_30.09." localSheetId="25">#REF!</definedName>
    <definedName name="SEK_30.09.">#REF!</definedName>
    <definedName name="SEK_31.03." localSheetId="40">#REF!</definedName>
    <definedName name="SEK_31.03." localSheetId="21">#REF!</definedName>
    <definedName name="SEK_31.03." localSheetId="23">#REF!</definedName>
    <definedName name="SEK_31.03." localSheetId="35">#REF!</definedName>
    <definedName name="SEK_31.03." localSheetId="28">#REF!</definedName>
    <definedName name="SEK_31.03." localSheetId="59">#REF!</definedName>
    <definedName name="SEK_31.03." localSheetId="58">#REF!</definedName>
    <definedName name="SEK_31.03." localSheetId="5">#REF!</definedName>
    <definedName name="SEK_31.03." localSheetId="6">#REF!</definedName>
    <definedName name="SEK_31.03." localSheetId="31">#REF!</definedName>
    <definedName name="SEK_31.03." localSheetId="55">#REF!</definedName>
    <definedName name="SEK_31.03." localSheetId="57">#REF!</definedName>
    <definedName name="SEK_31.03." localSheetId="8">#REF!</definedName>
    <definedName name="SEK_31.03." localSheetId="9">#REF!</definedName>
    <definedName name="SEK_31.03." localSheetId="7">#REF!</definedName>
    <definedName name="SEK_31.03." localSheetId="19">#REF!</definedName>
    <definedName name="SEK_31.03." localSheetId="24">#REF!</definedName>
    <definedName name="SEK_31.03." localSheetId="26">#REF!</definedName>
    <definedName name="SEK_31.03." localSheetId="25">#REF!</definedName>
    <definedName name="SEK_31.03.">#REF!</definedName>
    <definedName name="SEK_4.kv." localSheetId="40">#REF!</definedName>
    <definedName name="SEK_4.kv." localSheetId="21">#REF!</definedName>
    <definedName name="SEK_4.kv." localSheetId="23">#REF!</definedName>
    <definedName name="SEK_4.kv." localSheetId="35">#REF!</definedName>
    <definedName name="SEK_4.kv." localSheetId="28">#REF!</definedName>
    <definedName name="SEK_4.kv." localSheetId="59">#REF!</definedName>
    <definedName name="SEK_4.kv." localSheetId="58">#REF!</definedName>
    <definedName name="SEK_4.kv." localSheetId="5">#REF!</definedName>
    <definedName name="SEK_4.kv." localSheetId="6">#REF!</definedName>
    <definedName name="SEK_4.kv." localSheetId="31">#REF!</definedName>
    <definedName name="SEK_4.kv." localSheetId="55">#REF!</definedName>
    <definedName name="SEK_4.kv." localSheetId="57">#REF!</definedName>
    <definedName name="SEK_4.kv." localSheetId="8">#REF!</definedName>
    <definedName name="SEK_4.kv." localSheetId="9">#REF!</definedName>
    <definedName name="SEK_4.kv." localSheetId="7">#REF!</definedName>
    <definedName name="SEK_4.kv." localSheetId="19">#REF!</definedName>
    <definedName name="SEK_4.kv." localSheetId="24">#REF!</definedName>
    <definedName name="SEK_4.kv." localSheetId="26">#REF!</definedName>
    <definedName name="SEK_4.kv." localSheetId="25">#REF!</definedName>
    <definedName name="SEK_4.kv.">#REF!</definedName>
    <definedName name="SEK_Primo" localSheetId="40">#REF!</definedName>
    <definedName name="SEK_Primo" localSheetId="21">#REF!</definedName>
    <definedName name="SEK_Primo" localSheetId="23">#REF!</definedName>
    <definedName name="SEK_Primo" localSheetId="35">#REF!</definedName>
    <definedName name="SEK_Primo" localSheetId="28">#REF!</definedName>
    <definedName name="SEK_Primo" localSheetId="59">#REF!</definedName>
    <definedName name="SEK_Primo" localSheetId="58">#REF!</definedName>
    <definedName name="SEK_Primo" localSheetId="5">#REF!</definedName>
    <definedName name="SEK_Primo" localSheetId="6">#REF!</definedName>
    <definedName name="SEK_Primo" localSheetId="31">#REF!</definedName>
    <definedName name="SEK_Primo" localSheetId="55">#REF!</definedName>
    <definedName name="SEK_Primo" localSheetId="57">#REF!</definedName>
    <definedName name="SEK_Primo" localSheetId="8">#REF!</definedName>
    <definedName name="SEK_Primo" localSheetId="9">#REF!</definedName>
    <definedName name="SEK_Primo" localSheetId="7">#REF!</definedName>
    <definedName name="SEK_Primo" localSheetId="19">#REF!</definedName>
    <definedName name="SEK_Primo" localSheetId="24">#REF!</definedName>
    <definedName name="SEK_Primo" localSheetId="26">#REF!</definedName>
    <definedName name="SEK_Primo" localSheetId="25">#REF!</definedName>
    <definedName name="SEK_Primo">#REF!</definedName>
    <definedName name="SEK_Ultimo" localSheetId="40">#REF!</definedName>
    <definedName name="SEK_Ultimo" localSheetId="21">#REF!</definedName>
    <definedName name="SEK_Ultimo" localSheetId="23">#REF!</definedName>
    <definedName name="SEK_Ultimo" localSheetId="35">#REF!</definedName>
    <definedName name="SEK_Ultimo" localSheetId="28">#REF!</definedName>
    <definedName name="SEK_Ultimo" localSheetId="59">#REF!</definedName>
    <definedName name="SEK_Ultimo" localSheetId="58">#REF!</definedName>
    <definedName name="SEK_Ultimo" localSheetId="5">#REF!</definedName>
    <definedName name="SEK_Ultimo" localSheetId="6">#REF!</definedName>
    <definedName name="SEK_Ultimo" localSheetId="31">#REF!</definedName>
    <definedName name="SEK_Ultimo" localSheetId="55">#REF!</definedName>
    <definedName name="SEK_Ultimo" localSheetId="57">#REF!</definedName>
    <definedName name="SEK_Ultimo" localSheetId="8">#REF!</definedName>
    <definedName name="SEK_Ultimo" localSheetId="9">#REF!</definedName>
    <definedName name="SEK_Ultimo" localSheetId="7">#REF!</definedName>
    <definedName name="SEK_Ultimo" localSheetId="19">#REF!</definedName>
    <definedName name="SEK_Ultimo" localSheetId="24">#REF!</definedName>
    <definedName name="SEK_Ultimo" localSheetId="26">#REF!</definedName>
    <definedName name="SEK_Ultimo" localSheetId="25">#REF!</definedName>
    <definedName name="SEK_Ultimo">#REF!</definedName>
    <definedName name="SekLastYear" localSheetId="59">[20]Valutakurser!$E$10</definedName>
    <definedName name="SekLastYear" localSheetId="55">[20]Valutakurser!$E$10</definedName>
    <definedName name="SekLastYear" localSheetId="8">[21]Valutakurser!$E$10</definedName>
    <definedName name="SekLastYear" localSheetId="9">[21]Valutakurser!$E$10</definedName>
    <definedName name="SekLastYear" localSheetId="7">[21]Valutakurser!$E$10</definedName>
    <definedName name="SekLastYear">[22]Valutakurser!$E$10</definedName>
    <definedName name="SEKm" localSheetId="40">#REF!</definedName>
    <definedName name="SEKm" localSheetId="21">#REF!</definedName>
    <definedName name="SEKm" localSheetId="23">#REF!</definedName>
    <definedName name="SEKm" localSheetId="35">#REF!</definedName>
    <definedName name="SEKm" localSheetId="28">#REF!</definedName>
    <definedName name="SEKm" localSheetId="59">#REF!</definedName>
    <definedName name="SEKm" localSheetId="58">#REF!</definedName>
    <definedName name="SEKm" localSheetId="5">#REF!</definedName>
    <definedName name="SEKm" localSheetId="6">#REF!</definedName>
    <definedName name="SEKm" localSheetId="31">#REF!</definedName>
    <definedName name="SEKm" localSheetId="55">#REF!</definedName>
    <definedName name="SEKm" localSheetId="57">#REF!</definedName>
    <definedName name="SEKm" localSheetId="8">#REF!</definedName>
    <definedName name="SEKm" localSheetId="9">#REF!</definedName>
    <definedName name="SEKm" localSheetId="7">#REF!</definedName>
    <definedName name="SEKm" localSheetId="19">#REF!</definedName>
    <definedName name="SEKm" localSheetId="24">#REF!</definedName>
    <definedName name="SEKm" localSheetId="26">#REF!</definedName>
    <definedName name="SEKm" localSheetId="25">#REF!</definedName>
    <definedName name="SEKm">#REF!</definedName>
    <definedName name="sg" localSheetId="40" hidden="1">{"5 * utfall + budget",#N/A,FALSE,"T-0298";"5 * bolag",#N/A,FALSE,"T-0298";"Unibank, utfall alla",#N/A,FALSE,"T-0298";#N/A,#N/A,FALSE,"Koncernskulder";#N/A,#N/A,FALSE,"Koncernfakturering"}</definedName>
    <definedName name="sg" localSheetId="21" hidden="1">{"5 * utfall + budget",#N/A,FALSE,"T-0298";"5 * bolag",#N/A,FALSE,"T-0298";"Unibank, utfall alla",#N/A,FALSE,"T-0298";#N/A,#N/A,FALSE,"Koncernskulder";#N/A,#N/A,FALSE,"Koncernfakturering"}</definedName>
    <definedName name="sg" localSheetId="23" hidden="1">{"5 * utfall + budget",#N/A,FALSE,"T-0298";"5 * bolag",#N/A,FALSE,"T-0298";"Unibank, utfall alla",#N/A,FALSE,"T-0298";#N/A,#N/A,FALSE,"Koncernskulder";#N/A,#N/A,FALSE,"Koncernfakturering"}</definedName>
    <definedName name="sg" localSheetId="34" hidden="1">{"5 * utfall + budget",#N/A,FALSE,"T-0298";"5 * bolag",#N/A,FALSE,"T-0298";"Unibank, utfall alla",#N/A,FALSE,"T-0298";#N/A,#N/A,FALSE,"Koncernskulder";#N/A,#N/A,FALSE,"Koncernfakturering"}</definedName>
    <definedName name="sg" localSheetId="32" hidden="1">{"5 * utfall + budget",#N/A,FALSE,"T-0298";"5 * bolag",#N/A,FALSE,"T-0298";"Unibank, utfall alla",#N/A,FALSE,"T-0298";#N/A,#N/A,FALSE,"Koncernskulder";#N/A,#N/A,FALSE,"Koncernfakturering"}</definedName>
    <definedName name="sg" localSheetId="54" hidden="1">{"5 * utfall + budget",#N/A,FALSE,"T-0298";"5 * bolag",#N/A,FALSE,"T-0298";"Unibank, utfall alla",#N/A,FALSE,"T-0298";#N/A,#N/A,FALSE,"Koncernskulder";#N/A,#N/A,FALSE,"Koncernfakturering"}</definedName>
    <definedName name="sg" localSheetId="28" hidden="1">{"5 * utfall + budget",#N/A,FALSE,"T-0298";"5 * bolag",#N/A,FALSE,"T-0298";"Unibank, utfall alla",#N/A,FALSE,"T-0298";#N/A,#N/A,FALSE,"Koncernskulder";#N/A,#N/A,FALSE,"Koncernfakturering"}</definedName>
    <definedName name="sg" localSheetId="59" hidden="1">{"5 * utfall + budget",#N/A,FALSE,"T-0298";"5 * bolag",#N/A,FALSE,"T-0298";"Unibank, utfall alla",#N/A,FALSE,"T-0298";#N/A,#N/A,FALSE,"Koncernskulder";#N/A,#N/A,FALSE,"Koncernfakturering"}</definedName>
    <definedName name="sg" localSheetId="58" hidden="1">{"5 * utfall + budget",#N/A,FALSE,"T-0298";"5 * bolag",#N/A,FALSE,"T-0298";"Unibank, utfall alla",#N/A,FALSE,"T-0298";#N/A,#N/A,FALSE,"Koncernskulder";#N/A,#N/A,FALSE,"Koncernfakturering"}</definedName>
    <definedName name="sg" localSheetId="5" hidden="1">{"5 * utfall + budget",#N/A,FALSE,"T-0298";"5 * bolag",#N/A,FALSE,"T-0298";"Unibank, utfall alla",#N/A,FALSE,"T-0298";#N/A,#N/A,FALSE,"Koncernskulder";#N/A,#N/A,FALSE,"Koncernfakturering"}</definedName>
    <definedName name="sg" localSheetId="6" hidden="1">{"5 * utfall + budget",#N/A,FALSE,"T-0298";"5 * bolag",#N/A,FALSE,"T-0298";"Unibank, utfall alla",#N/A,FALSE,"T-0298";#N/A,#N/A,FALSE,"Koncernskulder";#N/A,#N/A,FALSE,"Koncernfakturering"}</definedName>
    <definedName name="sg" localSheetId="55" hidden="1">{"5 * utfall + budget",#N/A,FALSE,"T-0298";"5 * bolag",#N/A,FALSE,"T-0298";"Unibank, utfall alla",#N/A,FALSE,"T-0298";#N/A,#N/A,FALSE,"Koncernskulder";#N/A,#N/A,FALSE,"Koncernfakturering"}</definedName>
    <definedName name="sg" localSheetId="57" hidden="1">{"5 * utfall + budget",#N/A,FALSE,"T-0298";"5 * bolag",#N/A,FALSE,"T-0298";"Unibank, utfall alla",#N/A,FALSE,"T-0298";#N/A,#N/A,FALSE,"Koncernskulder";#N/A,#N/A,FALSE,"Koncernfakturering"}</definedName>
    <definedName name="sg" localSheetId="8" hidden="1">{"5 * utfall + budget",#N/A,FALSE,"T-0298";"5 * bolag",#N/A,FALSE,"T-0298";"Unibank, utfall alla",#N/A,FALSE,"T-0298";#N/A,#N/A,FALSE,"Koncernskulder";#N/A,#N/A,FALSE,"Koncernfakturering"}</definedName>
    <definedName name="sg" localSheetId="9" hidden="1">{"5 * utfall + budget",#N/A,FALSE,"T-0298";"5 * bolag",#N/A,FALSE,"T-0298";"Unibank, utfall alla",#N/A,FALSE,"T-0298";#N/A,#N/A,FALSE,"Koncernskulder";#N/A,#N/A,FALSE,"Koncernfakturering"}</definedName>
    <definedName name="sg" localSheetId="7" hidden="1">{"5 * utfall + budget",#N/A,FALSE,"T-0298";"5 * bolag",#N/A,FALSE,"T-0298";"Unibank, utfall alla",#N/A,FALSE,"T-0298";#N/A,#N/A,FALSE,"Koncernskulder";#N/A,#N/A,FALSE,"Koncernfakturering"}</definedName>
    <definedName name="sg" localSheetId="19" hidden="1">{"5 * utfall + budget",#N/A,FALSE,"T-0298";"5 * bolag",#N/A,FALSE,"T-0298";"Unibank, utfall alla",#N/A,FALSE,"T-0298";#N/A,#N/A,FALSE,"Koncernskulder";#N/A,#N/A,FALSE,"Koncernfakturering"}</definedName>
    <definedName name="sg" localSheetId="41" hidden="1">{"5 * utfall + budget",#N/A,FALSE,"T-0298";"5 * bolag",#N/A,FALSE,"T-0298";"Unibank, utfall alla",#N/A,FALSE,"T-0298";#N/A,#N/A,FALSE,"Koncernskulder";#N/A,#N/A,FALSE,"Koncernfakturering"}</definedName>
    <definedName name="sg" localSheetId="39" hidden="1">{"5 * utfall + budget",#N/A,FALSE,"T-0298";"5 * bolag",#N/A,FALSE,"T-0298";"Unibank, utfall alla",#N/A,FALSE,"T-0298";#N/A,#N/A,FALSE,"Koncernskulder";#N/A,#N/A,FALSE,"Koncernfakturering"}</definedName>
    <definedName name="sg" localSheetId="24" hidden="1">{"5 * utfall + budget",#N/A,FALSE,"T-0298";"5 * bolag",#N/A,FALSE,"T-0298";"Unibank, utfall alla",#N/A,FALSE,"T-0298";#N/A,#N/A,FALSE,"Koncernskulder";#N/A,#N/A,FALSE,"Koncernfakturering"}</definedName>
    <definedName name="sg" localSheetId="26" hidden="1">{"5 * utfall + budget",#N/A,FALSE,"T-0298";"5 * bolag",#N/A,FALSE,"T-0298";"Unibank, utfall alla",#N/A,FALSE,"T-0298";#N/A,#N/A,FALSE,"Koncernskulder";#N/A,#N/A,FALSE,"Koncernfakturering"}</definedName>
    <definedName name="sg" localSheetId="25" hidden="1">{"5 * utfall + budget",#N/A,FALSE,"T-0298";"5 * bolag",#N/A,FALSE,"T-0298";"Unibank, utfall alla",#N/A,FALSE,"T-0298";#N/A,#N/A,FALSE,"Koncernskulder";#N/A,#N/A,FALSE,"Koncernfakturering"}</definedName>
    <definedName name="sg" hidden="1">{"5 * utfall + budget",#N/A,FALSE,"T-0298";"5 * bolag",#N/A,FALSE,"T-0298";"Unibank, utfall alla",#N/A,FALSE,"T-0298";#N/A,#N/A,FALSE,"Koncernskulder";#N/A,#N/A,FALSE,"Koncernfakturering"}</definedName>
    <definedName name="shareholder" localSheetId="40">#REF!</definedName>
    <definedName name="shareholder" localSheetId="21">#REF!</definedName>
    <definedName name="shareholder" localSheetId="23">#REF!</definedName>
    <definedName name="shareholder" localSheetId="35">#REF!</definedName>
    <definedName name="shareholder" localSheetId="28">#REF!</definedName>
    <definedName name="shareholder" localSheetId="59">#REF!</definedName>
    <definedName name="shareholder" localSheetId="58">#REF!</definedName>
    <definedName name="shareholder" localSheetId="5">#REF!</definedName>
    <definedName name="shareholder" localSheetId="6">#REF!</definedName>
    <definedName name="shareholder" localSheetId="31">#REF!</definedName>
    <definedName name="shareholder" localSheetId="55">#REF!</definedName>
    <definedName name="shareholder" localSheetId="57">#REF!</definedName>
    <definedName name="shareholder" localSheetId="8">#REF!</definedName>
    <definedName name="shareholder" localSheetId="9">#REF!</definedName>
    <definedName name="shareholder" localSheetId="7">#REF!</definedName>
    <definedName name="shareholder" localSheetId="19">#REF!</definedName>
    <definedName name="shareholder" localSheetId="24">#REF!</definedName>
    <definedName name="shareholder" localSheetId="26">#REF!</definedName>
    <definedName name="shareholder" localSheetId="25">#REF!</definedName>
    <definedName name="shareholder">#REF!</definedName>
    <definedName name="Shipping" localSheetId="40">#REF!</definedName>
    <definedName name="Shipping" localSheetId="21">#REF!</definedName>
    <definedName name="Shipping" localSheetId="23">#REF!</definedName>
    <definedName name="Shipping" localSheetId="35">#REF!</definedName>
    <definedName name="Shipping" localSheetId="28">#REF!</definedName>
    <definedName name="Shipping" localSheetId="59">#REF!</definedName>
    <definedName name="Shipping" localSheetId="58">#REF!</definedName>
    <definedName name="Shipping" localSheetId="5">#REF!</definedName>
    <definedName name="Shipping" localSheetId="6">#REF!</definedName>
    <definedName name="Shipping" localSheetId="31">#REF!</definedName>
    <definedName name="Shipping" localSheetId="55">#REF!</definedName>
    <definedName name="Shipping" localSheetId="57">#REF!</definedName>
    <definedName name="Shipping" localSheetId="8">#REF!</definedName>
    <definedName name="Shipping" localSheetId="9">#REF!</definedName>
    <definedName name="Shipping" localSheetId="7">#REF!</definedName>
    <definedName name="Shipping" localSheetId="19">#REF!</definedName>
    <definedName name="Shipping" localSheetId="24">#REF!</definedName>
    <definedName name="Shipping" localSheetId="26">#REF!</definedName>
    <definedName name="Shipping" localSheetId="25">#REF!</definedName>
    <definedName name="Shipping">#REF!</definedName>
    <definedName name="SOSI" localSheetId="40">#REF!</definedName>
    <definedName name="SOSI" localSheetId="21">#REF!</definedName>
    <definedName name="SOSI" localSheetId="23">#REF!</definedName>
    <definedName name="SOSI" localSheetId="35">#REF!</definedName>
    <definedName name="SOSI" localSheetId="28">#REF!</definedName>
    <definedName name="SOSI" localSheetId="59">#REF!</definedName>
    <definedName name="SOSI" localSheetId="58">#REF!</definedName>
    <definedName name="SOSI" localSheetId="5">#REF!</definedName>
    <definedName name="SOSI" localSheetId="6">#REF!</definedName>
    <definedName name="SOSI" localSheetId="31">#REF!</definedName>
    <definedName name="SOSI" localSheetId="55">#REF!</definedName>
    <definedName name="SOSI" localSheetId="57">#REF!</definedName>
    <definedName name="SOSI" localSheetId="8">#REF!</definedName>
    <definedName name="SOSI" localSheetId="9">#REF!</definedName>
    <definedName name="SOSI" localSheetId="7">#REF!</definedName>
    <definedName name="SOSI" localSheetId="19">#REF!</definedName>
    <definedName name="SOSI" localSheetId="24">#REF!</definedName>
    <definedName name="SOSI" localSheetId="26">#REF!</definedName>
    <definedName name="SOSI" localSheetId="25">#REF!</definedName>
    <definedName name="SOSI">#REF!</definedName>
    <definedName name="Source_file" localSheetId="59">[30]Sheet1!$B$4</definedName>
    <definedName name="Source_file" localSheetId="55">[30]Sheet1!$B$4</definedName>
    <definedName name="Source_file" localSheetId="8">[31]Sheet1!$B$4</definedName>
    <definedName name="Source_file" localSheetId="9">[31]Sheet1!$B$4</definedName>
    <definedName name="Source_file" localSheetId="7">[31]Sheet1!$B$4</definedName>
    <definedName name="Source_file">[32]Sheet1!$B$4</definedName>
    <definedName name="start" localSheetId="40">#REF!</definedName>
    <definedName name="start" localSheetId="21">#REF!</definedName>
    <definedName name="start" localSheetId="23">#REF!</definedName>
    <definedName name="start" localSheetId="35">#REF!</definedName>
    <definedName name="start" localSheetId="28">#REF!</definedName>
    <definedName name="start" localSheetId="59">#REF!</definedName>
    <definedName name="start" localSheetId="58">#REF!</definedName>
    <definedName name="start" localSheetId="5">#REF!</definedName>
    <definedName name="start" localSheetId="6">#REF!</definedName>
    <definedName name="start" localSheetId="31">#REF!</definedName>
    <definedName name="start" localSheetId="55">#REF!</definedName>
    <definedName name="start" localSheetId="57">#REF!</definedName>
    <definedName name="start" localSheetId="8">#REF!</definedName>
    <definedName name="start" localSheetId="9">#REF!</definedName>
    <definedName name="start" localSheetId="7">#REF!</definedName>
    <definedName name="start" localSheetId="19">#REF!</definedName>
    <definedName name="start" localSheetId="24">#REF!</definedName>
    <definedName name="start" localSheetId="26">#REF!</definedName>
    <definedName name="start" localSheetId="25">#REF!</definedName>
    <definedName name="start">#REF!</definedName>
    <definedName name="statutory" localSheetId="40">#REF!</definedName>
    <definedName name="statutory" localSheetId="21">#REF!</definedName>
    <definedName name="statutory" localSheetId="23">#REF!</definedName>
    <definedName name="statutory" localSheetId="35">#REF!</definedName>
    <definedName name="statutory" localSheetId="28">#REF!</definedName>
    <definedName name="statutory" localSheetId="59">#REF!</definedName>
    <definedName name="statutory" localSheetId="58">#REF!</definedName>
    <definedName name="statutory" localSheetId="5">#REF!</definedName>
    <definedName name="statutory" localSheetId="6">#REF!</definedName>
    <definedName name="statutory" localSheetId="31">#REF!</definedName>
    <definedName name="statutory" localSheetId="55">#REF!</definedName>
    <definedName name="statutory" localSheetId="57">#REF!</definedName>
    <definedName name="statutory" localSheetId="8">#REF!</definedName>
    <definedName name="statutory" localSheetId="9">#REF!</definedName>
    <definedName name="statutory" localSheetId="7">#REF!</definedName>
    <definedName name="statutory" localSheetId="19">#REF!</definedName>
    <definedName name="statutory" localSheetId="24">#REF!</definedName>
    <definedName name="statutory" localSheetId="26">#REF!</definedName>
    <definedName name="statutory" localSheetId="25">#REF!</definedName>
    <definedName name="statutory">#REF!</definedName>
    <definedName name="Statutory_Income_Statement" localSheetId="40">#REF!</definedName>
    <definedName name="Statutory_Income_Statement" localSheetId="21">#REF!</definedName>
    <definedName name="Statutory_Income_Statement" localSheetId="23">#REF!</definedName>
    <definedName name="Statutory_Income_Statement" localSheetId="35">#REF!</definedName>
    <definedName name="Statutory_Income_Statement" localSheetId="28">#REF!</definedName>
    <definedName name="Statutory_Income_Statement" localSheetId="59">#REF!</definedName>
    <definedName name="Statutory_Income_Statement" localSheetId="58">#REF!</definedName>
    <definedName name="Statutory_Income_Statement" localSheetId="5">#REF!</definedName>
    <definedName name="Statutory_Income_Statement" localSheetId="6">#REF!</definedName>
    <definedName name="Statutory_Income_Statement" localSheetId="31">#REF!</definedName>
    <definedName name="Statutory_Income_Statement" localSheetId="55">#REF!</definedName>
    <definedName name="Statutory_Income_Statement" localSheetId="57">#REF!</definedName>
    <definedName name="Statutory_Income_Statement" localSheetId="8">#REF!</definedName>
    <definedName name="Statutory_Income_Statement" localSheetId="9">#REF!</definedName>
    <definedName name="Statutory_Income_Statement" localSheetId="7">#REF!</definedName>
    <definedName name="Statutory_Income_Statement" localSheetId="19">#REF!</definedName>
    <definedName name="Statutory_Income_Statement" localSheetId="24">#REF!</definedName>
    <definedName name="Statutory_Income_Statement" localSheetId="26">#REF!</definedName>
    <definedName name="Statutory_Income_Statement" localSheetId="25">#REF!</definedName>
    <definedName name="Statutory_Income_Statement">#REF!</definedName>
    <definedName name="stop" localSheetId="40">#REF!</definedName>
    <definedName name="stop" localSheetId="21">#REF!</definedName>
    <definedName name="stop" localSheetId="23">#REF!</definedName>
    <definedName name="stop" localSheetId="35">#REF!</definedName>
    <definedName name="stop" localSheetId="28">#REF!</definedName>
    <definedName name="stop" localSheetId="59">#REF!</definedName>
    <definedName name="stop" localSheetId="58">#REF!</definedName>
    <definedName name="stop" localSheetId="5">#REF!</definedName>
    <definedName name="stop" localSheetId="6">#REF!</definedName>
    <definedName name="stop" localSheetId="31">#REF!</definedName>
    <definedName name="stop" localSheetId="55">#REF!</definedName>
    <definedName name="stop" localSheetId="57">#REF!</definedName>
    <definedName name="stop" localSheetId="8">#REF!</definedName>
    <definedName name="stop" localSheetId="9">#REF!</definedName>
    <definedName name="stop" localSheetId="7">#REF!</definedName>
    <definedName name="stop" localSheetId="19">#REF!</definedName>
    <definedName name="stop" localSheetId="24">#REF!</definedName>
    <definedName name="stop" localSheetId="26">#REF!</definedName>
    <definedName name="stop" localSheetId="25">#REF!</definedName>
    <definedName name="stop">#REF!</definedName>
    <definedName name="Sweden" localSheetId="59">[27]Sheet1!$C$20</definedName>
    <definedName name="Sweden" localSheetId="55">[27]Sheet1!$C$20</definedName>
    <definedName name="Sweden" localSheetId="8">[28]Sheet1!$C$20</definedName>
    <definedName name="Sweden" localSheetId="9">[28]Sheet1!$C$20</definedName>
    <definedName name="Sweden" localSheetId="7">[28]Sheet1!$C$20</definedName>
    <definedName name="Sweden">[29]Sheet1!$C$20</definedName>
    <definedName name="TASESUOM" localSheetId="40">#REF!</definedName>
    <definedName name="TASESUOM" localSheetId="21">#REF!</definedName>
    <definedName name="TASESUOM" localSheetId="23">#REF!</definedName>
    <definedName name="TASESUOM" localSheetId="32">#REF!</definedName>
    <definedName name="TASESUOM" localSheetId="28">#REF!</definedName>
    <definedName name="TASESUOM" localSheetId="59">#REF!</definedName>
    <definedName name="TASESUOM" localSheetId="58">#REF!</definedName>
    <definedName name="TASESUOM" localSheetId="5">#REF!</definedName>
    <definedName name="TASESUOM" localSheetId="6">#REF!</definedName>
    <definedName name="TASESUOM" localSheetId="55">#REF!</definedName>
    <definedName name="TASESUOM" localSheetId="57">#REF!</definedName>
    <definedName name="TASESUOM" localSheetId="8">#REF!</definedName>
    <definedName name="TASESUOM" localSheetId="9">#REF!</definedName>
    <definedName name="TASESUOM" localSheetId="7">#REF!</definedName>
    <definedName name="TASESUOM" localSheetId="19">#REF!</definedName>
    <definedName name="TASESUOM" localSheetId="24">#REF!</definedName>
    <definedName name="TASESUOM" localSheetId="26">#REF!</definedName>
    <definedName name="TASESUOM" localSheetId="25">#REF!</definedName>
    <definedName name="TASESUOM">#REF!</definedName>
    <definedName name="tfp" localSheetId="40" hidden="1">{"5 * utfall + budget",#N/A,FALSE,"T-0298";"5 * bolag",#N/A,FALSE,"T-0298";"Unibank, utfall alla",#N/A,FALSE,"T-0298";#N/A,#N/A,FALSE,"Koncernskulder";#N/A,#N/A,FALSE,"Koncernfakturering"}</definedName>
    <definedName name="tfp" localSheetId="21" hidden="1">{"5 * utfall + budget",#N/A,FALSE,"T-0298";"5 * bolag",#N/A,FALSE,"T-0298";"Unibank, utfall alla",#N/A,FALSE,"T-0298";#N/A,#N/A,FALSE,"Koncernskulder";#N/A,#N/A,FALSE,"Koncernfakturering"}</definedName>
    <definedName name="tfp" localSheetId="23" hidden="1">{"5 * utfall + budget",#N/A,FALSE,"T-0298";"5 * bolag",#N/A,FALSE,"T-0298";"Unibank, utfall alla",#N/A,FALSE,"T-0298";#N/A,#N/A,FALSE,"Koncernskulder";#N/A,#N/A,FALSE,"Koncernfakturering"}</definedName>
    <definedName name="tfp" localSheetId="34" hidden="1">{"5 * utfall + budget",#N/A,FALSE,"T-0298";"5 * bolag",#N/A,FALSE,"T-0298";"Unibank, utfall alla",#N/A,FALSE,"T-0298";#N/A,#N/A,FALSE,"Koncernskulder";#N/A,#N/A,FALSE,"Koncernfakturering"}</definedName>
    <definedName name="tfp" localSheetId="32" hidden="1">{"5 * utfall + budget",#N/A,FALSE,"T-0298";"5 * bolag",#N/A,FALSE,"T-0298";"Unibank, utfall alla",#N/A,FALSE,"T-0298";#N/A,#N/A,FALSE,"Koncernskulder";#N/A,#N/A,FALSE,"Koncernfakturering"}</definedName>
    <definedName name="tfp" localSheetId="54" hidden="1">{"5 * utfall + budget",#N/A,FALSE,"T-0298";"5 * bolag",#N/A,FALSE,"T-0298";"Unibank, utfall alla",#N/A,FALSE,"T-0298";#N/A,#N/A,FALSE,"Koncernskulder";#N/A,#N/A,FALSE,"Koncernfakturering"}</definedName>
    <definedName name="tfp" localSheetId="28" hidden="1">{"5 * utfall + budget",#N/A,FALSE,"T-0298";"5 * bolag",#N/A,FALSE,"T-0298";"Unibank, utfall alla",#N/A,FALSE,"T-0298";#N/A,#N/A,FALSE,"Koncernskulder";#N/A,#N/A,FALSE,"Koncernfakturering"}</definedName>
    <definedName name="tfp" localSheetId="59" hidden="1">{"5 * utfall + budget",#N/A,FALSE,"T-0298";"5 * bolag",#N/A,FALSE,"T-0298";"Unibank, utfall alla",#N/A,FALSE,"T-0298";#N/A,#N/A,FALSE,"Koncernskulder";#N/A,#N/A,FALSE,"Koncernfakturering"}</definedName>
    <definedName name="tfp" localSheetId="58" hidden="1">{"5 * utfall + budget",#N/A,FALSE,"T-0298";"5 * bolag",#N/A,FALSE,"T-0298";"Unibank, utfall alla",#N/A,FALSE,"T-0298";#N/A,#N/A,FALSE,"Koncernskulder";#N/A,#N/A,FALSE,"Koncernfakturering"}</definedName>
    <definedName name="tfp" localSheetId="5" hidden="1">{"5 * utfall + budget",#N/A,FALSE,"T-0298";"5 * bolag",#N/A,FALSE,"T-0298";"Unibank, utfall alla",#N/A,FALSE,"T-0298";#N/A,#N/A,FALSE,"Koncernskulder";#N/A,#N/A,FALSE,"Koncernfakturering"}</definedName>
    <definedName name="tfp" localSheetId="6" hidden="1">{"5 * utfall + budget",#N/A,FALSE,"T-0298";"5 * bolag",#N/A,FALSE,"T-0298";"Unibank, utfall alla",#N/A,FALSE,"T-0298";#N/A,#N/A,FALSE,"Koncernskulder";#N/A,#N/A,FALSE,"Koncernfakturering"}</definedName>
    <definedName name="tfp" localSheetId="55" hidden="1">{"5 * utfall + budget",#N/A,FALSE,"T-0298";"5 * bolag",#N/A,FALSE,"T-0298";"Unibank, utfall alla",#N/A,FALSE,"T-0298";#N/A,#N/A,FALSE,"Koncernskulder";#N/A,#N/A,FALSE,"Koncernfakturering"}</definedName>
    <definedName name="tfp" localSheetId="57" hidden="1">{"5 * utfall + budget",#N/A,FALSE,"T-0298";"5 * bolag",#N/A,FALSE,"T-0298";"Unibank, utfall alla",#N/A,FALSE,"T-0298";#N/A,#N/A,FALSE,"Koncernskulder";#N/A,#N/A,FALSE,"Koncernfakturering"}</definedName>
    <definedName name="tfp" localSheetId="8" hidden="1">{"5 * utfall + budget",#N/A,FALSE,"T-0298";"5 * bolag",#N/A,FALSE,"T-0298";"Unibank, utfall alla",#N/A,FALSE,"T-0298";#N/A,#N/A,FALSE,"Koncernskulder";#N/A,#N/A,FALSE,"Koncernfakturering"}</definedName>
    <definedName name="tfp" localSheetId="9" hidden="1">{"5 * utfall + budget",#N/A,FALSE,"T-0298";"5 * bolag",#N/A,FALSE,"T-0298";"Unibank, utfall alla",#N/A,FALSE,"T-0298";#N/A,#N/A,FALSE,"Koncernskulder";#N/A,#N/A,FALSE,"Koncernfakturering"}</definedName>
    <definedName name="tfp" localSheetId="7" hidden="1">{"5 * utfall + budget",#N/A,FALSE,"T-0298";"5 * bolag",#N/A,FALSE,"T-0298";"Unibank, utfall alla",#N/A,FALSE,"T-0298";#N/A,#N/A,FALSE,"Koncernskulder";#N/A,#N/A,FALSE,"Koncernfakturering"}</definedName>
    <definedName name="tfp" localSheetId="19" hidden="1">{"5 * utfall + budget",#N/A,FALSE,"T-0298";"5 * bolag",#N/A,FALSE,"T-0298";"Unibank, utfall alla",#N/A,FALSE,"T-0298";#N/A,#N/A,FALSE,"Koncernskulder";#N/A,#N/A,FALSE,"Koncernfakturering"}</definedName>
    <definedName name="tfp" localSheetId="41" hidden="1">{"5 * utfall + budget",#N/A,FALSE,"T-0298";"5 * bolag",#N/A,FALSE,"T-0298";"Unibank, utfall alla",#N/A,FALSE,"T-0298";#N/A,#N/A,FALSE,"Koncernskulder";#N/A,#N/A,FALSE,"Koncernfakturering"}</definedName>
    <definedName name="tfp" localSheetId="39" hidden="1">{"5 * utfall + budget",#N/A,FALSE,"T-0298";"5 * bolag",#N/A,FALSE,"T-0298";"Unibank, utfall alla",#N/A,FALSE,"T-0298";#N/A,#N/A,FALSE,"Koncernskulder";#N/A,#N/A,FALSE,"Koncernfakturering"}</definedName>
    <definedName name="tfp" localSheetId="24" hidden="1">{"5 * utfall + budget",#N/A,FALSE,"T-0298";"5 * bolag",#N/A,FALSE,"T-0298";"Unibank, utfall alla",#N/A,FALSE,"T-0298";#N/A,#N/A,FALSE,"Koncernskulder";#N/A,#N/A,FALSE,"Koncernfakturering"}</definedName>
    <definedName name="tfp" localSheetId="26" hidden="1">{"5 * utfall + budget",#N/A,FALSE,"T-0298";"5 * bolag",#N/A,FALSE,"T-0298";"Unibank, utfall alla",#N/A,FALSE,"T-0298";#N/A,#N/A,FALSE,"Koncernskulder";#N/A,#N/A,FALSE,"Koncernfakturering"}</definedName>
    <definedName name="tfp" localSheetId="25" hidden="1">{"5 * utfall + budget",#N/A,FALSE,"T-0298";"5 * bolag",#N/A,FALSE,"T-0298";"Unibank, utfall alla",#N/A,FALSE,"T-0298";#N/A,#N/A,FALSE,"Koncernskulder";#N/A,#N/A,FALSE,"Koncernfakturering"}</definedName>
    <definedName name="tfp" hidden="1">{"5 * utfall + budget",#N/A,FALSE,"T-0298";"5 * bolag",#N/A,FALSE,"T-0298";"Unibank, utfall alla",#N/A,FALSE,"T-0298";#N/A,#N/A,FALSE,"Koncernskulder";#N/A,#N/A,FALSE,"Koncernfakturering"}</definedName>
    <definedName name="TotalKol" localSheetId="59">[20]Investment_assets!$AX$1:$AY$65536</definedName>
    <definedName name="TotalKol" localSheetId="55">[20]Investment_assets!$AX$1:$AY$65536</definedName>
    <definedName name="TotalKol" localSheetId="8">[21]Investment_assets!$AX$1:$AY$65536</definedName>
    <definedName name="TotalKol" localSheetId="9">[21]Investment_assets!$AX$1:$AY$65536</definedName>
    <definedName name="TotalKol" localSheetId="7">[21]Investment_assets!$AX$1:$AY$65536</definedName>
    <definedName name="TotalKol">[22]Investment_assets!$AX$1:$AY$65536</definedName>
    <definedName name="treasury" localSheetId="40">#REF!</definedName>
    <definedName name="treasury" localSheetId="21">#REF!</definedName>
    <definedName name="treasury" localSheetId="23">#REF!</definedName>
    <definedName name="treasury" localSheetId="35">#REF!</definedName>
    <definedName name="treasury" localSheetId="28">#REF!</definedName>
    <definedName name="treasury" localSheetId="59">#REF!</definedName>
    <definedName name="treasury" localSheetId="58">#REF!</definedName>
    <definedName name="treasury" localSheetId="5">#REF!</definedName>
    <definedName name="treasury" localSheetId="6">#REF!</definedName>
    <definedName name="treasury" localSheetId="31">#REF!</definedName>
    <definedName name="treasury" localSheetId="55">#REF!</definedName>
    <definedName name="treasury" localSheetId="57">#REF!</definedName>
    <definedName name="treasury" localSheetId="8">#REF!</definedName>
    <definedName name="treasury" localSheetId="9">#REF!</definedName>
    <definedName name="treasury" localSheetId="7">#REF!</definedName>
    <definedName name="treasury" localSheetId="19">#REF!</definedName>
    <definedName name="treasury" localSheetId="24">#REF!</definedName>
    <definedName name="treasury" localSheetId="26">#REF!</definedName>
    <definedName name="treasury" localSheetId="25">#REF!</definedName>
    <definedName name="treasury">#REF!</definedName>
    <definedName name="TreasuryKeyFig" localSheetId="40">#REF!</definedName>
    <definedName name="TreasuryKeyFig" localSheetId="21">#REF!</definedName>
    <definedName name="TreasuryKeyFig" localSheetId="23">#REF!</definedName>
    <definedName name="TreasuryKeyFig" localSheetId="35">#REF!</definedName>
    <definedName name="TreasuryKeyFig" localSheetId="28">#REF!</definedName>
    <definedName name="TreasuryKeyFig" localSheetId="59">#REF!</definedName>
    <definedName name="TreasuryKeyFig" localSheetId="58">#REF!</definedName>
    <definedName name="TreasuryKeyFig" localSheetId="5">#REF!</definedName>
    <definedName name="TreasuryKeyFig" localSheetId="6">#REF!</definedName>
    <definedName name="TreasuryKeyFig" localSheetId="31">#REF!</definedName>
    <definedName name="TreasuryKeyFig" localSheetId="55">#REF!</definedName>
    <definedName name="TreasuryKeyFig" localSheetId="57">#REF!</definedName>
    <definedName name="TreasuryKeyFig" localSheetId="8">#REF!</definedName>
    <definedName name="TreasuryKeyFig" localSheetId="9">#REF!</definedName>
    <definedName name="TreasuryKeyFig" localSheetId="7">#REF!</definedName>
    <definedName name="TreasuryKeyFig" localSheetId="19">#REF!</definedName>
    <definedName name="TreasuryKeyFig" localSheetId="24">#REF!</definedName>
    <definedName name="TreasuryKeyFig" localSheetId="26">#REF!</definedName>
    <definedName name="TreasuryKeyFig" localSheetId="25">#REF!</definedName>
    <definedName name="TreasuryKeyFig">#REF!</definedName>
    <definedName name="TreasuryOP" localSheetId="40">#REF!</definedName>
    <definedName name="TreasuryOP" localSheetId="21">#REF!</definedName>
    <definedName name="TreasuryOP" localSheetId="23">#REF!</definedName>
    <definedName name="TreasuryOP" localSheetId="35">#REF!</definedName>
    <definedName name="TreasuryOP" localSheetId="28">#REF!</definedName>
    <definedName name="TreasuryOP" localSheetId="59">#REF!</definedName>
    <definedName name="TreasuryOP" localSheetId="58">#REF!</definedName>
    <definedName name="TreasuryOP" localSheetId="5">#REF!</definedName>
    <definedName name="TreasuryOP" localSheetId="6">#REF!</definedName>
    <definedName name="TreasuryOP" localSheetId="31">#REF!</definedName>
    <definedName name="TreasuryOP" localSheetId="55">#REF!</definedName>
    <definedName name="TreasuryOP" localSheetId="57">#REF!</definedName>
    <definedName name="TreasuryOP" localSheetId="8">#REF!</definedName>
    <definedName name="TreasuryOP" localSheetId="9">#REF!</definedName>
    <definedName name="TreasuryOP" localSheetId="7">#REF!</definedName>
    <definedName name="TreasuryOP" localSheetId="19">#REF!</definedName>
    <definedName name="TreasuryOP" localSheetId="24">#REF!</definedName>
    <definedName name="TreasuryOP" localSheetId="26">#REF!</definedName>
    <definedName name="TreasuryOP" localSheetId="25">#REF!</definedName>
    <definedName name="TreasuryOP">#REF!</definedName>
    <definedName name="TULOS" localSheetId="40">#REF!</definedName>
    <definedName name="TULOS" localSheetId="21">#REF!</definedName>
    <definedName name="TULOS" localSheetId="23">#REF!</definedName>
    <definedName name="TULOS" localSheetId="32">#REF!</definedName>
    <definedName name="TULOS" localSheetId="28">#REF!</definedName>
    <definedName name="TULOS" localSheetId="59">#REF!</definedName>
    <definedName name="TULOS" localSheetId="58">#REF!</definedName>
    <definedName name="TULOS" localSheetId="5">#REF!</definedName>
    <definedName name="TULOS" localSheetId="6">#REF!</definedName>
    <definedName name="TULOS" localSheetId="55">#REF!</definedName>
    <definedName name="TULOS" localSheetId="57">#REF!</definedName>
    <definedName name="TULOS" localSheetId="8">#REF!</definedName>
    <definedName name="TULOS" localSheetId="9">#REF!</definedName>
    <definedName name="TULOS" localSheetId="7">#REF!</definedName>
    <definedName name="TULOS" localSheetId="19">#REF!</definedName>
    <definedName name="TULOS" localSheetId="24">#REF!</definedName>
    <definedName name="TULOS" localSheetId="26">#REF!</definedName>
    <definedName name="TULOS" localSheetId="25">#REF!</definedName>
    <definedName name="TULOS">#REF!</definedName>
    <definedName name="type" localSheetId="59">'[54]Schedule 8010'!$R$96:$S$98</definedName>
    <definedName name="type" localSheetId="55">'[54]Schedule 8010'!$R$96:$S$98</definedName>
    <definedName name="type" localSheetId="8">'[55]Schedule 8010'!$R$96:$S$98</definedName>
    <definedName name="type" localSheetId="9">'[55]Schedule 8010'!$R$96:$S$98</definedName>
    <definedName name="type" localSheetId="7">'[55]Schedule 8010'!$R$96:$S$98</definedName>
    <definedName name="type">'[56]Schedule 8010'!$R$96:$S$98</definedName>
    <definedName name="UltimoLastYear" localSheetId="59">[20]HelpSheet!$C$3</definedName>
    <definedName name="UltimoLastYear" localSheetId="55">[20]HelpSheet!$C$3</definedName>
    <definedName name="UltimoLastYear" localSheetId="8">[21]HelpSheet!$C$3</definedName>
    <definedName name="UltimoLastYear" localSheetId="9">[21]HelpSheet!$C$3</definedName>
    <definedName name="UltimoLastYear" localSheetId="7">[21]HelpSheet!$C$3</definedName>
    <definedName name="UltimoLastYear">[22]HelpSheet!$C$3</definedName>
    <definedName name="Unit" localSheetId="59">[4]XXX!$C$34</definedName>
    <definedName name="Unit" localSheetId="55">[4]XXX!$C$34</definedName>
    <definedName name="Unit" localSheetId="8">[5]XXX!$C$34</definedName>
    <definedName name="Unit" localSheetId="9">[5]XXX!$C$34</definedName>
    <definedName name="Unit" localSheetId="7">[5]XXX!$C$34</definedName>
    <definedName name="Unit">[6]XXX!$C$34</definedName>
    <definedName name="ValgtDato1" localSheetId="59">[20]HelpSheet!$C$21</definedName>
    <definedName name="ValgtDato1" localSheetId="55">[20]HelpSheet!$C$21</definedName>
    <definedName name="ValgtDato1" localSheetId="8">[21]HelpSheet!$C$21</definedName>
    <definedName name="ValgtDato1" localSheetId="9">[21]HelpSheet!$C$21</definedName>
    <definedName name="ValgtDato1" localSheetId="7">[21]HelpSheet!$C$21</definedName>
    <definedName name="ValgtDato1">[22]HelpSheet!$C$21</definedName>
    <definedName name="ValgtDato2" localSheetId="59">[20]HelpSheet!$C$23</definedName>
    <definedName name="ValgtDato2" localSheetId="55">[20]HelpSheet!$C$23</definedName>
    <definedName name="ValgtDato2" localSheetId="8">[21]HelpSheet!$C$23</definedName>
    <definedName name="ValgtDato2" localSheetId="9">[21]HelpSheet!$C$23</definedName>
    <definedName name="ValgtDato2" localSheetId="7">[21]HelpSheet!$C$23</definedName>
    <definedName name="ValgtDato2">[22]HelpSheet!$C$23</definedName>
    <definedName name="ValgtDato3" localSheetId="59">[20]HelpSheet!$C$25</definedName>
    <definedName name="ValgtDato3" localSheetId="55">[20]HelpSheet!$C$25</definedName>
    <definedName name="ValgtDato3" localSheetId="8">[21]HelpSheet!$C$25</definedName>
    <definedName name="ValgtDato3" localSheetId="9">[21]HelpSheet!$C$25</definedName>
    <definedName name="ValgtDato3" localSheetId="7">[21]HelpSheet!$C$25</definedName>
    <definedName name="ValgtDato3">[22]HelpSheet!$C$25</definedName>
    <definedName name="ValgtDatoIndex" localSheetId="59">[20]HelpSheet!$C$19</definedName>
    <definedName name="ValgtDatoIndex" localSheetId="55">[20]HelpSheet!$C$19</definedName>
    <definedName name="ValgtDatoIndex" localSheetId="8">[21]HelpSheet!$C$19</definedName>
    <definedName name="ValgtDatoIndex" localSheetId="9">[21]HelpSheet!$C$19</definedName>
    <definedName name="ValgtDatoIndex" localSheetId="7">[21]HelpSheet!$C$19</definedName>
    <definedName name="ValgtDatoIndex">[22]HelpSheet!$C$19</definedName>
    <definedName name="Valuta" localSheetId="59">[20]Investment_assets!$A$7:$IV$7</definedName>
    <definedName name="Valuta" localSheetId="55">[20]Investment_assets!$A$7:$IV$7</definedName>
    <definedName name="Valuta" localSheetId="8">[21]Investment_assets!$A$7:$IV$7</definedName>
    <definedName name="Valuta" localSheetId="9">[21]Investment_assets!$A$7:$IV$7</definedName>
    <definedName name="Valuta" localSheetId="7">[21]Investment_assets!$A$7:$IV$7</definedName>
    <definedName name="Valuta">[22]Investment_assets!$A$7:$IV$7</definedName>
    <definedName name="valuta_kurs_ultimo" localSheetId="59">[20]Valutakurser!$A$7:$Q$10</definedName>
    <definedName name="valuta_kurs_ultimo" localSheetId="55">[20]Valutakurser!$A$7:$Q$10</definedName>
    <definedName name="valuta_kurs_ultimo" localSheetId="8">[21]Valutakurser!$A$7:$Q$10</definedName>
    <definedName name="valuta_kurs_ultimo" localSheetId="9">[21]Valutakurser!$A$7:$Q$10</definedName>
    <definedName name="valuta_kurs_ultimo" localSheetId="7">[21]Valutakurser!$A$7:$Q$10</definedName>
    <definedName name="valuta_kurs_ultimo">[22]Valutakurser!$A$7:$Q$10</definedName>
    <definedName name="ValutaFlag" localSheetId="59">[20]HelpSheet!$G$6</definedName>
    <definedName name="ValutaFlag" localSheetId="55">[20]HelpSheet!$G$6</definedName>
    <definedName name="ValutaFlag" localSheetId="8">[21]HelpSheet!$G$6</definedName>
    <definedName name="ValutaFlag" localSheetId="9">[21]HelpSheet!$G$6</definedName>
    <definedName name="ValutaFlag" localSheetId="7">[21]HelpSheet!$G$6</definedName>
    <definedName name="ValutaFlag">[22]HelpSheet!$G$6</definedName>
    <definedName name="ValutaValg" localSheetId="59">[20]HelpSheet!$G$3:$G$4</definedName>
    <definedName name="ValutaValg" localSheetId="55">[20]HelpSheet!$G$3:$G$4</definedName>
    <definedName name="ValutaValg" localSheetId="8">[21]HelpSheet!$G$3:$G$4</definedName>
    <definedName name="ValutaValg" localSheetId="9">[21]HelpSheet!$G$3:$G$4</definedName>
    <definedName name="ValutaValg" localSheetId="7">[21]HelpSheet!$G$3:$G$4</definedName>
    <definedName name="ValutaValg">[22]HelpSheet!$G$3:$G$4</definedName>
    <definedName name="Wealth" localSheetId="40">#REF!</definedName>
    <definedName name="Wealth" localSheetId="21">#REF!</definedName>
    <definedName name="Wealth" localSheetId="23">#REF!</definedName>
    <definedName name="Wealth" localSheetId="35">#REF!</definedName>
    <definedName name="Wealth" localSheetId="28">#REF!</definedName>
    <definedName name="Wealth" localSheetId="59">#REF!</definedName>
    <definedName name="Wealth" localSheetId="58">#REF!</definedName>
    <definedName name="Wealth" localSheetId="5">#REF!</definedName>
    <definedName name="Wealth" localSheetId="6">#REF!</definedName>
    <definedName name="Wealth" localSheetId="31">#REF!</definedName>
    <definedName name="Wealth" localSheetId="55">#REF!</definedName>
    <definedName name="Wealth" localSheetId="57">#REF!</definedName>
    <definedName name="Wealth" localSheetId="8">#REF!</definedName>
    <definedName name="Wealth" localSheetId="9">#REF!</definedName>
    <definedName name="Wealth" localSheetId="7">#REF!</definedName>
    <definedName name="Wealth" localSheetId="19">#REF!</definedName>
    <definedName name="Wealth" localSheetId="24">#REF!</definedName>
    <definedName name="Wealth" localSheetId="26">#REF!</definedName>
    <definedName name="Wealth" localSheetId="25">#REF!</definedName>
    <definedName name="Wealth">#REF!</definedName>
    <definedName name="Wealthother" localSheetId="40">#REF!</definedName>
    <definedName name="Wealthother" localSheetId="21">#REF!</definedName>
    <definedName name="Wealthother" localSheetId="23">#REF!</definedName>
    <definedName name="Wealthother" localSheetId="35">#REF!</definedName>
    <definedName name="Wealthother" localSheetId="28">#REF!</definedName>
    <definedName name="Wealthother" localSheetId="59">#REF!</definedName>
    <definedName name="Wealthother" localSheetId="58">#REF!</definedName>
    <definedName name="Wealthother" localSheetId="5">#REF!</definedName>
    <definedName name="Wealthother" localSheetId="6">#REF!</definedName>
    <definedName name="Wealthother" localSheetId="31">#REF!</definedName>
    <definedName name="Wealthother" localSheetId="55">#REF!</definedName>
    <definedName name="Wealthother" localSheetId="57">#REF!</definedName>
    <definedName name="Wealthother" localSheetId="8">#REF!</definedName>
    <definedName name="Wealthother" localSheetId="9">#REF!</definedName>
    <definedName name="Wealthother" localSheetId="7">#REF!</definedName>
    <definedName name="Wealthother" localSheetId="19">#REF!</definedName>
    <definedName name="Wealthother" localSheetId="24">#REF!</definedName>
    <definedName name="Wealthother" localSheetId="26">#REF!</definedName>
    <definedName name="Wealthother" localSheetId="25">#REF!</definedName>
    <definedName name="Wealthother">#REF!</definedName>
    <definedName name="Vesta_life" localSheetId="40">#REF!</definedName>
    <definedName name="Vesta_life" localSheetId="21">#REF!</definedName>
    <definedName name="Vesta_life" localSheetId="23">#REF!</definedName>
    <definedName name="Vesta_life" localSheetId="35">#REF!</definedName>
    <definedName name="Vesta_life" localSheetId="28">#REF!</definedName>
    <definedName name="Vesta_life" localSheetId="59">#REF!</definedName>
    <definedName name="Vesta_life" localSheetId="58">#REF!</definedName>
    <definedName name="Vesta_life" localSheetId="5">#REF!</definedName>
    <definedName name="Vesta_life" localSheetId="6">#REF!</definedName>
    <definedName name="Vesta_life" localSheetId="31">#REF!</definedName>
    <definedName name="Vesta_life" localSheetId="55">#REF!</definedName>
    <definedName name="Vesta_life" localSheetId="57">#REF!</definedName>
    <definedName name="Vesta_life" localSheetId="8">#REF!</definedName>
    <definedName name="Vesta_life" localSheetId="9">#REF!</definedName>
    <definedName name="Vesta_life" localSheetId="7">#REF!</definedName>
    <definedName name="Vesta_life" localSheetId="19">#REF!</definedName>
    <definedName name="Vesta_life" localSheetId="24">#REF!</definedName>
    <definedName name="Vesta_life" localSheetId="26">#REF!</definedName>
    <definedName name="Vesta_life" localSheetId="25">#REF!</definedName>
    <definedName name="Vesta_life">#REF!</definedName>
    <definedName name="Wholsalebanking" localSheetId="40">#REF!</definedName>
    <definedName name="Wholsalebanking" localSheetId="21">#REF!</definedName>
    <definedName name="Wholsalebanking" localSheetId="23">#REF!</definedName>
    <definedName name="Wholsalebanking" localSheetId="35">#REF!</definedName>
    <definedName name="Wholsalebanking" localSheetId="28">#REF!</definedName>
    <definedName name="Wholsalebanking" localSheetId="59">#REF!</definedName>
    <definedName name="Wholsalebanking" localSheetId="58">#REF!</definedName>
    <definedName name="Wholsalebanking" localSheetId="5">#REF!</definedName>
    <definedName name="Wholsalebanking" localSheetId="6">#REF!</definedName>
    <definedName name="Wholsalebanking" localSheetId="31">#REF!</definedName>
    <definedName name="Wholsalebanking" localSheetId="55">#REF!</definedName>
    <definedName name="Wholsalebanking" localSheetId="57">#REF!</definedName>
    <definedName name="Wholsalebanking" localSheetId="8">#REF!</definedName>
    <definedName name="Wholsalebanking" localSheetId="9">#REF!</definedName>
    <definedName name="Wholsalebanking" localSheetId="7">#REF!</definedName>
    <definedName name="Wholsalebanking" localSheetId="19">#REF!</definedName>
    <definedName name="Wholsalebanking" localSheetId="24">#REF!</definedName>
    <definedName name="Wholsalebanking" localSheetId="26">#REF!</definedName>
    <definedName name="Wholsalebanking" localSheetId="25">#REF!</definedName>
    <definedName name="Wholsalebanking">#REF!</definedName>
    <definedName name="wrn.Bransch." localSheetId="40" hidden="1">{"Sammanst",#N/A,TRUE,"951231";"Sid4",#N/A,TRUE,"4.Slutlig";"Sid2",#N/A,TRUE,"2.Värden";"Sid3",#N/A,TRUE,"3.Justering";"Sid1",#N/A,TRUE,"1.Utgångsläge"}</definedName>
    <definedName name="wrn.Bransch." localSheetId="21" hidden="1">{"Sammanst",#N/A,TRUE,"951231";"Sid4",#N/A,TRUE,"4.Slutlig";"Sid2",#N/A,TRUE,"2.Värden";"Sid3",#N/A,TRUE,"3.Justering";"Sid1",#N/A,TRUE,"1.Utgångsläge"}</definedName>
    <definedName name="wrn.Bransch." localSheetId="23" hidden="1">{"Sammanst",#N/A,TRUE,"951231";"Sid4",#N/A,TRUE,"4.Slutlig";"Sid2",#N/A,TRUE,"2.Värden";"Sid3",#N/A,TRUE,"3.Justering";"Sid1",#N/A,TRUE,"1.Utgångsläge"}</definedName>
    <definedName name="wrn.Bransch." localSheetId="34" hidden="1">{"Sammanst",#N/A,TRUE,"951231";"Sid4",#N/A,TRUE,"4.Slutlig";"Sid2",#N/A,TRUE,"2.Värden";"Sid3",#N/A,TRUE,"3.Justering";"Sid1",#N/A,TRUE,"1.Utgångsläge"}</definedName>
    <definedName name="wrn.Bransch." localSheetId="32" hidden="1">{"Sammanst",#N/A,TRUE,"951231";"Sid4",#N/A,TRUE,"4.Slutlig";"Sid2",#N/A,TRUE,"2.Värden";"Sid3",#N/A,TRUE,"3.Justering";"Sid1",#N/A,TRUE,"1.Utgångsläge"}</definedName>
    <definedName name="wrn.Bransch." localSheetId="54" hidden="1">{"Sammanst",#N/A,TRUE,"951231";"Sid4",#N/A,TRUE,"4.Slutlig";"Sid2",#N/A,TRUE,"2.Värden";"Sid3",#N/A,TRUE,"3.Justering";"Sid1",#N/A,TRUE,"1.Utgångsläge"}</definedName>
    <definedName name="wrn.Bransch." localSheetId="28" hidden="1">{"Sammanst",#N/A,TRUE,"951231";"Sid4",#N/A,TRUE,"4.Slutlig";"Sid2",#N/A,TRUE,"2.Värden";"Sid3",#N/A,TRUE,"3.Justering";"Sid1",#N/A,TRUE,"1.Utgångsläge"}</definedName>
    <definedName name="wrn.Bransch." localSheetId="59" hidden="1">{"Sammanst",#N/A,TRUE,"951231";"Sid4",#N/A,TRUE,"4.Slutlig";"Sid2",#N/A,TRUE,"2.Värden";"Sid3",#N/A,TRUE,"3.Justering";"Sid1",#N/A,TRUE,"1.Utgångsläge"}</definedName>
    <definedName name="wrn.Bransch." localSheetId="58" hidden="1">{"Sammanst",#N/A,TRUE,"951231";"Sid4",#N/A,TRUE,"4.Slutlig";"Sid2",#N/A,TRUE,"2.Värden";"Sid3",#N/A,TRUE,"3.Justering";"Sid1",#N/A,TRUE,"1.Utgångsläge"}</definedName>
    <definedName name="wrn.Bransch." localSheetId="5" hidden="1">{"Sammanst",#N/A,TRUE,"951231";"Sid4",#N/A,TRUE,"4.Slutlig";"Sid2",#N/A,TRUE,"2.Värden";"Sid3",#N/A,TRUE,"3.Justering";"Sid1",#N/A,TRUE,"1.Utgångsläge"}</definedName>
    <definedName name="wrn.Bransch." localSheetId="6" hidden="1">{"Sammanst",#N/A,TRUE,"951231";"Sid4",#N/A,TRUE,"4.Slutlig";"Sid2",#N/A,TRUE,"2.Värden";"Sid3",#N/A,TRUE,"3.Justering";"Sid1",#N/A,TRUE,"1.Utgångsläge"}</definedName>
    <definedName name="wrn.Bransch." localSheetId="55" hidden="1">{"Sammanst",#N/A,TRUE,"951231";"Sid4",#N/A,TRUE,"4.Slutlig";"Sid2",#N/A,TRUE,"2.Värden";"Sid3",#N/A,TRUE,"3.Justering";"Sid1",#N/A,TRUE,"1.Utgångsläge"}</definedName>
    <definedName name="wrn.Bransch." localSheetId="57" hidden="1">{"Sammanst",#N/A,TRUE,"951231";"Sid4",#N/A,TRUE,"4.Slutlig";"Sid2",#N/A,TRUE,"2.Värden";"Sid3",#N/A,TRUE,"3.Justering";"Sid1",#N/A,TRUE,"1.Utgångsläge"}</definedName>
    <definedName name="wrn.Bransch." localSheetId="8" hidden="1">{"Sammanst",#N/A,TRUE,"951231";"Sid4",#N/A,TRUE,"4.Slutlig";"Sid2",#N/A,TRUE,"2.Värden";"Sid3",#N/A,TRUE,"3.Justering";"Sid1",#N/A,TRUE,"1.Utgångsläge"}</definedName>
    <definedName name="wrn.Bransch." localSheetId="9" hidden="1">{"Sammanst",#N/A,TRUE,"951231";"Sid4",#N/A,TRUE,"4.Slutlig";"Sid2",#N/A,TRUE,"2.Värden";"Sid3",#N/A,TRUE,"3.Justering";"Sid1",#N/A,TRUE,"1.Utgångsläge"}</definedName>
    <definedName name="wrn.Bransch." localSheetId="7" hidden="1">{"Sammanst",#N/A,TRUE,"951231";"Sid4",#N/A,TRUE,"4.Slutlig";"Sid2",#N/A,TRUE,"2.Värden";"Sid3",#N/A,TRUE,"3.Justering";"Sid1",#N/A,TRUE,"1.Utgångsläge"}</definedName>
    <definedName name="wrn.Bransch." localSheetId="19" hidden="1">{"Sammanst",#N/A,TRUE,"951231";"Sid4",#N/A,TRUE,"4.Slutlig";"Sid2",#N/A,TRUE,"2.Värden";"Sid3",#N/A,TRUE,"3.Justering";"Sid1",#N/A,TRUE,"1.Utgångsläge"}</definedName>
    <definedName name="wrn.Bransch." localSheetId="41" hidden="1">{"Sammanst",#N/A,TRUE,"951231";"Sid4",#N/A,TRUE,"4.Slutlig";"Sid2",#N/A,TRUE,"2.Värden";"Sid3",#N/A,TRUE,"3.Justering";"Sid1",#N/A,TRUE,"1.Utgångsläge"}</definedName>
    <definedName name="wrn.Bransch." localSheetId="39" hidden="1">{"Sammanst",#N/A,TRUE,"951231";"Sid4",#N/A,TRUE,"4.Slutlig";"Sid2",#N/A,TRUE,"2.Värden";"Sid3",#N/A,TRUE,"3.Justering";"Sid1",#N/A,TRUE,"1.Utgångsläge"}</definedName>
    <definedName name="wrn.Bransch." localSheetId="24" hidden="1">{"Sammanst",#N/A,TRUE,"951231";"Sid4",#N/A,TRUE,"4.Slutlig";"Sid2",#N/A,TRUE,"2.Värden";"Sid3",#N/A,TRUE,"3.Justering";"Sid1",#N/A,TRUE,"1.Utgångsläge"}</definedName>
    <definedName name="wrn.Bransch." localSheetId="26" hidden="1">{"Sammanst",#N/A,TRUE,"951231";"Sid4",#N/A,TRUE,"4.Slutlig";"Sid2",#N/A,TRUE,"2.Värden";"Sid3",#N/A,TRUE,"3.Justering";"Sid1",#N/A,TRUE,"1.Utgångsläge"}</definedName>
    <definedName name="wrn.Bransch." localSheetId="25" hidden="1">{"Sammanst",#N/A,TRUE,"951231";"Sid4",#N/A,TRUE,"4.Slutlig";"Sid2",#N/A,TRUE,"2.Värden";"Sid3",#N/A,TRUE,"3.Justering";"Sid1",#N/A,TRUE,"1.Utgångsläge"}</definedName>
    <definedName name="wrn.Bransch." hidden="1">{"Sammanst",#N/A,TRUE,"951231";"Sid4",#N/A,TRUE,"4.Slutlig";"Sid2",#N/A,TRUE,"2.Värden";"Sid3",#N/A,TRUE,"3.Justering";"Sid1",#N/A,TRUE,"1.Utgångsläge"}</definedName>
    <definedName name="wrn.Månadsrapport._.T." localSheetId="40" hidden="1">{"5 * utfall + budget",#N/A,FALSE,"T-0298";"5 * bolag",#N/A,FALSE,"T-0298";"Unibank, utfall alla",#N/A,FALSE,"T-0298";#N/A,#N/A,FALSE,"Koncernskulder";#N/A,#N/A,FALSE,"Koncernfakturering"}</definedName>
    <definedName name="wrn.Månadsrapport._.T." localSheetId="21" hidden="1">{"5 * utfall + budget",#N/A,FALSE,"T-0298";"5 * bolag",#N/A,FALSE,"T-0298";"Unibank, utfall alla",#N/A,FALSE,"T-0298";#N/A,#N/A,FALSE,"Koncernskulder";#N/A,#N/A,FALSE,"Koncernfakturering"}</definedName>
    <definedName name="wrn.Månadsrapport._.T." localSheetId="23" hidden="1">{"5 * utfall + budget",#N/A,FALSE,"T-0298";"5 * bolag",#N/A,FALSE,"T-0298";"Unibank, utfall alla",#N/A,FALSE,"T-0298";#N/A,#N/A,FALSE,"Koncernskulder";#N/A,#N/A,FALSE,"Koncernfakturering"}</definedName>
    <definedName name="wrn.Månadsrapport._.T." localSheetId="34" hidden="1">{"5 * utfall + budget",#N/A,FALSE,"T-0298";"5 * bolag",#N/A,FALSE,"T-0298";"Unibank, utfall alla",#N/A,FALSE,"T-0298";#N/A,#N/A,FALSE,"Koncernskulder";#N/A,#N/A,FALSE,"Koncernfakturering"}</definedName>
    <definedName name="wrn.Månadsrapport._.T." localSheetId="32" hidden="1">{"5 * utfall + budget",#N/A,FALSE,"T-0298";"5 * bolag",#N/A,FALSE,"T-0298";"Unibank, utfall alla",#N/A,FALSE,"T-0298";#N/A,#N/A,FALSE,"Koncernskulder";#N/A,#N/A,FALSE,"Koncernfakturering"}</definedName>
    <definedName name="wrn.Månadsrapport._.T." localSheetId="54" hidden="1">{"5 * utfall + budget",#N/A,FALSE,"T-0298";"5 * bolag",#N/A,FALSE,"T-0298";"Unibank, utfall alla",#N/A,FALSE,"T-0298";#N/A,#N/A,FALSE,"Koncernskulder";#N/A,#N/A,FALSE,"Koncernfakturering"}</definedName>
    <definedName name="wrn.Månadsrapport._.T." localSheetId="28" hidden="1">{"5 * utfall + budget",#N/A,FALSE,"T-0298";"5 * bolag",#N/A,FALSE,"T-0298";"Unibank, utfall alla",#N/A,FALSE,"T-0298";#N/A,#N/A,FALSE,"Koncernskulder";#N/A,#N/A,FALSE,"Koncernfakturering"}</definedName>
    <definedName name="wrn.Månadsrapport._.T." localSheetId="59" hidden="1">{"5 * utfall + budget",#N/A,FALSE,"T-0298";"5 * bolag",#N/A,FALSE,"T-0298";"Unibank, utfall alla",#N/A,FALSE,"T-0298";#N/A,#N/A,FALSE,"Koncernskulder";#N/A,#N/A,FALSE,"Koncernfakturering"}</definedName>
    <definedName name="wrn.Månadsrapport._.T." localSheetId="58" hidden="1">{"5 * utfall + budget",#N/A,FALSE,"T-0298";"5 * bolag",#N/A,FALSE,"T-0298";"Unibank, utfall alla",#N/A,FALSE,"T-0298";#N/A,#N/A,FALSE,"Koncernskulder";#N/A,#N/A,FALSE,"Koncernfakturering"}</definedName>
    <definedName name="wrn.Månadsrapport._.T." localSheetId="5" hidden="1">{"5 * utfall + budget",#N/A,FALSE,"T-0298";"5 * bolag",#N/A,FALSE,"T-0298";"Unibank, utfall alla",#N/A,FALSE,"T-0298";#N/A,#N/A,FALSE,"Koncernskulder";#N/A,#N/A,FALSE,"Koncernfakturering"}</definedName>
    <definedName name="wrn.Månadsrapport._.T." localSheetId="6" hidden="1">{"5 * utfall + budget",#N/A,FALSE,"T-0298";"5 * bolag",#N/A,FALSE,"T-0298";"Unibank, utfall alla",#N/A,FALSE,"T-0298";#N/A,#N/A,FALSE,"Koncernskulder";#N/A,#N/A,FALSE,"Koncernfakturering"}</definedName>
    <definedName name="wrn.Månadsrapport._.T." localSheetId="55" hidden="1">{"5 * utfall + budget",#N/A,FALSE,"T-0298";"5 * bolag",#N/A,FALSE,"T-0298";"Unibank, utfall alla",#N/A,FALSE,"T-0298";#N/A,#N/A,FALSE,"Koncernskulder";#N/A,#N/A,FALSE,"Koncernfakturering"}</definedName>
    <definedName name="wrn.Månadsrapport._.T." localSheetId="57" hidden="1">{"5 * utfall + budget",#N/A,FALSE,"T-0298";"5 * bolag",#N/A,FALSE,"T-0298";"Unibank, utfall alla",#N/A,FALSE,"T-0298";#N/A,#N/A,FALSE,"Koncernskulder";#N/A,#N/A,FALSE,"Koncernfakturering"}</definedName>
    <definedName name="wrn.Månadsrapport._.T." localSheetId="8" hidden="1">{"5 * utfall + budget",#N/A,FALSE,"T-0298";"5 * bolag",#N/A,FALSE,"T-0298";"Unibank, utfall alla",#N/A,FALSE,"T-0298";#N/A,#N/A,FALSE,"Koncernskulder";#N/A,#N/A,FALSE,"Koncernfakturering"}</definedName>
    <definedName name="wrn.Månadsrapport._.T." localSheetId="9" hidden="1">{"5 * utfall + budget",#N/A,FALSE,"T-0298";"5 * bolag",#N/A,FALSE,"T-0298";"Unibank, utfall alla",#N/A,FALSE,"T-0298";#N/A,#N/A,FALSE,"Koncernskulder";#N/A,#N/A,FALSE,"Koncernfakturering"}</definedName>
    <definedName name="wrn.Månadsrapport._.T." localSheetId="7" hidden="1">{"5 * utfall + budget",#N/A,FALSE,"T-0298";"5 * bolag",#N/A,FALSE,"T-0298";"Unibank, utfall alla",#N/A,FALSE,"T-0298";#N/A,#N/A,FALSE,"Koncernskulder";#N/A,#N/A,FALSE,"Koncernfakturering"}</definedName>
    <definedName name="wrn.Månadsrapport._.T." localSheetId="19" hidden="1">{"5 * utfall + budget",#N/A,FALSE,"T-0298";"5 * bolag",#N/A,FALSE,"T-0298";"Unibank, utfall alla",#N/A,FALSE,"T-0298";#N/A,#N/A,FALSE,"Koncernskulder";#N/A,#N/A,FALSE,"Koncernfakturering"}</definedName>
    <definedName name="wrn.Månadsrapport._.T." localSheetId="41" hidden="1">{"5 * utfall + budget",#N/A,FALSE,"T-0298";"5 * bolag",#N/A,FALSE,"T-0298";"Unibank, utfall alla",#N/A,FALSE,"T-0298";#N/A,#N/A,FALSE,"Koncernskulder";#N/A,#N/A,FALSE,"Koncernfakturering"}</definedName>
    <definedName name="wrn.Månadsrapport._.T." localSheetId="39" hidden="1">{"5 * utfall + budget",#N/A,FALSE,"T-0298";"5 * bolag",#N/A,FALSE,"T-0298";"Unibank, utfall alla",#N/A,FALSE,"T-0298";#N/A,#N/A,FALSE,"Koncernskulder";#N/A,#N/A,FALSE,"Koncernfakturering"}</definedName>
    <definedName name="wrn.Månadsrapport._.T." localSheetId="24" hidden="1">{"5 * utfall + budget",#N/A,FALSE,"T-0298";"5 * bolag",#N/A,FALSE,"T-0298";"Unibank, utfall alla",#N/A,FALSE,"T-0298";#N/A,#N/A,FALSE,"Koncernskulder";#N/A,#N/A,FALSE,"Koncernfakturering"}</definedName>
    <definedName name="wrn.Månadsrapport._.T." localSheetId="26" hidden="1">{"5 * utfall + budget",#N/A,FALSE,"T-0298";"5 * bolag",#N/A,FALSE,"T-0298";"Unibank, utfall alla",#N/A,FALSE,"T-0298";#N/A,#N/A,FALSE,"Koncernskulder";#N/A,#N/A,FALSE,"Koncernfakturering"}</definedName>
    <definedName name="wrn.Månadsrapport._.T." localSheetId="25" hidden="1">{"5 * utfall + budget",#N/A,FALSE,"T-0298";"5 * bolag",#N/A,FALSE,"T-0298";"Unibank, utfall alla",#N/A,FALSE,"T-0298";#N/A,#N/A,FALSE,"Koncernskulder";#N/A,#N/A,FALSE,"Koncernfakturering"}</definedName>
    <definedName name="wrn.Månadsrapport._.T." hidden="1">{"5 * utfall + budget",#N/A,FALSE,"T-0298";"5 * bolag",#N/A,FALSE,"T-0298";"Unibank, utfall alla",#N/A,FALSE,"T-0298";#N/A,#N/A,FALSE,"Koncernskulder";#N/A,#N/A,FALSE,"Koncernfakturering"}</definedName>
    <definedName name="wrn.udskriv." localSheetId="40" hidden="1">{#N/A,#N/A,TRUE,"Forside";#N/A,#N/A,TRUE,"Contents";#N/A,#N/A,TRUE,"Opera. income stat.";#N/A,#N/A,TRUE,"Business area ";#N/A,#N/A,TRUE,"Statutory income statem."}</definedName>
    <definedName name="wrn.udskriv." localSheetId="21" hidden="1">{#N/A,#N/A,TRUE,"Forside";#N/A,#N/A,TRUE,"Contents";#N/A,#N/A,TRUE,"Opera. income stat.";#N/A,#N/A,TRUE,"Business area ";#N/A,#N/A,TRUE,"Statutory income statem."}</definedName>
    <definedName name="wrn.udskriv." localSheetId="23" hidden="1">{#N/A,#N/A,TRUE,"Forside";#N/A,#N/A,TRUE,"Contents";#N/A,#N/A,TRUE,"Opera. income stat.";#N/A,#N/A,TRUE,"Business area ";#N/A,#N/A,TRUE,"Statutory income statem."}</definedName>
    <definedName name="wrn.udskriv." localSheetId="34" hidden="1">{#N/A,#N/A,TRUE,"Forside";#N/A,#N/A,TRUE,"Contents";#N/A,#N/A,TRUE,"Opera. income stat.";#N/A,#N/A,TRUE,"Business area ";#N/A,#N/A,TRUE,"Statutory income statem."}</definedName>
    <definedName name="wrn.udskriv." localSheetId="32" hidden="1">{#N/A,#N/A,TRUE,"Forside";#N/A,#N/A,TRUE,"Contents";#N/A,#N/A,TRUE,"Opera. income stat.";#N/A,#N/A,TRUE,"Business area ";#N/A,#N/A,TRUE,"Statutory income statem."}</definedName>
    <definedName name="wrn.udskriv." localSheetId="54" hidden="1">{#N/A,#N/A,TRUE,"Forside";#N/A,#N/A,TRUE,"Contents";#N/A,#N/A,TRUE,"Opera. income stat.";#N/A,#N/A,TRUE,"Business area ";#N/A,#N/A,TRUE,"Statutory income statem."}</definedName>
    <definedName name="wrn.udskriv." localSheetId="28" hidden="1">{#N/A,#N/A,TRUE,"Forside";#N/A,#N/A,TRUE,"Contents";#N/A,#N/A,TRUE,"Opera. income stat.";#N/A,#N/A,TRUE,"Business area ";#N/A,#N/A,TRUE,"Statutory income statem."}</definedName>
    <definedName name="wrn.udskriv." localSheetId="59" hidden="1">{#N/A,#N/A,TRUE,"Forside";#N/A,#N/A,TRUE,"Contents";#N/A,#N/A,TRUE,"Opera. income stat.";#N/A,#N/A,TRUE,"Business area ";#N/A,#N/A,TRUE,"Statutory income statem."}</definedName>
    <definedName name="wrn.udskriv." localSheetId="58" hidden="1">{#N/A,#N/A,TRUE,"Forside";#N/A,#N/A,TRUE,"Contents";#N/A,#N/A,TRUE,"Opera. income stat.";#N/A,#N/A,TRUE,"Business area ";#N/A,#N/A,TRUE,"Statutory income statem."}</definedName>
    <definedName name="wrn.udskriv." localSheetId="5" hidden="1">{#N/A,#N/A,TRUE,"Forside";#N/A,#N/A,TRUE,"Contents";#N/A,#N/A,TRUE,"Opera. income stat.";#N/A,#N/A,TRUE,"Business area ";#N/A,#N/A,TRUE,"Statutory income statem."}</definedName>
    <definedName name="wrn.udskriv." localSheetId="6" hidden="1">{#N/A,#N/A,TRUE,"Forside";#N/A,#N/A,TRUE,"Contents";#N/A,#N/A,TRUE,"Opera. income stat.";#N/A,#N/A,TRUE,"Business area ";#N/A,#N/A,TRUE,"Statutory income statem."}</definedName>
    <definedName name="wrn.udskriv." localSheetId="55" hidden="1">{#N/A,#N/A,TRUE,"Forside";#N/A,#N/A,TRUE,"Contents";#N/A,#N/A,TRUE,"Opera. income stat.";#N/A,#N/A,TRUE,"Business area ";#N/A,#N/A,TRUE,"Statutory income statem."}</definedName>
    <definedName name="wrn.udskriv." localSheetId="57" hidden="1">{#N/A,#N/A,TRUE,"Forside";#N/A,#N/A,TRUE,"Contents";#N/A,#N/A,TRUE,"Opera. income stat.";#N/A,#N/A,TRUE,"Business area ";#N/A,#N/A,TRUE,"Statutory income statem."}</definedName>
    <definedName name="wrn.udskriv." localSheetId="8" hidden="1">{#N/A,#N/A,TRUE,"Forside";#N/A,#N/A,TRUE,"Contents";#N/A,#N/A,TRUE,"Opera. income stat.";#N/A,#N/A,TRUE,"Business area ";#N/A,#N/A,TRUE,"Statutory income statem."}</definedName>
    <definedName name="wrn.udskriv." localSheetId="9" hidden="1">{#N/A,#N/A,TRUE,"Forside";#N/A,#N/A,TRUE,"Contents";#N/A,#N/A,TRUE,"Opera. income stat.";#N/A,#N/A,TRUE,"Business area ";#N/A,#N/A,TRUE,"Statutory income statem."}</definedName>
    <definedName name="wrn.udskriv." localSheetId="7" hidden="1">{#N/A,#N/A,TRUE,"Forside";#N/A,#N/A,TRUE,"Contents";#N/A,#N/A,TRUE,"Opera. income stat.";#N/A,#N/A,TRUE,"Business area ";#N/A,#N/A,TRUE,"Statutory income statem."}</definedName>
    <definedName name="wrn.udskriv." localSheetId="19" hidden="1">{#N/A,#N/A,TRUE,"Forside";#N/A,#N/A,TRUE,"Contents";#N/A,#N/A,TRUE,"Opera. income stat.";#N/A,#N/A,TRUE,"Business area ";#N/A,#N/A,TRUE,"Statutory income statem."}</definedName>
    <definedName name="wrn.udskriv." localSheetId="41" hidden="1">{#N/A,#N/A,TRUE,"Forside";#N/A,#N/A,TRUE,"Contents";#N/A,#N/A,TRUE,"Opera. income stat.";#N/A,#N/A,TRUE,"Business area ";#N/A,#N/A,TRUE,"Statutory income statem."}</definedName>
    <definedName name="wrn.udskriv." localSheetId="39" hidden="1">{#N/A,#N/A,TRUE,"Forside";#N/A,#N/A,TRUE,"Contents";#N/A,#N/A,TRUE,"Opera. income stat.";#N/A,#N/A,TRUE,"Business area ";#N/A,#N/A,TRUE,"Statutory income statem."}</definedName>
    <definedName name="wrn.udskriv." localSheetId="24" hidden="1">{#N/A,#N/A,TRUE,"Forside";#N/A,#N/A,TRUE,"Contents";#N/A,#N/A,TRUE,"Opera. income stat.";#N/A,#N/A,TRUE,"Business area ";#N/A,#N/A,TRUE,"Statutory income statem."}</definedName>
    <definedName name="wrn.udskriv." localSheetId="26" hidden="1">{#N/A,#N/A,TRUE,"Forside";#N/A,#N/A,TRUE,"Contents";#N/A,#N/A,TRUE,"Opera. income stat.";#N/A,#N/A,TRUE,"Business area ";#N/A,#N/A,TRUE,"Statutory income statem."}</definedName>
    <definedName name="wrn.udskriv." localSheetId="25" hidden="1">{#N/A,#N/A,TRUE,"Forside";#N/A,#N/A,TRUE,"Contents";#N/A,#N/A,TRUE,"Opera. income stat.";#N/A,#N/A,TRUE,"Business area ";#N/A,#N/A,TRUE,"Statutory income statem."}</definedName>
    <definedName name="wrn.udskriv." hidden="1">{#N/A,#N/A,TRUE,"Forside";#N/A,#N/A,TRUE,"Contents";#N/A,#N/A,TRUE,"Opera. income stat.";#N/A,#N/A,TRUE,"Business area ";#N/A,#N/A,TRUE,"Statutory income statem."}</definedName>
    <definedName name="wsCompanyCode" localSheetId="32">[60]Content!$I$5</definedName>
    <definedName name="wsCompanyCode" localSheetId="59">[61]Content!$I$5</definedName>
    <definedName name="wsCompanyCode" localSheetId="55">[61]Content!$I$5</definedName>
    <definedName name="wsCompanyCode" localSheetId="8">[62]Content!$I$5</definedName>
    <definedName name="wsCompanyCode" localSheetId="9">[62]Content!$I$5</definedName>
    <definedName name="wsCompanyCode" localSheetId="7">[62]Content!$I$5</definedName>
    <definedName name="wsCompanyCode">[60]Content!$I$5</definedName>
    <definedName name="wsCompilDate" localSheetId="32">[60]Content!$K$6</definedName>
    <definedName name="wsCompilDate" localSheetId="59">[61]Content!$K$6</definedName>
    <definedName name="wsCompilDate" localSheetId="55">[61]Content!$K$6</definedName>
    <definedName name="wsCompilDate" localSheetId="8">[62]Content!$K$6</definedName>
    <definedName name="wsCompilDate" localSheetId="9">[62]Content!$K$6</definedName>
    <definedName name="wsCompilDate" localSheetId="7">[62]Content!$K$6</definedName>
    <definedName name="wsCompilDate">[60]Content!$K$6</definedName>
    <definedName name="wsCompiler" localSheetId="32">[60]Content!$I$6</definedName>
    <definedName name="wsCompiler" localSheetId="59">[61]Content!$I$6</definedName>
    <definedName name="wsCompiler" localSheetId="55">[61]Content!$I$6</definedName>
    <definedName name="wsCompiler" localSheetId="8">[62]Content!$I$6</definedName>
    <definedName name="wsCompiler" localSheetId="9">[62]Content!$I$6</definedName>
    <definedName name="wsCompiler" localSheetId="7">[62]Content!$I$6</definedName>
    <definedName name="wsCompiler">[60]Content!$I$6</definedName>
    <definedName name="wsCurrency" localSheetId="32">[60]Content!$D$6</definedName>
    <definedName name="wsCurrency" localSheetId="59">[61]Content!$D$6</definedName>
    <definedName name="wsCurrency" localSheetId="55">[61]Content!$D$6</definedName>
    <definedName name="wsCurrency" localSheetId="8">[62]Content!$D$6</definedName>
    <definedName name="wsCurrency" localSheetId="9">[62]Content!$D$6</definedName>
    <definedName name="wsCurrency" localSheetId="7">[62]Content!$D$6</definedName>
    <definedName name="wsCurrency">[60]Content!$D$6</definedName>
    <definedName name="wsFilename" localSheetId="21">[60]_Settings!#REF!</definedName>
    <definedName name="wsFilename" localSheetId="23">[60]_Settings!#REF!</definedName>
    <definedName name="wsFilename" localSheetId="32">[60]_Settings!#REF!</definedName>
    <definedName name="wsFilename" localSheetId="28">[60]_Settings!#REF!</definedName>
    <definedName name="wsFilename" localSheetId="59">[61]_Settings!#REF!</definedName>
    <definedName name="wsFilename" localSheetId="58">[60]_Settings!#REF!</definedName>
    <definedName name="wsFilename" localSheetId="5">[60]_Settings!#REF!</definedName>
    <definedName name="wsFilename" localSheetId="6">[60]_Settings!#REF!</definedName>
    <definedName name="wsFilename" localSheetId="55">[61]_Settings!#REF!</definedName>
    <definedName name="wsFilename" localSheetId="57">[60]_Settings!#REF!</definedName>
    <definedName name="wsFilename" localSheetId="8">[62]_Settings!#REF!</definedName>
    <definedName name="wsFilename" localSheetId="9">[62]_Settings!#REF!</definedName>
    <definedName name="wsFilename" localSheetId="7">[62]_Settings!#REF!</definedName>
    <definedName name="wsFilename" localSheetId="19">[60]_Settings!#REF!</definedName>
    <definedName name="wsFilename" localSheetId="24">[60]_Settings!#REF!</definedName>
    <definedName name="wsFilename" localSheetId="26">[60]_Settings!#REF!</definedName>
    <definedName name="wsFilename" localSheetId="25">[60]_Settings!#REF!</definedName>
    <definedName name="wsFilename">[60]_Settings!#REF!</definedName>
    <definedName name="wsRepEntity" localSheetId="32">[60]Content!$D$5</definedName>
    <definedName name="wsRepEntity" localSheetId="59">[61]Content!$D$5</definedName>
    <definedName name="wsRepEntity" localSheetId="55">[61]Content!$D$5</definedName>
    <definedName name="wsRepEntity" localSheetId="8">[62]Content!$D$5</definedName>
    <definedName name="wsRepEntity" localSheetId="9">[62]Content!$D$5</definedName>
    <definedName name="wsRepEntity" localSheetId="7">[62]Content!$D$5</definedName>
    <definedName name="wsRepEntity">[60]Content!$D$5</definedName>
    <definedName name="wsTxtRepPeriod" localSheetId="32">[60]_Settings!$B$4</definedName>
    <definedName name="wsTxtRepPeriod" localSheetId="59">[61]_Settings!$B$4</definedName>
    <definedName name="wsTxtRepPeriod" localSheetId="55">[61]_Settings!$B$4</definedName>
    <definedName name="wsTxtRepPeriod" localSheetId="8">[62]_Settings!$B$4</definedName>
    <definedName name="wsTxtRepPeriod" localSheetId="9">[62]_Settings!$B$4</definedName>
    <definedName name="wsTxtRepPeriod" localSheetId="7">[62]_Settings!$B$4</definedName>
    <definedName name="wsTxtRepPeriod">[60]_Settings!$B$4</definedName>
    <definedName name="vuosi" localSheetId="59">[48]Syöttöpohja!$U$2</definedName>
    <definedName name="vuosi" localSheetId="55">[48]Syöttöpohja!$U$2</definedName>
    <definedName name="vuosi" localSheetId="8">[49]Syöttöpohja!$U$2</definedName>
    <definedName name="vuosi" localSheetId="9">[49]Syöttöpohja!$U$2</definedName>
    <definedName name="vuosi" localSheetId="7">[49]Syöttöpohja!$U$2</definedName>
    <definedName name="vuosi">[50]Syöttöpohja!$U$2</definedName>
    <definedName name="xx" localSheetId="40" hidden="1">{#N/A,#N/A,TRUE,"Forside";#N/A,#N/A,TRUE,"Contents";#N/A,#N/A,TRUE,"Opera. income stat.";#N/A,#N/A,TRUE,"Business area ";#N/A,#N/A,TRUE,"Statutory income statem."}</definedName>
    <definedName name="xx" localSheetId="21" hidden="1">{#N/A,#N/A,TRUE,"Forside";#N/A,#N/A,TRUE,"Contents";#N/A,#N/A,TRUE,"Opera. income stat.";#N/A,#N/A,TRUE,"Business area ";#N/A,#N/A,TRUE,"Statutory income statem."}</definedName>
    <definedName name="xx" localSheetId="23" hidden="1">{#N/A,#N/A,TRUE,"Forside";#N/A,#N/A,TRUE,"Contents";#N/A,#N/A,TRUE,"Opera. income stat.";#N/A,#N/A,TRUE,"Business area ";#N/A,#N/A,TRUE,"Statutory income statem."}</definedName>
    <definedName name="xx" localSheetId="34" hidden="1">{#N/A,#N/A,TRUE,"Forside";#N/A,#N/A,TRUE,"Contents";#N/A,#N/A,TRUE,"Opera. income stat.";#N/A,#N/A,TRUE,"Business area ";#N/A,#N/A,TRUE,"Statutory income statem."}</definedName>
    <definedName name="xx" localSheetId="32" hidden="1">{#N/A,#N/A,TRUE,"Forside";#N/A,#N/A,TRUE,"Contents";#N/A,#N/A,TRUE,"Opera. income stat.";#N/A,#N/A,TRUE,"Business area ";#N/A,#N/A,TRUE,"Statutory income statem."}</definedName>
    <definedName name="xx" localSheetId="54" hidden="1">{#N/A,#N/A,TRUE,"Forside";#N/A,#N/A,TRUE,"Contents";#N/A,#N/A,TRUE,"Opera. income stat.";#N/A,#N/A,TRUE,"Business area ";#N/A,#N/A,TRUE,"Statutory income statem."}</definedName>
    <definedName name="xx" localSheetId="28" hidden="1">{#N/A,#N/A,TRUE,"Forside";#N/A,#N/A,TRUE,"Contents";#N/A,#N/A,TRUE,"Opera. income stat.";#N/A,#N/A,TRUE,"Business area ";#N/A,#N/A,TRUE,"Statutory income statem."}</definedName>
    <definedName name="xx" localSheetId="59" hidden="1">{#N/A,#N/A,TRUE,"Forside";#N/A,#N/A,TRUE,"Contents";#N/A,#N/A,TRUE,"Opera. income stat.";#N/A,#N/A,TRUE,"Business area ";#N/A,#N/A,TRUE,"Statutory income statem."}</definedName>
    <definedName name="xx" localSheetId="58" hidden="1">{#N/A,#N/A,TRUE,"Forside";#N/A,#N/A,TRUE,"Contents";#N/A,#N/A,TRUE,"Opera. income stat.";#N/A,#N/A,TRUE,"Business area ";#N/A,#N/A,TRUE,"Statutory income statem."}</definedName>
    <definedName name="xx" localSheetId="5" hidden="1">{#N/A,#N/A,TRUE,"Forside";#N/A,#N/A,TRUE,"Contents";#N/A,#N/A,TRUE,"Opera. income stat.";#N/A,#N/A,TRUE,"Business area ";#N/A,#N/A,TRUE,"Statutory income statem."}</definedName>
    <definedName name="xx" localSheetId="6" hidden="1">{#N/A,#N/A,TRUE,"Forside";#N/A,#N/A,TRUE,"Contents";#N/A,#N/A,TRUE,"Opera. income stat.";#N/A,#N/A,TRUE,"Business area ";#N/A,#N/A,TRUE,"Statutory income statem."}</definedName>
    <definedName name="xx" localSheetId="55" hidden="1">{#N/A,#N/A,TRUE,"Forside";#N/A,#N/A,TRUE,"Contents";#N/A,#N/A,TRUE,"Opera. income stat.";#N/A,#N/A,TRUE,"Business area ";#N/A,#N/A,TRUE,"Statutory income statem."}</definedName>
    <definedName name="xx" localSheetId="57" hidden="1">{#N/A,#N/A,TRUE,"Forside";#N/A,#N/A,TRUE,"Contents";#N/A,#N/A,TRUE,"Opera. income stat.";#N/A,#N/A,TRUE,"Business area ";#N/A,#N/A,TRUE,"Statutory income statem."}</definedName>
    <definedName name="xx" localSheetId="8" hidden="1">{#N/A,#N/A,TRUE,"Forside";#N/A,#N/A,TRUE,"Contents";#N/A,#N/A,TRUE,"Opera. income stat.";#N/A,#N/A,TRUE,"Business area ";#N/A,#N/A,TRUE,"Statutory income statem."}</definedName>
    <definedName name="xx" localSheetId="9" hidden="1">{#N/A,#N/A,TRUE,"Forside";#N/A,#N/A,TRUE,"Contents";#N/A,#N/A,TRUE,"Opera. income stat.";#N/A,#N/A,TRUE,"Business area ";#N/A,#N/A,TRUE,"Statutory income statem."}</definedName>
    <definedName name="xx" localSheetId="7" hidden="1">{#N/A,#N/A,TRUE,"Forside";#N/A,#N/A,TRUE,"Contents";#N/A,#N/A,TRUE,"Opera. income stat.";#N/A,#N/A,TRUE,"Business area ";#N/A,#N/A,TRUE,"Statutory income statem."}</definedName>
    <definedName name="xx" localSheetId="19" hidden="1">{#N/A,#N/A,TRUE,"Forside";#N/A,#N/A,TRUE,"Contents";#N/A,#N/A,TRUE,"Opera. income stat.";#N/A,#N/A,TRUE,"Business area ";#N/A,#N/A,TRUE,"Statutory income statem."}</definedName>
    <definedName name="xx" localSheetId="41" hidden="1">{#N/A,#N/A,TRUE,"Forside";#N/A,#N/A,TRUE,"Contents";#N/A,#N/A,TRUE,"Opera. income stat.";#N/A,#N/A,TRUE,"Business area ";#N/A,#N/A,TRUE,"Statutory income statem."}</definedName>
    <definedName name="xx" localSheetId="39" hidden="1">{#N/A,#N/A,TRUE,"Forside";#N/A,#N/A,TRUE,"Contents";#N/A,#N/A,TRUE,"Opera. income stat.";#N/A,#N/A,TRUE,"Business area ";#N/A,#N/A,TRUE,"Statutory income statem."}</definedName>
    <definedName name="xx" localSheetId="24" hidden="1">{#N/A,#N/A,TRUE,"Forside";#N/A,#N/A,TRUE,"Contents";#N/A,#N/A,TRUE,"Opera. income stat.";#N/A,#N/A,TRUE,"Business area ";#N/A,#N/A,TRUE,"Statutory income statem."}</definedName>
    <definedName name="xx" localSheetId="26" hidden="1">{#N/A,#N/A,TRUE,"Forside";#N/A,#N/A,TRUE,"Contents";#N/A,#N/A,TRUE,"Opera. income stat.";#N/A,#N/A,TRUE,"Business area ";#N/A,#N/A,TRUE,"Statutory income statem."}</definedName>
    <definedName name="xx" localSheetId="25" hidden="1">{#N/A,#N/A,TRUE,"Forside";#N/A,#N/A,TRUE,"Contents";#N/A,#N/A,TRUE,"Opera. income stat.";#N/A,#N/A,TRUE,"Business area ";#N/A,#N/A,TRUE,"Statutory income statem."}</definedName>
    <definedName name="xx" hidden="1">{#N/A,#N/A,TRUE,"Forside";#N/A,#N/A,TRUE,"Contents";#N/A,#N/A,TRUE,"Opera. income stat.";#N/A,#N/A,TRUE,"Business area ";#N/A,#N/A,TRUE,"Statutory income statem."}</definedName>
    <definedName name="xxx" localSheetId="40" hidden="1">{"5 * utfall + budget",#N/A,FALSE,"T-0298";"5 * bolag",#N/A,FALSE,"T-0298";"Unibank, utfall alla",#N/A,FALSE,"T-0298";#N/A,#N/A,FALSE,"Koncernskulder";#N/A,#N/A,FALSE,"Koncernfakturering"}</definedName>
    <definedName name="xxx" localSheetId="21" hidden="1">{"5 * utfall + budget",#N/A,FALSE,"T-0298";"5 * bolag",#N/A,FALSE,"T-0298";"Unibank, utfall alla",#N/A,FALSE,"T-0298";#N/A,#N/A,FALSE,"Koncernskulder";#N/A,#N/A,FALSE,"Koncernfakturering"}</definedName>
    <definedName name="xxx" localSheetId="23" hidden="1">{"5 * utfall + budget",#N/A,FALSE,"T-0298";"5 * bolag",#N/A,FALSE,"T-0298";"Unibank, utfall alla",#N/A,FALSE,"T-0298";#N/A,#N/A,FALSE,"Koncernskulder";#N/A,#N/A,FALSE,"Koncernfakturering"}</definedName>
    <definedName name="xxx" localSheetId="34" hidden="1">{"5 * utfall + budget",#N/A,FALSE,"T-0298";"5 * bolag",#N/A,FALSE,"T-0298";"Unibank, utfall alla",#N/A,FALSE,"T-0298";#N/A,#N/A,FALSE,"Koncernskulder";#N/A,#N/A,FALSE,"Koncernfakturering"}</definedName>
    <definedName name="xxx" localSheetId="32" hidden="1">{"5 * utfall + budget",#N/A,FALSE,"T-0298";"5 * bolag",#N/A,FALSE,"T-0298";"Unibank, utfall alla",#N/A,FALSE,"T-0298";#N/A,#N/A,FALSE,"Koncernskulder";#N/A,#N/A,FALSE,"Koncernfakturering"}</definedName>
    <definedName name="xxx" localSheetId="54" hidden="1">{"5 * utfall + budget",#N/A,FALSE,"T-0298";"5 * bolag",#N/A,FALSE,"T-0298";"Unibank, utfall alla",#N/A,FALSE,"T-0298";#N/A,#N/A,FALSE,"Koncernskulder";#N/A,#N/A,FALSE,"Koncernfakturering"}</definedName>
    <definedName name="xxx" localSheetId="28" hidden="1">{"5 * utfall + budget",#N/A,FALSE,"T-0298";"5 * bolag",#N/A,FALSE,"T-0298";"Unibank, utfall alla",#N/A,FALSE,"T-0298";#N/A,#N/A,FALSE,"Koncernskulder";#N/A,#N/A,FALSE,"Koncernfakturering"}</definedName>
    <definedName name="xxx" localSheetId="59" hidden="1">{"5 * utfall + budget",#N/A,FALSE,"T-0298";"5 * bolag",#N/A,FALSE,"T-0298";"Unibank, utfall alla",#N/A,FALSE,"T-0298";#N/A,#N/A,FALSE,"Koncernskulder";#N/A,#N/A,FALSE,"Koncernfakturering"}</definedName>
    <definedName name="xxx" localSheetId="58" hidden="1">{"5 * utfall + budget",#N/A,FALSE,"T-0298";"5 * bolag",#N/A,FALSE,"T-0298";"Unibank, utfall alla",#N/A,FALSE,"T-0298";#N/A,#N/A,FALSE,"Koncernskulder";#N/A,#N/A,FALSE,"Koncernfakturering"}</definedName>
    <definedName name="xxx" localSheetId="5" hidden="1">{"5 * utfall + budget",#N/A,FALSE,"T-0298";"5 * bolag",#N/A,FALSE,"T-0298";"Unibank, utfall alla",#N/A,FALSE,"T-0298";#N/A,#N/A,FALSE,"Koncernskulder";#N/A,#N/A,FALSE,"Koncernfakturering"}</definedName>
    <definedName name="xxx" localSheetId="6" hidden="1">{"5 * utfall + budget",#N/A,FALSE,"T-0298";"5 * bolag",#N/A,FALSE,"T-0298";"Unibank, utfall alla",#N/A,FALSE,"T-0298";#N/A,#N/A,FALSE,"Koncernskulder";#N/A,#N/A,FALSE,"Koncernfakturering"}</definedName>
    <definedName name="xxx" localSheetId="55" hidden="1">{"5 * utfall + budget",#N/A,FALSE,"T-0298";"5 * bolag",#N/A,FALSE,"T-0298";"Unibank, utfall alla",#N/A,FALSE,"T-0298";#N/A,#N/A,FALSE,"Koncernskulder";#N/A,#N/A,FALSE,"Koncernfakturering"}</definedName>
    <definedName name="xxx" localSheetId="57" hidden="1">{"5 * utfall + budget",#N/A,FALSE,"T-0298";"5 * bolag",#N/A,FALSE,"T-0298";"Unibank, utfall alla",#N/A,FALSE,"T-0298";#N/A,#N/A,FALSE,"Koncernskulder";#N/A,#N/A,FALSE,"Koncernfakturering"}</definedName>
    <definedName name="xxx" localSheetId="8" hidden="1">{"5 * utfall + budget",#N/A,FALSE,"T-0298";"5 * bolag",#N/A,FALSE,"T-0298";"Unibank, utfall alla",#N/A,FALSE,"T-0298";#N/A,#N/A,FALSE,"Koncernskulder";#N/A,#N/A,FALSE,"Koncernfakturering"}</definedName>
    <definedName name="xxx" localSheetId="9" hidden="1">{"5 * utfall + budget",#N/A,FALSE,"T-0298";"5 * bolag",#N/A,FALSE,"T-0298";"Unibank, utfall alla",#N/A,FALSE,"T-0298";#N/A,#N/A,FALSE,"Koncernskulder";#N/A,#N/A,FALSE,"Koncernfakturering"}</definedName>
    <definedName name="xxx" localSheetId="7" hidden="1">{"5 * utfall + budget",#N/A,FALSE,"T-0298";"5 * bolag",#N/A,FALSE,"T-0298";"Unibank, utfall alla",#N/A,FALSE,"T-0298";#N/A,#N/A,FALSE,"Koncernskulder";#N/A,#N/A,FALSE,"Koncernfakturering"}</definedName>
    <definedName name="xxx" localSheetId="19" hidden="1">{"5 * utfall + budget",#N/A,FALSE,"T-0298";"5 * bolag",#N/A,FALSE,"T-0298";"Unibank, utfall alla",#N/A,FALSE,"T-0298";#N/A,#N/A,FALSE,"Koncernskulder";#N/A,#N/A,FALSE,"Koncernfakturering"}</definedName>
    <definedName name="xxx" localSheetId="41" hidden="1">{"5 * utfall + budget",#N/A,FALSE,"T-0298";"5 * bolag",#N/A,FALSE,"T-0298";"Unibank, utfall alla",#N/A,FALSE,"T-0298";#N/A,#N/A,FALSE,"Koncernskulder";#N/A,#N/A,FALSE,"Koncernfakturering"}</definedName>
    <definedName name="xxx" localSheetId="39" hidden="1">{"5 * utfall + budget",#N/A,FALSE,"T-0298";"5 * bolag",#N/A,FALSE,"T-0298";"Unibank, utfall alla",#N/A,FALSE,"T-0298";#N/A,#N/A,FALSE,"Koncernskulder";#N/A,#N/A,FALSE,"Koncernfakturering"}</definedName>
    <definedName name="xxx" localSheetId="24" hidden="1">{"5 * utfall + budget",#N/A,FALSE,"T-0298";"5 * bolag",#N/A,FALSE,"T-0298";"Unibank, utfall alla",#N/A,FALSE,"T-0298";#N/A,#N/A,FALSE,"Koncernskulder";#N/A,#N/A,FALSE,"Koncernfakturering"}</definedName>
    <definedName name="xxx" localSheetId="26" hidden="1">{"5 * utfall + budget",#N/A,FALSE,"T-0298";"5 * bolag",#N/A,FALSE,"T-0298";"Unibank, utfall alla",#N/A,FALSE,"T-0298";#N/A,#N/A,FALSE,"Koncernskulder";#N/A,#N/A,FALSE,"Koncernfakturering"}</definedName>
    <definedName name="xxx" localSheetId="25" hidden="1">{"5 * utfall + budget",#N/A,FALSE,"T-0298";"5 * bolag",#N/A,FALSE,"T-0298";"Unibank, utfall alla",#N/A,FALSE,"T-0298";#N/A,#N/A,FALSE,"Koncernskulder";#N/A,#N/A,FALSE,"Koncernfakturering"}</definedName>
    <definedName name="xxx" hidden="1">{"5 * utfall + budget",#N/A,FALSE,"T-0298";"5 * bolag",#N/A,FALSE,"T-0298";"Unibank, utfall alla",#N/A,FALSE,"T-0298";#N/A,#N/A,FALSE,"Koncernskulder";#N/A,#N/A,FALSE,"Koncernfakturering"}</definedName>
    <definedName name="xxxx" localSheetId="40" hidden="1">{#N/A,#N/A,TRUE,"Forside";#N/A,#N/A,TRUE,"Contents";#N/A,#N/A,TRUE,"Opera. income stat.";#N/A,#N/A,TRUE,"Business area ";#N/A,#N/A,TRUE,"Statutory income statem."}</definedName>
    <definedName name="xxxx" localSheetId="21" hidden="1">{#N/A,#N/A,TRUE,"Forside";#N/A,#N/A,TRUE,"Contents";#N/A,#N/A,TRUE,"Opera. income stat.";#N/A,#N/A,TRUE,"Business area ";#N/A,#N/A,TRUE,"Statutory income statem."}</definedName>
    <definedName name="xxxx" localSheetId="23" hidden="1">{#N/A,#N/A,TRUE,"Forside";#N/A,#N/A,TRUE,"Contents";#N/A,#N/A,TRUE,"Opera. income stat.";#N/A,#N/A,TRUE,"Business area ";#N/A,#N/A,TRUE,"Statutory income statem."}</definedName>
    <definedName name="xxxx" localSheetId="34" hidden="1">{#N/A,#N/A,TRUE,"Forside";#N/A,#N/A,TRUE,"Contents";#N/A,#N/A,TRUE,"Opera. income stat.";#N/A,#N/A,TRUE,"Business area ";#N/A,#N/A,TRUE,"Statutory income statem."}</definedName>
    <definedName name="xxxx" localSheetId="32" hidden="1">{#N/A,#N/A,TRUE,"Forside";#N/A,#N/A,TRUE,"Contents";#N/A,#N/A,TRUE,"Opera. income stat.";#N/A,#N/A,TRUE,"Business area ";#N/A,#N/A,TRUE,"Statutory income statem."}</definedName>
    <definedName name="xxxx" localSheetId="54" hidden="1">{#N/A,#N/A,TRUE,"Forside";#N/A,#N/A,TRUE,"Contents";#N/A,#N/A,TRUE,"Opera. income stat.";#N/A,#N/A,TRUE,"Business area ";#N/A,#N/A,TRUE,"Statutory income statem."}</definedName>
    <definedName name="xxxx" localSheetId="28" hidden="1">{#N/A,#N/A,TRUE,"Forside";#N/A,#N/A,TRUE,"Contents";#N/A,#N/A,TRUE,"Opera. income stat.";#N/A,#N/A,TRUE,"Business area ";#N/A,#N/A,TRUE,"Statutory income statem."}</definedName>
    <definedName name="xxxx" localSheetId="59" hidden="1">{#N/A,#N/A,TRUE,"Forside";#N/A,#N/A,TRUE,"Contents";#N/A,#N/A,TRUE,"Opera. income stat.";#N/A,#N/A,TRUE,"Business area ";#N/A,#N/A,TRUE,"Statutory income statem."}</definedName>
    <definedName name="xxxx" localSheetId="58" hidden="1">{#N/A,#N/A,TRUE,"Forside";#N/A,#N/A,TRUE,"Contents";#N/A,#N/A,TRUE,"Opera. income stat.";#N/A,#N/A,TRUE,"Business area ";#N/A,#N/A,TRUE,"Statutory income statem."}</definedName>
    <definedName name="xxxx" localSheetId="5" hidden="1">{#N/A,#N/A,TRUE,"Forside";#N/A,#N/A,TRUE,"Contents";#N/A,#N/A,TRUE,"Opera. income stat.";#N/A,#N/A,TRUE,"Business area ";#N/A,#N/A,TRUE,"Statutory income statem."}</definedName>
    <definedName name="xxxx" localSheetId="6" hidden="1">{#N/A,#N/A,TRUE,"Forside";#N/A,#N/A,TRUE,"Contents";#N/A,#N/A,TRUE,"Opera. income stat.";#N/A,#N/A,TRUE,"Business area ";#N/A,#N/A,TRUE,"Statutory income statem."}</definedName>
    <definedName name="xxxx" localSheetId="55" hidden="1">{#N/A,#N/A,TRUE,"Forside";#N/A,#N/A,TRUE,"Contents";#N/A,#N/A,TRUE,"Opera. income stat.";#N/A,#N/A,TRUE,"Business area ";#N/A,#N/A,TRUE,"Statutory income statem."}</definedName>
    <definedName name="xxxx" localSheetId="57" hidden="1">{#N/A,#N/A,TRUE,"Forside";#N/A,#N/A,TRUE,"Contents";#N/A,#N/A,TRUE,"Opera. income stat.";#N/A,#N/A,TRUE,"Business area ";#N/A,#N/A,TRUE,"Statutory income statem."}</definedName>
    <definedName name="xxxx" localSheetId="8" hidden="1">{#N/A,#N/A,TRUE,"Forside";#N/A,#N/A,TRUE,"Contents";#N/A,#N/A,TRUE,"Opera. income stat.";#N/A,#N/A,TRUE,"Business area ";#N/A,#N/A,TRUE,"Statutory income statem."}</definedName>
    <definedName name="xxxx" localSheetId="9" hidden="1">{#N/A,#N/A,TRUE,"Forside";#N/A,#N/A,TRUE,"Contents";#N/A,#N/A,TRUE,"Opera. income stat.";#N/A,#N/A,TRUE,"Business area ";#N/A,#N/A,TRUE,"Statutory income statem."}</definedName>
    <definedName name="xxxx" localSheetId="7" hidden="1">{#N/A,#N/A,TRUE,"Forside";#N/A,#N/A,TRUE,"Contents";#N/A,#N/A,TRUE,"Opera. income stat.";#N/A,#N/A,TRUE,"Business area ";#N/A,#N/A,TRUE,"Statutory income statem."}</definedName>
    <definedName name="xxxx" localSheetId="19" hidden="1">{#N/A,#N/A,TRUE,"Forside";#N/A,#N/A,TRUE,"Contents";#N/A,#N/A,TRUE,"Opera. income stat.";#N/A,#N/A,TRUE,"Business area ";#N/A,#N/A,TRUE,"Statutory income statem."}</definedName>
    <definedName name="xxxx" localSheetId="41" hidden="1">{#N/A,#N/A,TRUE,"Forside";#N/A,#N/A,TRUE,"Contents";#N/A,#N/A,TRUE,"Opera. income stat.";#N/A,#N/A,TRUE,"Business area ";#N/A,#N/A,TRUE,"Statutory income statem."}</definedName>
    <definedName name="xxxx" localSheetId="39" hidden="1">{#N/A,#N/A,TRUE,"Forside";#N/A,#N/A,TRUE,"Contents";#N/A,#N/A,TRUE,"Opera. income stat.";#N/A,#N/A,TRUE,"Business area ";#N/A,#N/A,TRUE,"Statutory income statem."}</definedName>
    <definedName name="xxxx" localSheetId="24" hidden="1">{#N/A,#N/A,TRUE,"Forside";#N/A,#N/A,TRUE,"Contents";#N/A,#N/A,TRUE,"Opera. income stat.";#N/A,#N/A,TRUE,"Business area ";#N/A,#N/A,TRUE,"Statutory income statem."}</definedName>
    <definedName name="xxxx" localSheetId="26" hidden="1">{#N/A,#N/A,TRUE,"Forside";#N/A,#N/A,TRUE,"Contents";#N/A,#N/A,TRUE,"Opera. income stat.";#N/A,#N/A,TRUE,"Business area ";#N/A,#N/A,TRUE,"Statutory income statem."}</definedName>
    <definedName name="xxxx" localSheetId="25" hidden="1">{#N/A,#N/A,TRUE,"Forside";#N/A,#N/A,TRUE,"Contents";#N/A,#N/A,TRUE,"Opera. income stat.";#N/A,#N/A,TRUE,"Business area ";#N/A,#N/A,TRUE,"Statutory income statem."}</definedName>
    <definedName name="xxxx" hidden="1">{#N/A,#N/A,TRUE,"Forside";#N/A,#N/A,TRUE,"Contents";#N/A,#N/A,TRUE,"Opera. income stat.";#N/A,#N/A,TRUE,"Business area ";#N/A,#N/A,TRUE,"Statutory income statem."}</definedName>
    <definedName name="Year1" localSheetId="59">[4]XXX!$C$26</definedName>
    <definedName name="Year1" localSheetId="55">[4]XXX!$C$26</definedName>
    <definedName name="Year1" localSheetId="8">[5]XXX!$C$26</definedName>
    <definedName name="Year1" localSheetId="9">[5]XXX!$C$26</definedName>
    <definedName name="Year1" localSheetId="7">[5]XXX!$C$26</definedName>
    <definedName name="Year1">[6]XXX!$C$26</definedName>
    <definedName name="Ytd" localSheetId="59">'[24]Raw Data Sheet'!$A$39</definedName>
    <definedName name="Ytd" localSheetId="55">'[24]Raw Data Sheet'!$A$39</definedName>
    <definedName name="Ytd" localSheetId="8">'[25]Raw Data Sheet'!$A$39</definedName>
    <definedName name="Ytd" localSheetId="9">'[25]Raw Data Sheet'!$A$39</definedName>
    <definedName name="Ytd" localSheetId="7">'[25]Raw Data Sheet'!$A$39</definedName>
    <definedName name="Ytd">'[26]Raw Data Sheet'!$A$39</definedName>
    <definedName name="YTDLY" localSheetId="59">[30]Sheet1!$G$4</definedName>
    <definedName name="YTDLY" localSheetId="55">[30]Sheet1!$G$4</definedName>
    <definedName name="YTDLY" localSheetId="8">[31]Sheet1!$G$4</definedName>
    <definedName name="YTDLY" localSheetId="9">[31]Sheet1!$G$4</definedName>
    <definedName name="YTDLY" localSheetId="7">[31]Sheet1!$G$4</definedName>
    <definedName name="YTDLY">[32]Sheet1!$G$4</definedName>
    <definedName name="YTDTY" localSheetId="59">[30]Sheet1!$F$4</definedName>
    <definedName name="YTDTY" localSheetId="55">[30]Sheet1!$F$4</definedName>
    <definedName name="YTDTY" localSheetId="8">[31]Sheet1!$F$4</definedName>
    <definedName name="YTDTY" localSheetId="9">[31]Sheet1!$F$4</definedName>
    <definedName name="YTDTY" localSheetId="7">[31]Sheet1!$F$4</definedName>
    <definedName name="YTDTY">[32]Sheet1!$F$4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9" i="275" l="1"/>
  <c r="C9" i="275"/>
  <c r="D9" i="275"/>
  <c r="E9" i="275"/>
  <c r="F9" i="275"/>
  <c r="G9" i="275"/>
  <c r="H9" i="275"/>
  <c r="I9" i="275"/>
  <c r="B18" i="275"/>
  <c r="C18" i="275"/>
  <c r="D18" i="275"/>
  <c r="E18" i="275"/>
  <c r="F18" i="275"/>
  <c r="G18" i="275"/>
  <c r="H18" i="275"/>
  <c r="I18" i="275"/>
  <c r="B27" i="275"/>
  <c r="C27" i="275"/>
  <c r="D27" i="275"/>
  <c r="E27" i="275"/>
  <c r="F27" i="275"/>
  <c r="G27" i="275"/>
  <c r="H27" i="275"/>
  <c r="I27" i="275"/>
  <c r="B36" i="275"/>
  <c r="C36" i="275"/>
  <c r="D36" i="275"/>
  <c r="E36" i="275"/>
  <c r="F36" i="275"/>
  <c r="G36" i="275"/>
  <c r="H36" i="275"/>
  <c r="I36" i="275"/>
  <c r="B45" i="275"/>
  <c r="C45" i="275"/>
  <c r="D45" i="275"/>
  <c r="E45" i="275"/>
  <c r="F45" i="275"/>
  <c r="G45" i="275"/>
  <c r="H45" i="275"/>
  <c r="I45" i="275"/>
  <c r="B54" i="275"/>
  <c r="C54" i="275"/>
  <c r="D54" i="275"/>
  <c r="E54" i="275"/>
  <c r="F54" i="275"/>
  <c r="G54" i="275"/>
  <c r="H54" i="275"/>
  <c r="I54" i="275"/>
  <c r="B64" i="275"/>
  <c r="C64" i="275"/>
  <c r="D64" i="275"/>
  <c r="E64" i="275"/>
  <c r="F64" i="275"/>
  <c r="G64" i="275"/>
  <c r="H64" i="275"/>
  <c r="I64" i="275"/>
  <c r="B73" i="275"/>
  <c r="C73" i="275"/>
  <c r="D73" i="275"/>
  <c r="E73" i="275"/>
  <c r="F73" i="275"/>
  <c r="G73" i="275"/>
  <c r="H73" i="275"/>
  <c r="I73" i="275"/>
  <c r="B27" i="270" l="1"/>
  <c r="B34" i="270" s="1"/>
  <c r="D27" i="270"/>
  <c r="D34" i="270" s="1"/>
  <c r="E27" i="270"/>
  <c r="E34" i="270" s="1"/>
  <c r="F27" i="270"/>
  <c r="G27" i="270"/>
  <c r="H27" i="270"/>
  <c r="H34" i="270" s="1"/>
  <c r="I27" i="270"/>
  <c r="I34" i="270" s="1"/>
  <c r="B32" i="270"/>
  <c r="D32" i="270"/>
  <c r="E32" i="270"/>
  <c r="F32" i="270"/>
  <c r="F34" i="270" s="1"/>
  <c r="G32" i="270"/>
  <c r="H32" i="270"/>
  <c r="I32" i="270"/>
  <c r="G34" i="270"/>
  <c r="C5" i="270" l="1"/>
  <c r="C13" i="270"/>
  <c r="C21" i="270"/>
  <c r="C31" i="270"/>
  <c r="C24" i="270"/>
  <c r="C9" i="270"/>
  <c r="C17" i="270"/>
  <c r="C10" i="270"/>
  <c r="C26" i="270"/>
  <c r="C11" i="270"/>
  <c r="C19" i="270"/>
  <c r="C4" i="270"/>
  <c r="C27" i="270"/>
  <c r="C6" i="270"/>
  <c r="C14" i="270"/>
  <c r="C22" i="270"/>
  <c r="C33" i="270"/>
  <c r="C32" i="270"/>
  <c r="C8" i="270"/>
  <c r="C18" i="270"/>
  <c r="C12" i="270"/>
  <c r="C30" i="270"/>
  <c r="C7" i="270"/>
  <c r="C15" i="270"/>
  <c r="C23" i="270"/>
  <c r="C16" i="270"/>
  <c r="C34" i="270"/>
  <c r="C25" i="270"/>
  <c r="C29" i="270"/>
  <c r="C20" i="270"/>
  <c r="F23" i="268" l="1"/>
  <c r="F29" i="268" s="1"/>
  <c r="F35" i="268" s="1"/>
  <c r="F36" i="268" s="1"/>
  <c r="F33" i="268"/>
  <c r="I36" i="268"/>
  <c r="B18" i="267"/>
  <c r="B21" i="267"/>
  <c r="B26" i="267"/>
  <c r="B32" i="267"/>
  <c r="B27" i="266"/>
  <c r="B30" i="266" s="1"/>
  <c r="C27" i="266"/>
  <c r="C30" i="266" s="1"/>
  <c r="D27" i="266"/>
  <c r="D30" i="266" s="1"/>
  <c r="E27" i="266"/>
  <c r="F27" i="266"/>
  <c r="G27" i="266"/>
  <c r="G30" i="266" s="1"/>
  <c r="H27" i="266"/>
  <c r="E30" i="266"/>
  <c r="F30" i="266"/>
  <c r="H30" i="266"/>
  <c r="B19" i="265"/>
  <c r="B26" i="265" s="1"/>
  <c r="B21" i="265"/>
  <c r="B22" i="265"/>
  <c r="B23" i="265"/>
  <c r="B24" i="265"/>
  <c r="B25" i="265"/>
  <c r="B27" i="265"/>
  <c r="B28" i="265"/>
  <c r="B29" i="265"/>
  <c r="B30" i="265"/>
  <c r="B31" i="265"/>
  <c r="B32" i="265"/>
  <c r="B33" i="265"/>
  <c r="C38" i="263"/>
  <c r="G38" i="263"/>
  <c r="C39" i="263"/>
  <c r="G39" i="263"/>
  <c r="C40" i="263"/>
  <c r="E40" i="263"/>
  <c r="G40" i="263"/>
  <c r="I40" i="263"/>
  <c r="D43" i="263"/>
  <c r="C5" i="262"/>
  <c r="E5" i="262"/>
  <c r="G5" i="262"/>
  <c r="H5" i="262"/>
  <c r="H27" i="262" s="1"/>
  <c r="C6" i="262"/>
  <c r="E6" i="262"/>
  <c r="G6" i="262"/>
  <c r="H6" i="262"/>
  <c r="C7" i="262"/>
  <c r="E7" i="262"/>
  <c r="G7" i="262"/>
  <c r="H7" i="262"/>
  <c r="C8" i="262"/>
  <c r="E8" i="262"/>
  <c r="G8" i="262"/>
  <c r="H8" i="262"/>
  <c r="C9" i="262"/>
  <c r="E9" i="262"/>
  <c r="G9" i="262"/>
  <c r="H9" i="262"/>
  <c r="C10" i="262"/>
  <c r="E10" i="262"/>
  <c r="G10" i="262"/>
  <c r="H10" i="262"/>
  <c r="C11" i="262"/>
  <c r="E11" i="262"/>
  <c r="G11" i="262"/>
  <c r="H11" i="262"/>
  <c r="C12" i="262"/>
  <c r="E12" i="262"/>
  <c r="G12" i="262"/>
  <c r="H12" i="262"/>
  <c r="C13" i="262"/>
  <c r="E13" i="262"/>
  <c r="G13" i="262"/>
  <c r="H13" i="262"/>
  <c r="C14" i="262"/>
  <c r="E14" i="262"/>
  <c r="G14" i="262"/>
  <c r="H14" i="262"/>
  <c r="C15" i="262"/>
  <c r="E15" i="262"/>
  <c r="G15" i="262"/>
  <c r="H15" i="262"/>
  <c r="C16" i="262"/>
  <c r="E16" i="262"/>
  <c r="G16" i="262"/>
  <c r="H16" i="262"/>
  <c r="C17" i="262"/>
  <c r="E17" i="262"/>
  <c r="G17" i="262"/>
  <c r="H17" i="262"/>
  <c r="C18" i="262"/>
  <c r="E18" i="262"/>
  <c r="G18" i="262"/>
  <c r="H18" i="262"/>
  <c r="C20" i="262"/>
  <c r="E20" i="262"/>
  <c r="G20" i="262"/>
  <c r="H20" i="262"/>
  <c r="C21" i="262"/>
  <c r="E21" i="262"/>
  <c r="G21" i="262"/>
  <c r="H21" i="262"/>
  <c r="C22" i="262"/>
  <c r="E22" i="262"/>
  <c r="G22" i="262"/>
  <c r="H22" i="262"/>
  <c r="C23" i="262"/>
  <c r="E23" i="262"/>
  <c r="G23" i="262"/>
  <c r="H23" i="262"/>
  <c r="C24" i="262"/>
  <c r="E24" i="262"/>
  <c r="G24" i="262"/>
  <c r="H24" i="262"/>
  <c r="C25" i="262"/>
  <c r="E25" i="262"/>
  <c r="G25" i="262"/>
  <c r="H25" i="262"/>
  <c r="C26" i="262"/>
  <c r="E26" i="262"/>
  <c r="G26" i="262"/>
  <c r="H26" i="262"/>
  <c r="B27" i="262"/>
  <c r="C27" i="262" s="1"/>
  <c r="D27" i="262"/>
  <c r="F27" i="262"/>
  <c r="G27" i="262"/>
  <c r="I27" i="262"/>
  <c r="J27" i="262"/>
  <c r="E27" i="262" s="1"/>
  <c r="C28" i="262"/>
  <c r="E28" i="262"/>
  <c r="G28" i="262"/>
  <c r="H28" i="262"/>
  <c r="C29" i="262"/>
  <c r="E29" i="262"/>
  <c r="G29" i="262"/>
  <c r="H29" i="262"/>
  <c r="H31" i="262" s="1"/>
  <c r="H33" i="262" s="1"/>
  <c r="H34" i="262" s="1"/>
  <c r="C30" i="262"/>
  <c r="E30" i="262"/>
  <c r="G30" i="262"/>
  <c r="H30" i="262"/>
  <c r="B31" i="262"/>
  <c r="C31" i="262"/>
  <c r="D31" i="262"/>
  <c r="D33" i="262" s="1"/>
  <c r="E33" i="262" s="1"/>
  <c r="E31" i="262"/>
  <c r="F31" i="262"/>
  <c r="G31" i="262" s="1"/>
  <c r="I31" i="262"/>
  <c r="J31" i="262"/>
  <c r="C32" i="262"/>
  <c r="E32" i="262"/>
  <c r="H32" i="262"/>
  <c r="I33" i="262"/>
  <c r="I34" i="262" s="1"/>
  <c r="B27" i="267" s="1"/>
  <c r="J33" i="262"/>
  <c r="B44" i="267" s="1"/>
  <c r="F33" i="262" l="1"/>
  <c r="D44" i="267"/>
  <c r="C44" i="267"/>
  <c r="B34" i="265"/>
  <c r="B33" i="262"/>
  <c r="C33" i="262" s="1"/>
  <c r="B22" i="267"/>
  <c r="B28" i="267"/>
  <c r="B24" i="267" s="1"/>
  <c r="F34" i="262" l="1"/>
  <c r="G33" i="262"/>
  <c r="B5" i="250"/>
  <c r="C5" i="250"/>
  <c r="B6" i="250"/>
  <c r="C6" i="250"/>
  <c r="B7" i="250"/>
  <c r="C7" i="250"/>
  <c r="B8" i="250"/>
  <c r="C8" i="250"/>
  <c r="B9" i="250"/>
  <c r="C9" i="250"/>
  <c r="B10" i="250"/>
  <c r="C10" i="250"/>
  <c r="B11" i="250"/>
  <c r="C11" i="250"/>
  <c r="B12" i="250"/>
  <c r="C12" i="250"/>
  <c r="B13" i="250"/>
  <c r="C13" i="250"/>
  <c r="B14" i="250"/>
  <c r="C14" i="250"/>
  <c r="B15" i="250"/>
  <c r="C15" i="250"/>
  <c r="B16" i="250"/>
  <c r="C16" i="250"/>
  <c r="B17" i="250"/>
  <c r="C17" i="250"/>
  <c r="B18" i="250"/>
  <c r="C18" i="250"/>
  <c r="B19" i="250"/>
  <c r="C19" i="250"/>
  <c r="B20" i="250"/>
  <c r="C20" i="250"/>
  <c r="B21" i="250"/>
  <c r="C21" i="250"/>
  <c r="B22" i="250"/>
  <c r="C22" i="250"/>
  <c r="B23" i="250"/>
  <c r="C23" i="250"/>
  <c r="B24" i="250"/>
  <c r="C24" i="250"/>
  <c r="B25" i="250"/>
  <c r="C25" i="250"/>
  <c r="B26" i="250"/>
  <c r="C26" i="250"/>
  <c r="B27" i="250"/>
  <c r="C27" i="250"/>
  <c r="B28" i="250"/>
  <c r="C28" i="250"/>
  <c r="B29" i="250"/>
  <c r="C29" i="250"/>
  <c r="B30" i="250"/>
  <c r="C30" i="250"/>
  <c r="I30" i="250"/>
  <c r="B31" i="250"/>
  <c r="I31" i="250" s="1"/>
  <c r="C31" i="250"/>
  <c r="B32" i="250"/>
  <c r="I32" i="250" s="1"/>
  <c r="C32" i="250"/>
  <c r="F33" i="250"/>
  <c r="I33" i="250"/>
  <c r="B11" i="249" l="1"/>
  <c r="C11" i="249"/>
  <c r="D11" i="249"/>
  <c r="E11" i="249"/>
  <c r="F11" i="249"/>
  <c r="G11" i="249"/>
  <c r="H11" i="249"/>
  <c r="I11" i="249"/>
  <c r="J11" i="249"/>
  <c r="K11" i="249"/>
  <c r="L11" i="249"/>
  <c r="Z11" i="249"/>
  <c r="AA11" i="249"/>
  <c r="AA18" i="249" s="1"/>
  <c r="AA20" i="249" s="1"/>
  <c r="AA23" i="249" s="1"/>
  <c r="AB11" i="249"/>
  <c r="AB18" i="249" s="1"/>
  <c r="AB20" i="249" s="1"/>
  <c r="AB23" i="249" s="1"/>
  <c r="B15" i="249"/>
  <c r="C15" i="249"/>
  <c r="D15" i="249"/>
  <c r="E15" i="249"/>
  <c r="Z16" i="249"/>
  <c r="AA16" i="249"/>
  <c r="AB16" i="249"/>
  <c r="B18" i="249"/>
  <c r="B20" i="249" s="1"/>
  <c r="C18" i="249"/>
  <c r="C20" i="249" s="1"/>
  <c r="D18" i="249"/>
  <c r="D20" i="249" s="1"/>
  <c r="D24" i="249" s="1"/>
  <c r="E20" i="249"/>
  <c r="E24" i="249" s="1"/>
  <c r="Z26" i="249"/>
  <c r="B29" i="249"/>
  <c r="N30" i="249"/>
  <c r="O30" i="249"/>
  <c r="P30" i="249"/>
  <c r="Q30" i="249"/>
  <c r="AK30" i="249"/>
  <c r="N50" i="249"/>
  <c r="O50" i="249"/>
  <c r="P50" i="249"/>
  <c r="Q50" i="249"/>
  <c r="Q60" i="249" s="1"/>
  <c r="AK50" i="249"/>
  <c r="N59" i="249"/>
  <c r="O59" i="249"/>
  <c r="P59" i="249"/>
  <c r="AK59" i="249"/>
  <c r="N60" i="249" l="1"/>
  <c r="Z18" i="249"/>
  <c r="Z20" i="249" s="1"/>
  <c r="Z23" i="249" s="1"/>
  <c r="P60" i="249"/>
  <c r="O60" i="249"/>
  <c r="AK60" i="249"/>
  <c r="B34" i="228"/>
  <c r="B36" i="228"/>
  <c r="B38" i="228"/>
  <c r="B40" i="228"/>
  <c r="B42" i="228"/>
  <c r="B44" i="228"/>
  <c r="B46" i="228"/>
  <c r="B48" i="228"/>
  <c r="B23" i="206" l="1"/>
  <c r="B46" i="206" s="1"/>
  <c r="C23" i="206"/>
  <c r="C46" i="206" s="1"/>
  <c r="D23" i="206"/>
  <c r="D46" i="206" s="1"/>
  <c r="E23" i="206"/>
  <c r="E46" i="206" s="1"/>
  <c r="F23" i="206"/>
  <c r="F46" i="206" s="1"/>
  <c r="H23" i="206"/>
  <c r="H46" i="206" s="1"/>
  <c r="I23" i="206"/>
  <c r="I46" i="206" s="1"/>
  <c r="B24" i="206"/>
  <c r="B47" i="206" s="1"/>
  <c r="C24" i="206"/>
  <c r="C47" i="206" s="1"/>
  <c r="D24" i="206"/>
  <c r="D47" i="206" s="1"/>
  <c r="E24" i="206"/>
  <c r="E47" i="206" s="1"/>
  <c r="F24" i="206"/>
  <c r="F47" i="206" s="1"/>
  <c r="H24" i="206"/>
  <c r="H47" i="206" s="1"/>
  <c r="I24" i="206"/>
  <c r="I47" i="206" s="1"/>
  <c r="I46" i="205"/>
  <c r="H55" i="205"/>
  <c r="H56" i="205"/>
  <c r="H57" i="205"/>
  <c r="H58" i="205"/>
  <c r="H61" i="205"/>
  <c r="H62" i="205"/>
  <c r="H63" i="205"/>
  <c r="B55" i="205"/>
  <c r="B56" i="205"/>
  <c r="B58" i="205"/>
  <c r="B59" i="205"/>
  <c r="B61" i="205"/>
  <c r="B62" i="205"/>
  <c r="B64" i="205"/>
  <c r="B46" i="205"/>
  <c r="B22" i="206" s="1"/>
  <c r="B45" i="206" s="1"/>
  <c r="C46" i="205"/>
  <c r="C22" i="206" s="1"/>
  <c r="C45" i="206" s="1"/>
  <c r="D46" i="205"/>
  <c r="D22" i="206" s="1"/>
  <c r="D45" i="206" s="1"/>
  <c r="E46" i="205"/>
  <c r="E22" i="206" s="1"/>
  <c r="E45" i="206" s="1"/>
  <c r="F46" i="205"/>
  <c r="F22" i="206" s="1"/>
  <c r="F45" i="206" s="1"/>
  <c r="J46" i="205"/>
  <c r="H22" i="206" s="1"/>
  <c r="H45" i="206" s="1"/>
  <c r="K46" i="205"/>
  <c r="I22" i="206" s="1"/>
  <c r="I45" i="206" s="1"/>
  <c r="L46" i="205"/>
  <c r="B57" i="205"/>
  <c r="H59" i="205"/>
  <c r="B60" i="205"/>
  <c r="H60" i="205"/>
  <c r="B63" i="205"/>
  <c r="H64" i="205"/>
  <c r="A52" i="205" l="1"/>
  <c r="A26" i="202"/>
  <c r="B42" i="202" s="1"/>
  <c r="B50" i="202" s="1"/>
  <c r="C42" i="202"/>
  <c r="C50" i="202" s="1"/>
  <c r="D42" i="202"/>
  <c r="E42" i="202"/>
  <c r="F42" i="202"/>
  <c r="F50" i="202" s="1"/>
  <c r="G42" i="202"/>
  <c r="D50" i="202"/>
  <c r="E50" i="202"/>
  <c r="G50" i="202"/>
  <c r="H50" i="202"/>
  <c r="I50" i="202"/>
  <c r="J50" i="202"/>
  <c r="K50" i="202"/>
  <c r="H47" i="199" l="1"/>
  <c r="H48" i="199"/>
  <c r="H49" i="199"/>
  <c r="C50" i="199"/>
  <c r="H50" i="199"/>
  <c r="H51" i="199"/>
  <c r="H52" i="199"/>
  <c r="H53" i="199"/>
  <c r="H54" i="199"/>
  <c r="I28" i="197" l="1"/>
  <c r="J28" i="197"/>
  <c r="K28" i="197"/>
  <c r="L28" i="197"/>
  <c r="M28" i="197"/>
  <c r="N28" i="197"/>
</calcChain>
</file>

<file path=xl/sharedStrings.xml><?xml version="1.0" encoding="utf-8"?>
<sst xmlns="http://schemas.openxmlformats.org/spreadsheetml/2006/main" count="4198" uniqueCount="1392">
  <si>
    <t xml:space="preserve"> </t>
  </si>
  <si>
    <t>*) Excluding shares issued for the Long Term Incentive Programme (LTIP).</t>
  </si>
  <si>
    <t>100.0%</t>
  </si>
  <si>
    <t>Total number of outstanding shares*</t>
  </si>
  <si>
    <t>Other</t>
  </si>
  <si>
    <t>Varma Mutual Pension Insurance</t>
  </si>
  <si>
    <t>Toni H. Madsen</t>
  </si>
  <si>
    <t>T. Rowe Price</t>
  </si>
  <si>
    <t>Third Swedish National Pension Fund</t>
  </si>
  <si>
    <t xml:space="preserve">Kari Ahola </t>
  </si>
  <si>
    <t>Nordea Funds</t>
  </si>
  <si>
    <t>First Swedish National Pension Fund</t>
  </si>
  <si>
    <t>Didner &amp; Gerge Funds</t>
  </si>
  <si>
    <t>Members appointed by the employees:</t>
  </si>
  <si>
    <t>SHB Funds</t>
  </si>
  <si>
    <t>SEB Funds</t>
  </si>
  <si>
    <t>Norwegian Petroleum Fund</t>
  </si>
  <si>
    <t>Fidelity</t>
  </si>
  <si>
    <t>Vanguard Funds</t>
  </si>
  <si>
    <t>BlackRock</t>
  </si>
  <si>
    <t>AMF Insurance &amp; Funds</t>
  </si>
  <si>
    <t>Swedbank Robur Funds</t>
  </si>
  <si>
    <r>
      <rPr>
        <b/>
        <sz val="8"/>
        <rFont val="Arial"/>
        <family val="2"/>
      </rPr>
      <t>Pernille Erenbjerg</t>
    </r>
    <r>
      <rPr>
        <sz val="8"/>
        <rFont val="Arial"/>
        <family val="2"/>
      </rPr>
      <t xml:space="preserve">
Master of Science (Economics and Business) 
Board member since 2017.
Born 1967.</t>
    </r>
  </si>
  <si>
    <t>Alecta</t>
  </si>
  <si>
    <t>Nordea Fonden</t>
  </si>
  <si>
    <t>Sampo Plc</t>
  </si>
  <si>
    <t>No.of shares, mill</t>
  </si>
  <si>
    <t>Largest shareholders</t>
  </si>
  <si>
    <r>
      <rPr>
        <b/>
        <sz val="9"/>
        <rFont val="Arial"/>
        <family val="2"/>
      </rPr>
      <t>Erik Ekman</t>
    </r>
    <r>
      <rPr>
        <sz val="8"/>
        <rFont val="Arial"/>
        <family val="2"/>
      </rPr>
      <t xml:space="preserve">
</t>
    </r>
    <r>
      <rPr>
        <b/>
        <sz val="8"/>
        <rFont val="Arial"/>
        <family val="2"/>
      </rPr>
      <t xml:space="preserve">Head of Commercial &amp; Business Banking 
</t>
    </r>
    <r>
      <rPr>
        <sz val="8"/>
        <rFont val="Arial"/>
        <family val="2"/>
      </rPr>
      <t>Member of Group Executive Management since 2015.
Born 1969.</t>
    </r>
  </si>
  <si>
    <r>
      <rPr>
        <b/>
        <sz val="8"/>
        <rFont val="Arial"/>
        <family val="2"/>
      </rPr>
      <t>Robin Lawther</t>
    </r>
    <r>
      <rPr>
        <sz val="8"/>
        <rFont val="Arial"/>
        <family val="2"/>
      </rPr>
      <t xml:space="preserve">
BA Honours (Economics)  and MSc (Accounting &amp; Finance).
Board member since 2014.
Born 1961.</t>
    </r>
  </si>
  <si>
    <t>BBB</t>
  </si>
  <si>
    <t>AT1 in March 2015 issue rating</t>
  </si>
  <si>
    <r>
      <rPr>
        <b/>
        <sz val="8"/>
        <rFont val="Arial"/>
        <family val="2"/>
      </rPr>
      <t xml:space="preserve">Snorre Storset
Head of Wealth Management </t>
    </r>
    <r>
      <rPr>
        <sz val="8"/>
        <rFont val="Arial"/>
        <family val="2"/>
      </rPr>
      <t xml:space="preserve">
Member of Group Executive Management since 2015.
Born 1972.</t>
    </r>
  </si>
  <si>
    <r>
      <rPr>
        <b/>
        <sz val="8"/>
        <rFont val="Arial"/>
        <family val="2"/>
      </rPr>
      <t>Sarah Russell</t>
    </r>
    <r>
      <rPr>
        <sz val="8"/>
        <rFont val="Arial"/>
        <family val="2"/>
      </rPr>
      <t xml:space="preserve">
Master of Applied Finance.
Board member since 2010.
Born 1962.</t>
    </r>
  </si>
  <si>
    <r>
      <rPr>
        <b/>
        <sz val="8"/>
        <rFont val="Arial"/>
        <family val="2"/>
      </rPr>
      <t>Lars G Nordström</t>
    </r>
    <r>
      <rPr>
        <sz val="8"/>
        <rFont val="Arial"/>
        <family val="2"/>
      </rPr>
      <t xml:space="preserve">
Law studies at Uppsala University.
Board member since 2003.
Born 1943.</t>
    </r>
  </si>
  <si>
    <t>AT1 in Sep 2014 issue rating</t>
  </si>
  <si>
    <t>Aaa*</t>
  </si>
  <si>
    <t>Nordea Mortgage Bank Plc</t>
  </si>
  <si>
    <t>Nordea Eiendomskreditt</t>
  </si>
  <si>
    <t>AAA*</t>
  </si>
  <si>
    <t>Nordea Kredit Realkreditaktieselskab</t>
  </si>
  <si>
    <t>Nordea Hypotek AB (publ)</t>
  </si>
  <si>
    <t>AA (low)</t>
  </si>
  <si>
    <t>R-1 (mid)</t>
  </si>
  <si>
    <t>AA-</t>
  </si>
  <si>
    <t>F1+</t>
  </si>
  <si>
    <t>A-1+</t>
  </si>
  <si>
    <t>Aa3</t>
  </si>
  <si>
    <t>P-1</t>
  </si>
  <si>
    <t>Nordea Bank AB (publ)</t>
  </si>
  <si>
    <t>Nordea is the largest financial services group in the Nordic and Baltic Sea region.</t>
  </si>
  <si>
    <t>Long</t>
  </si>
  <si>
    <t>Short</t>
  </si>
  <si>
    <r>
      <rPr>
        <b/>
        <sz val="8"/>
        <rFont val="Arial"/>
        <family val="2"/>
      </rPr>
      <t>Casper von Koskull</t>
    </r>
    <r>
      <rPr>
        <sz val="8"/>
        <rFont val="Arial"/>
        <family val="2"/>
      </rPr>
      <t xml:space="preserve">
</t>
    </r>
    <r>
      <rPr>
        <b/>
        <sz val="8"/>
        <rFont val="Arial"/>
        <family val="2"/>
      </rPr>
      <t xml:space="preserve">President and Group CEO </t>
    </r>
    <r>
      <rPr>
        <sz val="8"/>
        <rFont val="Arial"/>
        <family val="2"/>
      </rPr>
      <t xml:space="preserve">
Member of Group Executive Management since 2010.
Born 1960.</t>
    </r>
  </si>
  <si>
    <r>
      <rPr>
        <b/>
        <sz val="8"/>
        <rFont val="Arial"/>
        <family val="2"/>
      </rPr>
      <t>Birger Steen</t>
    </r>
    <r>
      <rPr>
        <sz val="8"/>
        <rFont val="Arial"/>
        <family val="2"/>
      </rPr>
      <t xml:space="preserve">
MSc (Computer Science) and MBA.
Board member since 2015.
Born 1966.</t>
    </r>
  </si>
  <si>
    <r>
      <rPr>
        <b/>
        <sz val="9"/>
        <rFont val="Arial"/>
        <family val="2"/>
      </rPr>
      <t>Björn Wahlroos</t>
    </r>
    <r>
      <rPr>
        <sz val="8"/>
        <rFont val="Arial"/>
        <family val="2"/>
      </rPr>
      <t xml:space="preserve">
</t>
    </r>
    <r>
      <rPr>
        <b/>
        <sz val="8"/>
        <rFont val="Arial"/>
        <family val="2"/>
      </rPr>
      <t>Chairman</t>
    </r>
    <r>
      <rPr>
        <sz val="8"/>
        <rFont val="Arial"/>
        <family val="2"/>
      </rPr>
      <t xml:space="preserve">
Ph.D (Econ). 1979.
Board member since 2008 and Chairman since 2011.
Born 1952.</t>
    </r>
  </si>
  <si>
    <t>DBRS</t>
  </si>
  <si>
    <t>Fitch</t>
  </si>
  <si>
    <t>S&amp;P</t>
  </si>
  <si>
    <t>Moody's</t>
  </si>
  <si>
    <t>Rating</t>
  </si>
  <si>
    <t>Group Executive Management</t>
  </si>
  <si>
    <t>Board of Directors</t>
  </si>
  <si>
    <t>Nordea in brief</t>
  </si>
  <si>
    <t xml:space="preserve"> - Assets under Management</t>
  </si>
  <si>
    <t xml:space="preserve"> - Solvency</t>
  </si>
  <si>
    <t xml:space="preserve"> - Life &amp; Pensions</t>
  </si>
  <si>
    <t xml:space="preserve"> - Wealth Management Other</t>
  </si>
  <si>
    <t xml:space="preserve"> - Private Banking</t>
  </si>
  <si>
    <t xml:space="preserve"> - Asset Management</t>
  </si>
  <si>
    <t xml:space="preserve"> - Wealth Management Financial highlights</t>
  </si>
  <si>
    <t xml:space="preserve"> - Wholesale Banking Financial highlights</t>
  </si>
  <si>
    <t xml:space="preserve"> - Nordea Finance</t>
  </si>
  <si>
    <t xml:space="preserve"> - Commercial &amp; Business Banking Other</t>
  </si>
  <si>
    <t xml:space="preserve"> - Business Banking  Financial highlights</t>
  </si>
  <si>
    <t xml:space="preserve"> - Commercial Banking  Financial highlights</t>
  </si>
  <si>
    <t xml:space="preserve"> - Commercial &amp; Business Banking  Financial highlights</t>
  </si>
  <si>
    <t>Commercial &amp; Business Banking</t>
  </si>
  <si>
    <t>Business areas</t>
  </si>
  <si>
    <t xml:space="preserve"> - Contacts and financial calendar</t>
  </si>
  <si>
    <t xml:space="preserve"> - Market development - interest rates</t>
  </si>
  <si>
    <t xml:space="preserve"> - Net loan losses</t>
  </si>
  <si>
    <t xml:space="preserve"> - Macroeconomic data </t>
  </si>
  <si>
    <t xml:space="preserve"> - Other expenses</t>
  </si>
  <si>
    <t xml:space="preserve"> - Payments and transactions</t>
  </si>
  <si>
    <t xml:space="preserve"> - Net fee and commission Income</t>
  </si>
  <si>
    <t xml:space="preserve"> - Net interest income development</t>
  </si>
  <si>
    <t>General information &amp; Macro</t>
  </si>
  <si>
    <t xml:space="preserve"> - Business area overview</t>
  </si>
  <si>
    <t xml:space="preserve"> - Quarterly development Balance sheet</t>
  </si>
  <si>
    <t xml:space="preserve"> - Liquidity buffer</t>
  </si>
  <si>
    <t xml:space="preserve"> - Quarterly development</t>
  </si>
  <si>
    <t xml:space="preserve"> - Short-term funding</t>
  </si>
  <si>
    <t xml:space="preserve"> - 10 years overview Balance sheet</t>
  </si>
  <si>
    <t xml:space="preserve"> - Capital position</t>
  </si>
  <si>
    <t xml:space="preserve"> - Ratios and key figures</t>
  </si>
  <si>
    <t xml:space="preserve"> - LTV distribution</t>
  </si>
  <si>
    <t xml:space="preserve"> -10 years overview</t>
  </si>
  <si>
    <t>Key financial figures</t>
  </si>
  <si>
    <t xml:space="preserve"> - Loans and impairment</t>
  </si>
  <si>
    <t xml:space="preserve"> - Lending, loan losses and impaired loans</t>
  </si>
  <si>
    <t xml:space="preserve"> - Nordea’s largest shareholders</t>
  </si>
  <si>
    <t>Risk, liquidity and capital management</t>
  </si>
  <si>
    <t xml:space="preserve"> - Rating</t>
  </si>
  <si>
    <t xml:space="preserve"> - Group Functions, Other Eliminations</t>
  </si>
  <si>
    <t xml:space="preserve"> - Nordea in brief</t>
  </si>
  <si>
    <t>Group Functions</t>
  </si>
  <si>
    <t>Nordea overview</t>
  </si>
  <si>
    <t>Contents</t>
  </si>
  <si>
    <t>Overview</t>
  </si>
  <si>
    <t/>
  </si>
  <si>
    <t>Total deposits</t>
  </si>
  <si>
    <t>-</t>
  </si>
  <si>
    <t>Household deposits</t>
  </si>
  <si>
    <t>Corporate deposits</t>
  </si>
  <si>
    <t>Total lending</t>
  </si>
  <si>
    <t>Consumer lending</t>
  </si>
  <si>
    <t>Household mortgage lending</t>
  </si>
  <si>
    <t>Lending to corporates</t>
  </si>
  <si>
    <t xml:space="preserve">Total liabilities and equity </t>
  </si>
  <si>
    <t>Volumes, EURbn:</t>
  </si>
  <si>
    <t xml:space="preserve">Total equity </t>
  </si>
  <si>
    <t>Number of employees (FTEs)</t>
  </si>
  <si>
    <t xml:space="preserve">Retained earnings </t>
  </si>
  <si>
    <t>7 For more detailed information regarding ratios and key figures definied as Alternative performance measures, see http://www.nordea.com/en/investor-relations/.</t>
  </si>
  <si>
    <t>Risk exposure amount (REA)</t>
  </si>
  <si>
    <t xml:space="preserve">Other reserves </t>
  </si>
  <si>
    <t>6 ROCAR restated Q4 2015 due to changed definition.</t>
  </si>
  <si>
    <t>Economic capital (EC)</t>
  </si>
  <si>
    <t xml:space="preserve">Share premium reserve </t>
  </si>
  <si>
    <t>5 Including the result for the period,</t>
  </si>
  <si>
    <t xml:space="preserve">Share capital </t>
  </si>
  <si>
    <t>4 Including Loans to the public reported in Assets held for sale,</t>
  </si>
  <si>
    <t>ROCAR, %</t>
  </si>
  <si>
    <t xml:space="preserve">Non-controlling interests </t>
  </si>
  <si>
    <r>
      <rPr>
        <vertAlign val="superscript"/>
        <sz val="7"/>
        <color rgb="FF000000"/>
        <rFont val="Arial"/>
        <family val="2"/>
      </rPr>
      <t>3</t>
    </r>
    <r>
      <rPr>
        <sz val="7"/>
        <color rgb="FF000000"/>
        <rFont val="Arial"/>
        <family val="2"/>
      </rPr>
      <t xml:space="preserve"> End of period,</t>
    </r>
  </si>
  <si>
    <t>Cost/income ratio, %</t>
  </si>
  <si>
    <r>
      <rPr>
        <vertAlign val="superscript"/>
        <sz val="7"/>
        <color rgb="FF000000"/>
        <rFont val="Arial"/>
        <family val="2"/>
      </rPr>
      <t xml:space="preserve">2 </t>
    </r>
    <r>
      <rPr>
        <sz val="7"/>
        <color rgb="FF000000"/>
        <rFont val="Arial"/>
        <family val="2"/>
      </rPr>
      <t>Excl. Non-recurring items (Q4 2015: restructuring charge of EUR 263m before tax, Q4 2016: change in pension agreement in Norway of EUR 86m before tax).</t>
    </r>
  </si>
  <si>
    <t>Operating profit</t>
  </si>
  <si>
    <t>Equity</t>
  </si>
  <si>
    <t>¹ Non-recurring items (Q4 2015: gain from divestment of Nordea's merchant acquiring business to Nets of EUR 176m before tax, Q2 2016: gain related to Visa Inc,'s acquisition of Visa Europe amounting to EUR 151m net of tax, Q4 2016: additional gain related to VISA of EUR 22m before tax).</t>
  </si>
  <si>
    <t>14.0</t>
  </si>
  <si>
    <t>Net loan losses</t>
  </si>
  <si>
    <t xml:space="preserve">Total liabilities </t>
  </si>
  <si>
    <t>13.4</t>
  </si>
  <si>
    <t>15.8</t>
  </si>
  <si>
    <t>16.7</t>
  </si>
  <si>
    <t>17.5</t>
  </si>
  <si>
    <t>17.7</t>
  </si>
  <si>
    <t>24.6</t>
  </si>
  <si>
    <t>23.5</t>
  </si>
  <si>
    <t>24.3</t>
  </si>
  <si>
    <r>
      <t>Economic capital</t>
    </r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, EURbn </t>
    </r>
  </si>
  <si>
    <t xml:space="preserve">Total operating expenses  </t>
  </si>
  <si>
    <t>Liabilities held for sale</t>
  </si>
  <si>
    <r>
      <t>Number of employees (FTEs)</t>
    </r>
    <r>
      <rPr>
        <vertAlign val="superscript"/>
        <sz val="8"/>
        <color theme="1"/>
        <rFont val="Arial"/>
        <family val="2"/>
      </rPr>
      <t>3</t>
    </r>
  </si>
  <si>
    <t xml:space="preserve">Subordinated liabilities </t>
  </si>
  <si>
    <t>Other expenses</t>
  </si>
  <si>
    <t xml:space="preserve">Retirement benefit obligations </t>
  </si>
  <si>
    <t>Staff costs</t>
  </si>
  <si>
    <t xml:space="preserve">Provisions </t>
  </si>
  <si>
    <t xml:space="preserve">Total operating income  </t>
  </si>
  <si>
    <t xml:space="preserve">Deferred tax liabilities </t>
  </si>
  <si>
    <t>17.9</t>
  </si>
  <si>
    <t>12.1</t>
  </si>
  <si>
    <t>12.5</t>
  </si>
  <si>
    <t>13.2</t>
  </si>
  <si>
    <t>9.1</t>
  </si>
  <si>
    <t>9.5</t>
  </si>
  <si>
    <t>16.2</t>
  </si>
  <si>
    <t>18.1</t>
  </si>
  <si>
    <t>20.6</t>
  </si>
  <si>
    <t>21.6</t>
  </si>
  <si>
    <t>Other income</t>
  </si>
  <si>
    <t xml:space="preserve">Accrued expenses and prepaid income </t>
  </si>
  <si>
    <t>27.3</t>
  </si>
  <si>
    <t>26.4</t>
  </si>
  <si>
    <t>7.0</t>
  </si>
  <si>
    <t>7.4</t>
  </si>
  <si>
    <t>11.4</t>
  </si>
  <si>
    <t>12.2</t>
  </si>
  <si>
    <t>14.3</t>
  </si>
  <si>
    <t>15.7</t>
  </si>
  <si>
    <t>17.6</t>
  </si>
  <si>
    <t>18.5</t>
  </si>
  <si>
    <t>Equity method</t>
  </si>
  <si>
    <t xml:space="preserve">Other liabilities </t>
  </si>
  <si>
    <r>
      <t xml:space="preserve">Number of employees (FTEs) </t>
    </r>
    <r>
      <rPr>
        <vertAlign val="superscript"/>
        <sz val="8"/>
        <color theme="1"/>
        <rFont val="Arial"/>
        <family val="2"/>
      </rPr>
      <t>3</t>
    </r>
  </si>
  <si>
    <t>7.5</t>
  </si>
  <si>
    <t>8.5</t>
  </si>
  <si>
    <t>10.3</t>
  </si>
  <si>
    <t>11.2</t>
  </si>
  <si>
    <t>13.1</t>
  </si>
  <si>
    <t>14.9</t>
  </si>
  <si>
    <t>16.5</t>
  </si>
  <si>
    <t>NFV</t>
  </si>
  <si>
    <t xml:space="preserve">Current tax liabilities </t>
  </si>
  <si>
    <r>
      <t>Loan loss ratio, basis points</t>
    </r>
    <r>
      <rPr>
        <vertAlign val="superscript"/>
        <sz val="8"/>
        <color theme="1"/>
        <rFont val="Arial"/>
        <family val="2"/>
      </rPr>
      <t>4</t>
    </r>
  </si>
  <si>
    <t>Net fee and commission income</t>
  </si>
  <si>
    <t xml:space="preserve">Fair value changes of hedged items in portfolio hedge of interest rate risk </t>
  </si>
  <si>
    <r>
      <t>Cost/income ratio, %  - excl, Non-recurring items</t>
    </r>
    <r>
      <rPr>
        <vertAlign val="superscript"/>
        <sz val="8"/>
        <color theme="1"/>
        <rFont val="Arial"/>
        <family val="2"/>
      </rPr>
      <t>1,2</t>
    </r>
  </si>
  <si>
    <t xml:space="preserve">Net interest income </t>
  </si>
  <si>
    <t xml:space="preserve">Derivatives </t>
  </si>
  <si>
    <t>157.1</t>
  </si>
  <si>
    <t>125.6</t>
  </si>
  <si>
    <t>158.1</t>
  </si>
  <si>
    <t>187.4</t>
  </si>
  <si>
    <t>218.3</t>
  </si>
  <si>
    <t>232.1</t>
  </si>
  <si>
    <t>262.2</t>
  </si>
  <si>
    <t>288.2</t>
  </si>
  <si>
    <t>Assets under management, EURbn</t>
  </si>
  <si>
    <t>Chg</t>
  </si>
  <si>
    <t>EURm</t>
  </si>
  <si>
    <t xml:space="preserve">Debt securities in issue </t>
  </si>
  <si>
    <t>21.8</t>
  </si>
  <si>
    <t>22.1</t>
  </si>
  <si>
    <t>24.1</t>
  </si>
  <si>
    <t>19.7</t>
  </si>
  <si>
    <t>15.3</t>
  </si>
  <si>
    <t>11.3</t>
  </si>
  <si>
    <t>11.5</t>
  </si>
  <si>
    <t>10.6</t>
  </si>
  <si>
    <t>11.6</t>
  </si>
  <si>
    <t xml:space="preserve">Return on equity, % </t>
  </si>
  <si>
    <t xml:space="preserve">Liabilities to policyholders </t>
  </si>
  <si>
    <t>18.7</t>
  </si>
  <si>
    <t>18.9</t>
  </si>
  <si>
    <t>20.1</t>
  </si>
  <si>
    <t>Weighted average number of diluted shares, million</t>
  </si>
  <si>
    <t>Nordea Group</t>
  </si>
  <si>
    <t>Group Functions, Other and Eliminations</t>
  </si>
  <si>
    <t>Wealth Management</t>
  </si>
  <si>
    <t>Wholesale Banking</t>
  </si>
  <si>
    <t>Commercial and Business Banking</t>
  </si>
  <si>
    <t>Personal Banking</t>
  </si>
  <si>
    <t>Deposits in pooled schemes and unit-linked investment contacts</t>
  </si>
  <si>
    <t>16.8</t>
  </si>
  <si>
    <r>
      <t>Potential shares outstanding</t>
    </r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>, million</t>
    </r>
  </si>
  <si>
    <t xml:space="preserve">Deposits and borrowings from the public </t>
  </si>
  <si>
    <t>5.09</t>
  </si>
  <si>
    <t>5.29</t>
  </si>
  <si>
    <t>5.56</t>
  </si>
  <si>
    <t>6.07</t>
  </si>
  <si>
    <t>6.47</t>
  </si>
  <si>
    <t>6.96</t>
  </si>
  <si>
    <t>7.27</t>
  </si>
  <si>
    <t>7.69</t>
  </si>
  <si>
    <t xml:space="preserve">Deposits by credit institutions </t>
  </si>
  <si>
    <t>0.50</t>
  </si>
  <si>
    <t>0.20</t>
  </si>
  <si>
    <t>0.25</t>
  </si>
  <si>
    <t>0.29</t>
  </si>
  <si>
    <t>0.26</t>
  </si>
  <si>
    <t>0.34</t>
  </si>
  <si>
    <t>0.43</t>
  </si>
  <si>
    <t>0.62</t>
  </si>
  <si>
    <t>0.64</t>
  </si>
  <si>
    <t>290.9</t>
  </si>
  <si>
    <t>300.2</t>
  </si>
  <si>
    <t>317.4</t>
  </si>
  <si>
    <t>6.4</t>
  </si>
  <si>
    <t>-46.9</t>
  </si>
  <si>
    <t>78.6</t>
  </si>
  <si>
    <t>3.7</t>
  </si>
  <si>
    <t>-24.4</t>
  </si>
  <si>
    <t>44.6</t>
  </si>
  <si>
    <t>9.2</t>
  </si>
  <si>
    <t>8.2</t>
  </si>
  <si>
    <t>Total shareholders' return, %</t>
  </si>
  <si>
    <t>Liabilities</t>
  </si>
  <si>
    <t>11.1</t>
  </si>
  <si>
    <t>8.90</t>
  </si>
  <si>
    <t>3.90</t>
  </si>
  <si>
    <t>7.10</t>
  </si>
  <si>
    <t>8.16</t>
  </si>
  <si>
    <t>5.98</t>
  </si>
  <si>
    <t>7.24</t>
  </si>
  <si>
    <t>9.78</t>
  </si>
  <si>
    <t>9.68</t>
  </si>
  <si>
    <t>10.15</t>
  </si>
  <si>
    <t>0.93</t>
  </si>
  <si>
    <t>0.79</t>
  </si>
  <si>
    <t>0.60</t>
  </si>
  <si>
    <t>0.66</t>
  </si>
  <si>
    <t>0.65</t>
  </si>
  <si>
    <t>0.77</t>
  </si>
  <si>
    <t>0.83</t>
  </si>
  <si>
    <t>0.91</t>
  </si>
  <si>
    <t xml:space="preserve">Diluted earnings per share, EUR </t>
  </si>
  <si>
    <t xml:space="preserve">Total assets </t>
  </si>
  <si>
    <t>7.22</t>
  </si>
  <si>
    <t>7.47</t>
  </si>
  <si>
    <t>Ratios and key figures</t>
  </si>
  <si>
    <t>Assets held for sale</t>
  </si>
  <si>
    <t>3.5</t>
  </si>
  <si>
    <t>5.5</t>
  </si>
  <si>
    <t>-10.4</t>
  </si>
  <si>
    <t>-2.6</t>
  </si>
  <si>
    <t>28.7</t>
  </si>
  <si>
    <t xml:space="preserve">Prepaid expenses and accrued income </t>
  </si>
  <si>
    <t>8.46</t>
  </si>
  <si>
    <t>7.52</t>
  </si>
  <si>
    <t>8.85</t>
  </si>
  <si>
    <t xml:space="preserve">Other assets </t>
  </si>
  <si>
    <t>0.19</t>
  </si>
  <si>
    <t>0.21</t>
  </si>
  <si>
    <t>0.22</t>
  </si>
  <si>
    <t>Diluted earnings per share, EUR</t>
  </si>
  <si>
    <t xml:space="preserve">Retirement benefit assets </t>
  </si>
  <si>
    <t>Q1/15</t>
  </si>
  <si>
    <t>Q2/15</t>
  </si>
  <si>
    <t>Q3/15</t>
  </si>
  <si>
    <t>Q4/15</t>
  </si>
  <si>
    <t>Q1/16</t>
  </si>
  <si>
    <t>Q2/16</t>
  </si>
  <si>
    <t>Q3/16</t>
  </si>
  <si>
    <t>Q4/16</t>
  </si>
  <si>
    <t>Q1/17</t>
  </si>
  <si>
    <t>Q2/17</t>
  </si>
  <si>
    <t>Net profit for the period</t>
  </si>
  <si>
    <t xml:space="preserve">Current tax assets </t>
  </si>
  <si>
    <t xml:space="preserve">Deferred tax assets </t>
  </si>
  <si>
    <t>Net profit for the period from discontinued operations after tax</t>
  </si>
  <si>
    <t>Investment property</t>
  </si>
  <si>
    <t>Net profit (continuing operations)</t>
  </si>
  <si>
    <t xml:space="preserve">Property and equipment </t>
  </si>
  <si>
    <t>Income tax expense</t>
  </si>
  <si>
    <t>Net profit for period from continuing operations</t>
  </si>
  <si>
    <t xml:space="preserve">Intangible assets </t>
  </si>
  <si>
    <r>
      <t>Operating profit, excl, non-recurring items</t>
    </r>
    <r>
      <rPr>
        <b/>
        <vertAlign val="superscript"/>
        <sz val="8"/>
        <color theme="1"/>
        <rFont val="Arial"/>
        <family val="2"/>
      </rPr>
      <t>1,2</t>
    </r>
  </si>
  <si>
    <t xml:space="preserve">Investments in associated undertakings </t>
  </si>
  <si>
    <t>Profit before loan losses</t>
  </si>
  <si>
    <r>
      <t>Total operating expenses,  excl, non-recurring items</t>
    </r>
    <r>
      <rPr>
        <b/>
        <vertAlign val="superscript"/>
        <sz val="8"/>
        <color theme="1"/>
        <rFont val="Arial"/>
        <family val="2"/>
      </rPr>
      <t>2</t>
    </r>
  </si>
  <si>
    <t>Total operating expenses</t>
  </si>
  <si>
    <t>Assets in pooled schemes and unit-linked investment contact</t>
  </si>
  <si>
    <t>Shares</t>
  </si>
  <si>
    <t>Depreciation tangible and intangible assets</t>
  </si>
  <si>
    <t xml:space="preserve">Financial instruments pledged as collateral </t>
  </si>
  <si>
    <t>11 24</t>
  </si>
  <si>
    <t xml:space="preserve">Interest-bearing securities </t>
  </si>
  <si>
    <t xml:space="preserve">Loans to the public </t>
  </si>
  <si>
    <r>
      <t>Total operating income, excl, non-recurring items</t>
    </r>
    <r>
      <rPr>
        <b/>
        <vertAlign val="superscript"/>
        <sz val="8"/>
        <color theme="1"/>
        <rFont val="Arial"/>
        <family val="2"/>
      </rPr>
      <t>1</t>
    </r>
  </si>
  <si>
    <t xml:space="preserve">Loans to credit institutions </t>
  </si>
  <si>
    <t>Total operating income</t>
  </si>
  <si>
    <t>Loans to central banks</t>
  </si>
  <si>
    <t xml:space="preserve">Cash and balances with central banks </t>
  </si>
  <si>
    <t>Net result from items at fair value</t>
  </si>
  <si>
    <t>Assets</t>
  </si>
  <si>
    <t xml:space="preserve">Net fee and commission income </t>
  </si>
  <si>
    <t>2017</t>
  </si>
  <si>
    <t>Net interest income</t>
  </si>
  <si>
    <t>Q1</t>
  </si>
  <si>
    <t>Q2</t>
  </si>
  <si>
    <t>Balance sheet</t>
  </si>
  <si>
    <t>Income statement</t>
  </si>
  <si>
    <t>Historical numbers for 2014 restated following that IT Poland is included in continuing operations</t>
  </si>
  <si>
    <t>10 quarter overview</t>
  </si>
  <si>
    <t>NII end of period</t>
  </si>
  <si>
    <t xml:space="preserve">   * of which FX</t>
  </si>
  <si>
    <t>Other*</t>
  </si>
  <si>
    <t>Day count</t>
  </si>
  <si>
    <t>Deposit volume</t>
  </si>
  <si>
    <t>Lending volume</t>
  </si>
  <si>
    <t>Volume driven NII</t>
  </si>
  <si>
    <t>Deposit margin</t>
  </si>
  <si>
    <t>Lending margin</t>
  </si>
  <si>
    <t>Margin driven NII</t>
  </si>
  <si>
    <t>NII beginning of period</t>
  </si>
  <si>
    <t xml:space="preserve"> Q117/Q416</t>
  </si>
  <si>
    <t>Other (incl Treasury)*</t>
  </si>
  <si>
    <r>
      <t>Change in Net interest income</t>
    </r>
    <r>
      <rPr>
        <b/>
        <sz val="8"/>
        <color theme="3"/>
        <rFont val="Arial"/>
        <family val="2"/>
      </rPr>
      <t xml:space="preserve"> (EURm)</t>
    </r>
  </si>
  <si>
    <r>
      <rPr>
        <sz val="8"/>
        <color rgb="FF000000"/>
        <rFont val="Arial"/>
        <family val="2"/>
      </rPr>
      <t>- of which collective</t>
    </r>
  </si>
  <si>
    <r>
      <rPr>
        <sz val="8"/>
        <color rgb="FF000000"/>
        <rFont val="Arial"/>
        <family val="2"/>
      </rPr>
      <t>- of which individual</t>
    </r>
  </si>
  <si>
    <r>
      <rPr>
        <sz val="8"/>
        <color rgb="FF000000"/>
        <rFont val="Arial"/>
        <family val="2"/>
      </rPr>
      <t>Loan loss ratio, basis points</t>
    </r>
    <r>
      <rPr>
        <vertAlign val="superscript"/>
        <sz val="8"/>
        <color rgb="FF000000"/>
        <rFont val="Arial"/>
        <family val="2"/>
      </rPr>
      <t xml:space="preserve"> </t>
    </r>
  </si>
  <si>
    <t>Q3</t>
  </si>
  <si>
    <t>Q4</t>
  </si>
  <si>
    <t>Full year</t>
  </si>
  <si>
    <t>Key ratios</t>
  </si>
  <si>
    <r>
      <rPr>
        <b/>
        <sz val="8"/>
        <color rgb="FF000000"/>
        <rFont val="Arial"/>
        <family val="2"/>
      </rPr>
      <t xml:space="preserve">Net loan losses </t>
    </r>
  </si>
  <si>
    <r>
      <rPr>
        <b/>
        <sz val="8"/>
        <color rgb="FF000000"/>
        <rFont val="Arial"/>
        <family val="2"/>
      </rPr>
      <t>0</t>
    </r>
  </si>
  <si>
    <r>
      <rPr>
        <b/>
        <sz val="8"/>
        <color rgb="FF000000"/>
        <rFont val="Arial"/>
        <family val="2"/>
      </rPr>
      <t>Off-balance sheet items</t>
    </r>
  </si>
  <si>
    <r>
      <rPr>
        <sz val="8"/>
        <color rgb="FF000000"/>
        <rFont val="Arial"/>
        <family val="2"/>
      </rPr>
      <t>Reversal of previous provisions</t>
    </r>
  </si>
  <si>
    <r>
      <rPr>
        <sz val="8"/>
        <color rgb="FF000000"/>
        <rFont val="Arial"/>
        <family val="2"/>
      </rPr>
      <t>Provisions</t>
    </r>
  </si>
  <si>
    <r>
      <rPr>
        <sz val="8"/>
        <color rgb="FF000000"/>
        <rFont val="Arial"/>
        <family val="2"/>
      </rPr>
      <t xml:space="preserve">Allowances to cover realised loan losses </t>
    </r>
  </si>
  <si>
    <r>
      <rPr>
        <sz val="8"/>
        <color rgb="FF000000"/>
        <rFont val="Arial"/>
        <family val="2"/>
      </rPr>
      <t>Realised loan losses</t>
    </r>
  </si>
  <si>
    <r>
      <rPr>
        <b/>
        <sz val="8"/>
        <color rgb="FF000000"/>
        <rFont val="Arial"/>
        <family val="2"/>
      </rPr>
      <t>Loans to the public</t>
    </r>
  </si>
  <si>
    <r>
      <rPr>
        <sz val="8"/>
        <color rgb="FF000000"/>
        <rFont val="Arial"/>
        <family val="2"/>
      </rPr>
      <t>Recoveries on previous realised loan losses</t>
    </r>
  </si>
  <si>
    <r>
      <rPr>
        <b/>
        <sz val="8"/>
        <color rgb="FF000000"/>
        <rFont val="Arial"/>
        <family val="2"/>
      </rPr>
      <t>Loans to credit institutions</t>
    </r>
  </si>
  <si>
    <r>
      <rPr>
        <sz val="8"/>
        <color rgb="FF000000"/>
        <rFont val="Arial"/>
        <family val="2"/>
      </rPr>
      <t>0</t>
    </r>
  </si>
  <si>
    <r>
      <rPr>
        <b/>
        <sz val="8"/>
        <color rgb="FF000000"/>
        <rFont val="Arial"/>
        <family val="2"/>
      </rPr>
      <t>Loan losses divided by class</t>
    </r>
  </si>
  <si>
    <r>
      <rPr>
        <sz val="8"/>
        <color rgb="FF000000"/>
        <rFont val="Arial"/>
        <family val="2"/>
      </rPr>
      <t>EURm</t>
    </r>
  </si>
  <si>
    <r>
      <rPr>
        <b/>
        <sz val="8"/>
        <color rgb="FF000000"/>
        <rFont val="Arial"/>
        <family val="2"/>
      </rPr>
      <t>Total</t>
    </r>
  </si>
  <si>
    <r>
      <rPr>
        <sz val="8"/>
        <color rgb="FF000000"/>
        <rFont val="Arial"/>
        <family val="2"/>
      </rPr>
      <t>Other</t>
    </r>
    <r>
      <rPr>
        <vertAlign val="superscript"/>
        <sz val="8"/>
        <color rgb="FF000000"/>
        <rFont val="Arial"/>
        <family val="2"/>
      </rPr>
      <t xml:space="preserve"> </t>
    </r>
  </si>
  <si>
    <t xml:space="preserve">Rents, premises and real estate </t>
  </si>
  <si>
    <t>Postage, transportation, telephone and office expenses</t>
  </si>
  <si>
    <r>
      <rPr>
        <sz val="8"/>
        <color rgb="FF000000"/>
        <rFont val="Arial"/>
        <family val="2"/>
      </rPr>
      <t>Marketing and representation</t>
    </r>
  </si>
  <si>
    <r>
      <rPr>
        <sz val="8"/>
        <color rgb="FF000000"/>
        <rFont val="Arial"/>
        <family val="2"/>
      </rPr>
      <t>Information technology</t>
    </r>
  </si>
  <si>
    <r>
      <rPr>
        <sz val="8"/>
        <color rgb="FF000000"/>
        <rFont val="Arial"/>
        <family val="2"/>
      </rPr>
      <t>Other</t>
    </r>
  </si>
  <si>
    <r>
      <rPr>
        <sz val="8"/>
        <color rgb="FF000000"/>
        <rFont val="Arial"/>
        <family val="2"/>
      </rPr>
      <t>Guarantees</t>
    </r>
  </si>
  <si>
    <r>
      <rPr>
        <sz val="8"/>
        <color rgb="FF000000"/>
        <rFont val="Arial"/>
        <family val="2"/>
      </rPr>
      <t>Lending Products</t>
    </r>
  </si>
  <si>
    <r>
      <rPr>
        <sz val="8"/>
        <color rgb="FF000000"/>
        <rFont val="Arial"/>
        <family val="2"/>
      </rPr>
      <t>Cards</t>
    </r>
  </si>
  <si>
    <r>
      <rPr>
        <sz val="8"/>
        <color rgb="FF000000"/>
        <rFont val="Arial"/>
        <family val="2"/>
      </rPr>
      <t xml:space="preserve">Payments  </t>
    </r>
  </si>
  <si>
    <r>
      <rPr>
        <sz val="8"/>
        <color rgb="FF000000"/>
        <rFont val="Arial"/>
        <family val="2"/>
      </rPr>
      <t>Custody and issuer services</t>
    </r>
    <r>
      <rPr>
        <sz val="8"/>
        <rFont val="Arial"/>
        <family val="2"/>
      </rPr>
      <t xml:space="preserve">
</t>
    </r>
  </si>
  <si>
    <t>Brokerage, securities issues and corporate finance</t>
  </si>
  <si>
    <r>
      <rPr>
        <sz val="8"/>
        <color rgb="FF000000"/>
        <rFont val="Arial"/>
        <family val="2"/>
      </rPr>
      <t>Deposit Products</t>
    </r>
  </si>
  <si>
    <r>
      <rPr>
        <sz val="8"/>
        <color rgb="FF000000"/>
        <rFont val="Arial"/>
        <family val="2"/>
      </rPr>
      <t>Life &amp; Pensions</t>
    </r>
  </si>
  <si>
    <r>
      <rPr>
        <sz val="8"/>
        <color rgb="FF000000"/>
        <rFont val="Arial"/>
        <family val="2"/>
      </rPr>
      <t>Asset management commissions</t>
    </r>
  </si>
  <si>
    <t>Employees (FTEs)</t>
  </si>
  <si>
    <t>Equity method &amp; other income</t>
  </si>
  <si>
    <t>Total</t>
  </si>
  <si>
    <t>SWE</t>
  </si>
  <si>
    <t>NOR</t>
  </si>
  <si>
    <t>FIN</t>
  </si>
  <si>
    <t>DEN</t>
  </si>
  <si>
    <t>Personal Banking - Divisional breakdown</t>
  </si>
  <si>
    <t>Lending to households</t>
  </si>
  <si>
    <t>EURbn</t>
  </si>
  <si>
    <t>Chg local curr. %</t>
  </si>
  <si>
    <t>Chg %</t>
  </si>
  <si>
    <t>Personal Banking - Volumes</t>
  </si>
  <si>
    <t>Risk Exposure Amount (REA)</t>
  </si>
  <si>
    <t>ROCAR.%</t>
  </si>
  <si>
    <t>Cost/income ratio. %</t>
  </si>
  <si>
    <r>
      <t xml:space="preserve">Chg local curr. </t>
    </r>
    <r>
      <rPr>
        <b/>
        <sz val="9"/>
        <color theme="4" tint="-0.249977111117893"/>
        <rFont val="Arial"/>
        <family val="2"/>
      </rPr>
      <t>%</t>
    </r>
  </si>
  <si>
    <t>Personal Banking excl. Distribution agreement with Wealth Management - Financial highlights</t>
  </si>
  <si>
    <t>Personal Banking - Financial highlights</t>
  </si>
  <si>
    <t>Personal Banking Finland - Volumes</t>
  </si>
  <si>
    <t>Personal Banking Finland - Financial highlights</t>
  </si>
  <si>
    <t>Personal Banking Finland</t>
  </si>
  <si>
    <t>Personal Banking Denmark - Volumes</t>
  </si>
  <si>
    <t>Personal Banking Denmark - Financial highlights</t>
  </si>
  <si>
    <t>Personal Banking Denmark</t>
  </si>
  <si>
    <t>Personal Banking Sweden - Volumes</t>
  </si>
  <si>
    <t>Personal Banking Sweden - Financial highlights</t>
  </si>
  <si>
    <t>Personal Banking Sweden</t>
  </si>
  <si>
    <t>Personal Banking Norway - Volumes</t>
  </si>
  <si>
    <t>Personal Banking Norway - Financial highlights</t>
  </si>
  <si>
    <t>Personal Banking Norway</t>
  </si>
  <si>
    <t>Total expenses incl. allocations</t>
  </si>
  <si>
    <t>Total income incl. allocations</t>
  </si>
  <si>
    <t>Q1/14</t>
  </si>
  <si>
    <t>Personal Banking Other - Financial highlights</t>
  </si>
  <si>
    <t>Personal Banking Other</t>
  </si>
  <si>
    <t>BB</t>
  </si>
  <si>
    <t>CB</t>
  </si>
  <si>
    <t>Commercial &amp; Business Banking - Divisional breakdown</t>
  </si>
  <si>
    <t>Commercial &amp; Business Banking - Volumes</t>
  </si>
  <si>
    <t>Commercial &amp; Business Banking excl. Distribution agreement with Wealth Management - Financial highlights</t>
  </si>
  <si>
    <t>Commercial &amp; Business Banking - Financial highlights</t>
  </si>
  <si>
    <t>Business Banking - Volumes</t>
  </si>
  <si>
    <t>Business Banking - Financial highlights</t>
  </si>
  <si>
    <t>Commercial Banking - Volumes</t>
  </si>
  <si>
    <t>Commercial Banking - Financial highlights</t>
  </si>
  <si>
    <t>Commercial &amp; Business Banking Other - Financial highlights</t>
  </si>
  <si>
    <t>Total volume</t>
  </si>
  <si>
    <t>Unsecured Lending</t>
  </si>
  <si>
    <t>Asset Finance Solutions</t>
  </si>
  <si>
    <t>Bank Channel</t>
  </si>
  <si>
    <t>Point of Sale (POS)</t>
  </si>
  <si>
    <t>Car Finance</t>
  </si>
  <si>
    <t>Equipment Finance</t>
  </si>
  <si>
    <t>Sales Finance</t>
  </si>
  <si>
    <t>Nordea Finance - New business volume by Concept</t>
  </si>
  <si>
    <t>17.0</t>
  </si>
  <si>
    <t>17.1</t>
  </si>
  <si>
    <t>2.7</t>
  </si>
  <si>
    <t>2.6</t>
  </si>
  <si>
    <t xml:space="preserve">Consumer credits </t>
  </si>
  <si>
    <t>2.5</t>
  </si>
  <si>
    <t>2.3</t>
  </si>
  <si>
    <t>Working capital</t>
  </si>
  <si>
    <t>11.8</t>
  </si>
  <si>
    <t>12.0</t>
  </si>
  <si>
    <t>Investment credits</t>
  </si>
  <si>
    <t>Nordea Finance - Volumes by Product Class</t>
  </si>
  <si>
    <t>Nordea Finance is a product responsible unit where the result is included in the Business areas Retail Banking and Wholesale Banking</t>
  </si>
  <si>
    <t>Nordea Finance - Financial highlights</t>
  </si>
  <si>
    <t>Russia</t>
  </si>
  <si>
    <t>SOO</t>
  </si>
  <si>
    <t>CIB</t>
  </si>
  <si>
    <t>Q117</t>
  </si>
  <si>
    <t>Q217</t>
  </si>
  <si>
    <t>Wholesale Banking - Volumes</t>
  </si>
  <si>
    <t>Wholesale Banking - Financial highlights</t>
  </si>
  <si>
    <t>Private Banking</t>
  </si>
  <si>
    <t>Life &amp; Pensions</t>
  </si>
  <si>
    <t>Asset Mgmt</t>
  </si>
  <si>
    <t>Wealth Management - Divisional breakdown</t>
  </si>
  <si>
    <t>Wealth Management- Volumes</t>
  </si>
  <si>
    <t>Net inflow, External Institutional &amp; 3rd party distribution, EURbn</t>
  </si>
  <si>
    <t>Net inflow, Nordea Retail, Private Banking and Life, EURbn</t>
  </si>
  <si>
    <t>AuM, External Institutional &amp; 3rd party distribution, EURbn</t>
  </si>
  <si>
    <t>AuM, Nordea Retail, Private Banking and Life, EURbn</t>
  </si>
  <si>
    <t>Income/AuM in bp p.a.</t>
  </si>
  <si>
    <t>Asset Management - Financial highlights</t>
  </si>
  <si>
    <t>Wealth Management - Financial highlights</t>
  </si>
  <si>
    <t>Wealth Management - Other</t>
  </si>
  <si>
    <t>Private Banking - Financial highlights</t>
  </si>
  <si>
    <t>Total Assets under Management</t>
  </si>
  <si>
    <t>Of which non-guaranteed</t>
  </si>
  <si>
    <t>of which guaranteed</t>
  </si>
  <si>
    <t>Total Market Return AuM</t>
  </si>
  <si>
    <t>of which non-guaranteed *)</t>
  </si>
  <si>
    <t>Life Group</t>
  </si>
  <si>
    <t>Sweden</t>
  </si>
  <si>
    <t>Norway</t>
  </si>
  <si>
    <t>Finland</t>
  </si>
  <si>
    <t>Denmark</t>
  </si>
  <si>
    <t>Percentage</t>
  </si>
  <si>
    <t>of which 0%</t>
  </si>
  <si>
    <t>of which 0-3%</t>
  </si>
  <si>
    <t>of which 3-5%</t>
  </si>
  <si>
    <t>of which &gt;5%</t>
  </si>
  <si>
    <t>Total Traditional AuM</t>
  </si>
  <si>
    <t>Poland</t>
  </si>
  <si>
    <t>Life &amp; Pensions -  Guaranteed client returns per category</t>
  </si>
  <si>
    <t>Net equity exposure %</t>
  </si>
  <si>
    <t>Total EURbn</t>
  </si>
  <si>
    <t>% of provisions</t>
  </si>
  <si>
    <t>Life &amp; Pensions - Asset allocation</t>
  </si>
  <si>
    <t>Financial buffers</t>
  </si>
  <si>
    <t>Profit from Pure risk products (not bundled with pension schemes) including Health &amp; Accident result.</t>
  </si>
  <si>
    <t>Profit Risk products</t>
  </si>
  <si>
    <t>Profit from unit linked and premium guarantee products including cost result and risk result.</t>
  </si>
  <si>
    <t>Profit Market Return products</t>
  </si>
  <si>
    <t>Profit originating from risk products sold (bundled) with the traditional products. Fully in favour of owner, except for DK with 50% of profit and 100% of loss.</t>
  </si>
  <si>
    <t>Contribution from risk result</t>
  </si>
  <si>
    <t xml:space="preserve">Profit originating from administration of insurance policies. Fully in favour of owner, except for DK with 50% of profit and 100% of loss. </t>
  </si>
  <si>
    <t>Contribution from cost result</t>
  </si>
  <si>
    <t>Profit-sharing of investment return from the Norwegian and Swedish business (individual portfolio).</t>
  </si>
  <si>
    <t>Profit sharing</t>
  </si>
  <si>
    <t>Life &amp; Pensions - Gross written premiums by market</t>
  </si>
  <si>
    <t>Fee income based on the volume of Traditional ”with profit” portfolios in DK, FI and NO.</t>
  </si>
  <si>
    <t>Fee contribution</t>
  </si>
  <si>
    <t>Premiums</t>
  </si>
  <si>
    <t>AuM, EURbn</t>
  </si>
  <si>
    <t>Return on Equity %</t>
  </si>
  <si>
    <t xml:space="preserve"> Of which commissions paid to Nordea Bank</t>
  </si>
  <si>
    <t>Net funding costs / other profits</t>
  </si>
  <si>
    <t>Total product result</t>
  </si>
  <si>
    <t>Profit Traditional</t>
  </si>
  <si>
    <t xml:space="preserve">  Contribution from risk result</t>
  </si>
  <si>
    <t xml:space="preserve">  Contribution from cost result</t>
  </si>
  <si>
    <t xml:space="preserve">  Profit sharing</t>
  </si>
  <si>
    <t xml:space="preserve">  Fee contribution</t>
  </si>
  <si>
    <t>Traditional insurance</t>
  </si>
  <si>
    <t>Life &amp; Pensions - Profit drivers</t>
  </si>
  <si>
    <t>Life &amp; Pensions - Financial highlights</t>
  </si>
  <si>
    <t xml:space="preserve">Fixed income </t>
  </si>
  <si>
    <t>Equities</t>
  </si>
  <si>
    <t>Q4/14</t>
  </si>
  <si>
    <t>%</t>
  </si>
  <si>
    <t xml:space="preserve">Asset mix </t>
  </si>
  <si>
    <t>Institutional sales</t>
  </si>
  <si>
    <t>Retail funds</t>
  </si>
  <si>
    <t xml:space="preserve">Net inflow </t>
  </si>
  <si>
    <t>All Countries</t>
  </si>
  <si>
    <t>International</t>
  </si>
  <si>
    <t>All Products</t>
  </si>
  <si>
    <t>L&amp;P</t>
  </si>
  <si>
    <t>Inst Sales</t>
  </si>
  <si>
    <t>PB</t>
  </si>
  <si>
    <t>Retail Funds</t>
  </si>
  <si>
    <t xml:space="preserve">Broad based Assets under Management </t>
  </si>
  <si>
    <t>Inflow</t>
  </si>
  <si>
    <t>AuM</t>
  </si>
  <si>
    <t>Q4/08</t>
  </si>
  <si>
    <t>Q1/09</t>
  </si>
  <si>
    <t>Q2/09</t>
  </si>
  <si>
    <t>Q3/09</t>
  </si>
  <si>
    <t>Q4/09</t>
  </si>
  <si>
    <t>Q1/10</t>
  </si>
  <si>
    <t>Q2/10</t>
  </si>
  <si>
    <t>Q3/10</t>
  </si>
  <si>
    <t>Q4/10</t>
  </si>
  <si>
    <t>Q1/11</t>
  </si>
  <si>
    <t>Q2/11</t>
  </si>
  <si>
    <t>Q3/11</t>
  </si>
  <si>
    <t>Q4/11</t>
  </si>
  <si>
    <t>Q1/12</t>
  </si>
  <si>
    <t>Q2/12</t>
  </si>
  <si>
    <t>Q3/12</t>
  </si>
  <si>
    <t>Q4/12</t>
  </si>
  <si>
    <t>Q1/13</t>
  </si>
  <si>
    <t>Q2/13</t>
  </si>
  <si>
    <t>Q3/13</t>
  </si>
  <si>
    <t>Q4/13</t>
  </si>
  <si>
    <t>Q2/14</t>
  </si>
  <si>
    <t>Q3/14</t>
  </si>
  <si>
    <t>Group functions, Other &amp; Eliminations</t>
  </si>
  <si>
    <t>Past due loans not impaired in %</t>
  </si>
  <si>
    <t>NORDEA</t>
  </si>
  <si>
    <t>&gt;90 days</t>
  </si>
  <si>
    <t>61-90 days</t>
  </si>
  <si>
    <t>31-60 days</t>
  </si>
  <si>
    <t>6-30 days</t>
  </si>
  <si>
    <t>Total lending to the public</t>
  </si>
  <si>
    <t>Corporate customers</t>
  </si>
  <si>
    <t>Households customers</t>
  </si>
  <si>
    <t>Total allowances and provisions</t>
  </si>
  <si>
    <t>Provisions for off balance sheet items</t>
  </si>
  <si>
    <t>Total allowances on balance sheet items</t>
  </si>
  <si>
    <t>Allowances for collectively assessed loans</t>
  </si>
  <si>
    <t>Allowances for individually assessed loans</t>
  </si>
  <si>
    <t>Total allowances / Impaired loans gross individually assessed (%)</t>
  </si>
  <si>
    <t>Allowances for collectively assessed loans / Impaired loans gross (%)</t>
  </si>
  <si>
    <t>Allowances individually assessed / Impaired loans gross (%)</t>
  </si>
  <si>
    <t>Impairment rate, gross, basis points</t>
  </si>
  <si>
    <t>Impaired loans net</t>
  </si>
  <si>
    <t>Impaired loans gross</t>
  </si>
  <si>
    <t>Q3/16 1)</t>
  </si>
  <si>
    <t>Q4/16 1)</t>
  </si>
  <si>
    <t>Q1/17 1)</t>
  </si>
  <si>
    <t>Q2/17 1)</t>
  </si>
  <si>
    <t>Net</t>
  </si>
  <si>
    <t>Q2/13*</t>
  </si>
  <si>
    <t>Public sector</t>
  </si>
  <si>
    <t>Reverse repos</t>
  </si>
  <si>
    <t>Consumer</t>
  </si>
  <si>
    <t>Mortgage</t>
  </si>
  <si>
    <t>Corporate</t>
  </si>
  <si>
    <t>Excl. reversed repurchase agreements</t>
  </si>
  <si>
    <t>Lending to the public by country</t>
  </si>
  <si>
    <t>Household</t>
  </si>
  <si>
    <t>Reversed repurchase agreements</t>
  </si>
  <si>
    <t>Total Corporate</t>
  </si>
  <si>
    <t xml:space="preserve">   Other, public and organisations</t>
  </si>
  <si>
    <t xml:space="preserve">   Utilities (distribution and production)</t>
  </si>
  <si>
    <t xml:space="preserve">   Telecommunication operators</t>
  </si>
  <si>
    <t xml:space="preserve">   Telecommunication equipment</t>
  </si>
  <si>
    <t xml:space="preserve">   IT software, hardware and services</t>
  </si>
  <si>
    <t xml:space="preserve">   Real estate management and investment</t>
  </si>
  <si>
    <t xml:space="preserve">   Other financial institutions</t>
  </si>
  <si>
    <t xml:space="preserve">   Banks</t>
  </si>
  <si>
    <t xml:space="preserve">   Health care and pharmaceuticals</t>
  </si>
  <si>
    <t xml:space="preserve">   Consumer staples (food, agriculture etc)</t>
  </si>
  <si>
    <t xml:space="preserve">   Retail trade</t>
  </si>
  <si>
    <t xml:space="preserve">   Media and leisure</t>
  </si>
  <si>
    <t xml:space="preserve">   Consumer durables (cars, appliances etc)</t>
  </si>
  <si>
    <t xml:space="preserve">   Transportation</t>
  </si>
  <si>
    <t xml:space="preserve">   Shipping and offshore</t>
  </si>
  <si>
    <t xml:space="preserve">   Construction and engineering</t>
  </si>
  <si>
    <t xml:space="preserve">   Industrial commercial services etc</t>
  </si>
  <si>
    <t xml:space="preserve">   Industrial capital goods</t>
  </si>
  <si>
    <t xml:space="preserve">   Other materials (chemical, building materials etc)</t>
  </si>
  <si>
    <t xml:space="preserve">   Paper and forest materials</t>
  </si>
  <si>
    <t xml:space="preserve">   Metals and mining materials</t>
  </si>
  <si>
    <t xml:space="preserve">   Energy (oil, gas etc)</t>
  </si>
  <si>
    <t>Outside Nordic</t>
  </si>
  <si>
    <t>TOT</t>
  </si>
  <si>
    <t>Nordea</t>
  </si>
  <si>
    <t>2) For both on- and off-balance allowances and impaired loans</t>
  </si>
  <si>
    <t>1) For both on- and off-balance impaired loans</t>
  </si>
  <si>
    <t>Total incl. loans to central banks and credit inst.</t>
  </si>
  <si>
    <t>Total excl. off-balance</t>
  </si>
  <si>
    <t>HOUSEHOLD</t>
  </si>
  <si>
    <t>CORPORATE BY INDUSTRY</t>
  </si>
  <si>
    <t>the public</t>
  </si>
  <si>
    <t>Coll.</t>
  </si>
  <si>
    <t>Individual</t>
  </si>
  <si>
    <t>total</t>
  </si>
  <si>
    <t>ratio, bps</t>
  </si>
  <si>
    <t>losses</t>
  </si>
  <si>
    <t>Lending to</t>
  </si>
  <si>
    <t>Allowances</t>
  </si>
  <si>
    <t>Provisioning</t>
  </si>
  <si>
    <t xml:space="preserve">  Allowances</t>
  </si>
  <si>
    <t>Impairment</t>
  </si>
  <si>
    <t>Loan loss</t>
  </si>
  <si>
    <t>Net loan</t>
  </si>
  <si>
    <t xml:space="preserve"> loans</t>
  </si>
  <si>
    <t>Impaired</t>
  </si>
  <si>
    <t xml:space="preserve">TOTAL: NORDEA GROUP </t>
  </si>
  <si>
    <t xml:space="preserve">   Collectively</t>
  </si>
  <si>
    <t xml:space="preserve">   Individually</t>
  </si>
  <si>
    <t>OTHER</t>
  </si>
  <si>
    <t>RUSSIA</t>
  </si>
  <si>
    <t>BUSINESS BANKING</t>
  </si>
  <si>
    <t>COMMERCIAL BANKING</t>
  </si>
  <si>
    <t>SWEDEN</t>
  </si>
  <si>
    <t>NORWAY</t>
  </si>
  <si>
    <t>FINLAND</t>
  </si>
  <si>
    <t>DENMARK</t>
  </si>
  <si>
    <t>ratio2,  %</t>
  </si>
  <si>
    <t>ratio, bps1</t>
  </si>
  <si>
    <t>loans</t>
  </si>
  <si>
    <t>net</t>
  </si>
  <si>
    <t xml:space="preserve">Provisioning </t>
  </si>
  <si>
    <t xml:space="preserve">Impairment </t>
  </si>
  <si>
    <t xml:space="preserve">Loan loss </t>
  </si>
  <si>
    <t>Loan losses</t>
  </si>
  <si>
    <t>Ferries</t>
  </si>
  <si>
    <t>Cruise</t>
  </si>
  <si>
    <t>Oil Services</t>
  </si>
  <si>
    <t>Floating Production</t>
  </si>
  <si>
    <t>Supply Vessels</t>
  </si>
  <si>
    <t>Drilling Rigs</t>
  </si>
  <si>
    <t>Other Shipping</t>
  </si>
  <si>
    <t>Car Carriers</t>
  </si>
  <si>
    <t>Container Ships</t>
  </si>
  <si>
    <t>RoRo Vessels</t>
  </si>
  <si>
    <t>Gas Tankers</t>
  </si>
  <si>
    <t>Dry Cargo</t>
  </si>
  <si>
    <t>Tankers (crude, product, chemical)</t>
  </si>
  <si>
    <t>Shipping, Offshore and Oil Services -  Loan Portfolio (EURbn)</t>
  </si>
  <si>
    <t>31 Dec</t>
  </si>
  <si>
    <t>Diversification effect</t>
  </si>
  <si>
    <t>Credit spread risk, VaR</t>
  </si>
  <si>
    <t>Foreign exchange risk, VaR</t>
  </si>
  <si>
    <t>Equity risk, VaR</t>
  </si>
  <si>
    <t>Interest rate risk, VaR</t>
  </si>
  <si>
    <t>Total risk, VaR</t>
  </si>
  <si>
    <t>Banking book</t>
  </si>
  <si>
    <t xml:space="preserve">Trading book </t>
  </si>
  <si>
    <t>Market risk VaR</t>
  </si>
  <si>
    <t>Corporate rating migration</t>
  </si>
  <si>
    <t>Corporate rating distribution</t>
  </si>
  <si>
    <t>Credit quality</t>
  </si>
  <si>
    <t>***LTV unindexed distribution where a loan is reported in the highest bucket</t>
  </si>
  <si>
    <t>**Other eligible assets</t>
  </si>
  <si>
    <t>0.7</t>
  </si>
  <si>
    <t>80-90%</t>
  </si>
  <si>
    <t>70-80%</t>
  </si>
  <si>
    <t>60-70%</t>
  </si>
  <si>
    <t>Mortgage loans EURbn</t>
  </si>
  <si>
    <t>0.0</t>
  </si>
  <si>
    <t>0.2</t>
  </si>
  <si>
    <t>0.5</t>
  </si>
  <si>
    <t>50-60%</t>
  </si>
  <si>
    <t>40-50%</t>
  </si>
  <si>
    <t>˂40%</t>
  </si>
  <si>
    <t>Mortgage loans EURbn*</t>
  </si>
  <si>
    <t>Mortgage loans EURbn***</t>
  </si>
  <si>
    <t>70-100%**</t>
  </si>
  <si>
    <t>Loan-to-value distribution</t>
  </si>
  <si>
    <t>Leverage ratio, percentage</t>
  </si>
  <si>
    <t>Leverage ratio exposure, EURm</t>
  </si>
  <si>
    <t>Tier 1 capital, transitional definition, EURm</t>
  </si>
  <si>
    <t>Leverage ratio</t>
  </si>
  <si>
    <t>Total Capital ratio, excluding profit</t>
  </si>
  <si>
    <t>Tier 1 ratio, excluding profit</t>
  </si>
  <si>
    <t>Common Equity Tier 1 capital ratio, excluding profit</t>
  </si>
  <si>
    <t>Tier 1 ratio, including profit</t>
  </si>
  <si>
    <t>Common Equity Tier 1 capital ratio, including profit</t>
  </si>
  <si>
    <t>Total Capital ratio, including profit</t>
  </si>
  <si>
    <t>Capital ratios (Nordea Group)</t>
  </si>
  <si>
    <t>** Corresponding to a payout ratio of:</t>
  </si>
  <si>
    <t>* Including profit</t>
  </si>
  <si>
    <t>REA, excluding Basel I floor</t>
  </si>
  <si>
    <t>REA, including Basel I floor</t>
  </si>
  <si>
    <t>Total Capital ratio</t>
  </si>
  <si>
    <t>Total Own funds</t>
  </si>
  <si>
    <t>Other deductions</t>
  </si>
  <si>
    <t>Deductions for investments in insurance companies</t>
  </si>
  <si>
    <t xml:space="preserve"> - of which perpetual subordinated loans</t>
  </si>
  <si>
    <t>Tier 2 capital</t>
  </si>
  <si>
    <t>Tier 1 ratio</t>
  </si>
  <si>
    <t>Tier 1 capital</t>
  </si>
  <si>
    <t>Deductions for investments in insurance companies (50%)</t>
  </si>
  <si>
    <t>Hybrid capital loans</t>
  </si>
  <si>
    <t>Common Equity Tier 1 ratio</t>
  </si>
  <si>
    <t>Common Equity Tier 1</t>
  </si>
  <si>
    <t>Pensions assets in excess of related liabilities</t>
  </si>
  <si>
    <t xml:space="preserve">IRB provisions shortfall </t>
  </si>
  <si>
    <t>Other intangibles assets</t>
  </si>
  <si>
    <t>Goodwill</t>
  </si>
  <si>
    <t>Dividend **</t>
  </si>
  <si>
    <t>Sub-total</t>
  </si>
  <si>
    <t>Valuation adjustment for non-CRR companies</t>
  </si>
  <si>
    <t>Balance sheet equity</t>
  </si>
  <si>
    <t>Own Funds (Nordea Group)*</t>
  </si>
  <si>
    <t>Retail mortgages</t>
  </si>
  <si>
    <t>Corporate - Personal, Commercial &amp; Business Banking</t>
  </si>
  <si>
    <t>Corporate - Wholesale Banking</t>
  </si>
  <si>
    <t>Corporate total</t>
  </si>
  <si>
    <t>Institutions</t>
  </si>
  <si>
    <t>Asset class</t>
  </si>
  <si>
    <t>Risk-weight breakdown, % (Nordea Group)</t>
  </si>
  <si>
    <t>Additional capital requirement according to Basel I floor</t>
  </si>
  <si>
    <t>Sub total</t>
  </si>
  <si>
    <t>Additional risk exposure amount due to Article 3 CRR</t>
  </si>
  <si>
    <t>Operational risk</t>
  </si>
  <si>
    <t xml:space="preserve"> - banking book, Standardised Approach</t>
  </si>
  <si>
    <t xml:space="preserve"> - trading book, Standardised Approach</t>
  </si>
  <si>
    <t xml:space="preserve"> - trading book, Internal Approach</t>
  </si>
  <si>
    <t>Market risk</t>
  </si>
  <si>
    <t>Credit Value Adjustment Risk</t>
  </si>
  <si>
    <t xml:space="preserve"> - other</t>
  </si>
  <si>
    <t xml:space="preserve"> - retail</t>
  </si>
  <si>
    <t xml:space="preserve"> - sovereign</t>
  </si>
  <si>
    <t>Standardised</t>
  </si>
  <si>
    <t xml:space="preserve"> - items representing securitisation positions</t>
  </si>
  <si>
    <t xml:space="preserve"> - institutions</t>
  </si>
  <si>
    <t xml:space="preserve">  - foundation</t>
  </si>
  <si>
    <t xml:space="preserve">  - advanced</t>
  </si>
  <si>
    <t xml:space="preserve"> - corporate</t>
  </si>
  <si>
    <t>IRB</t>
  </si>
  <si>
    <t>Credit risk</t>
  </si>
  <si>
    <t>Risk Exposure Amount (Nordea Group)</t>
  </si>
  <si>
    <t>Additional capital requirement according to transitional rules</t>
  </si>
  <si>
    <t>Adjustment for transitional rules</t>
  </si>
  <si>
    <t>- other items</t>
  </si>
  <si>
    <t>- equity</t>
  </si>
  <si>
    <t>- collective investments undertakings (CIU)</t>
  </si>
  <si>
    <t>- institutions and corporates with a short-term credit assessment</t>
  </si>
  <si>
    <t>- covered bonds</t>
  </si>
  <si>
    <t>- associated with particularly high risk</t>
  </si>
  <si>
    <t>- in default</t>
  </si>
  <si>
    <t>- secured by mortgages on immovable property</t>
  </si>
  <si>
    <t>- retail</t>
  </si>
  <si>
    <t>- corporate</t>
  </si>
  <si>
    <t>- institutions</t>
  </si>
  <si>
    <t>- international organisations</t>
  </si>
  <si>
    <t>- multilateral development banks</t>
  </si>
  <si>
    <t xml:space="preserve"> - public sector entities</t>
  </si>
  <si>
    <t xml:space="preserve"> - regional governments or local authorities</t>
  </si>
  <si>
    <t>- central governments or central banks</t>
  </si>
  <si>
    <t xml:space="preserve">     - foundation</t>
  </si>
  <si>
    <t xml:space="preserve">     - advanced</t>
  </si>
  <si>
    <t xml:space="preserve">IRB </t>
  </si>
  <si>
    <t xml:space="preserve"> - of which counterparty credit risk</t>
  </si>
  <si>
    <t xml:space="preserve">Credit risk </t>
  </si>
  <si>
    <t>REA</t>
  </si>
  <si>
    <t>Min. capital requirement</t>
  </si>
  <si>
    <t>Minimum capital requirement and REA (Nordea Group)</t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</si>
  <si>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 Interest rate risk column Trading book IA includes both general and specific interest rate risk which is elsewhere referred to as interest rate VaR and credit spread VaR.</t>
    </r>
  </si>
  <si>
    <t>Comprehensive Risk Measure</t>
  </si>
  <si>
    <t>Incremental Risk Measure</t>
  </si>
  <si>
    <t>Stressed Value-at-Risk</t>
  </si>
  <si>
    <t>Settlement risk</t>
  </si>
  <si>
    <t>Commodity risk</t>
  </si>
  <si>
    <t>Foreign exchange risk</t>
  </si>
  <si>
    <t>Equity risk</t>
  </si>
  <si>
    <t>Capital requirement</t>
  </si>
  <si>
    <t>Banking book, SA</t>
  </si>
  <si>
    <t>Trading book, SA</t>
  </si>
  <si>
    <t>Trading book, IM</t>
  </si>
  <si>
    <t>Capital requirements for market risk (Nordea Group)</t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</si>
  <si>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 Including profit for the period </t>
    </r>
  </si>
  <si>
    <t>Common Equity Tier 1 capital</t>
  </si>
  <si>
    <t>Percentage points of REA</t>
  </si>
  <si>
    <t>Common Equity Tier 1 available to meet Capital Buffers</t>
  </si>
  <si>
    <t>Own funds</t>
  </si>
  <si>
    <t>SRB</t>
  </si>
  <si>
    <t>SII</t>
  </si>
  <si>
    <t>CCyB</t>
  </si>
  <si>
    <t>CCoB</t>
  </si>
  <si>
    <t>Capital Buffers</t>
  </si>
  <si>
    <t>Minimum Capital Requirement &amp; Capital Buffers (Nordea Group)</t>
  </si>
  <si>
    <t>Total Own Funds, excluding profit</t>
  </si>
  <si>
    <t>Common Equity Tier 1 capital, excluding profit</t>
  </si>
  <si>
    <t>Own Funds excluding profit (Nordea Group)</t>
  </si>
  <si>
    <t>Total regulatory adjustments to Tier 2 capital</t>
  </si>
  <si>
    <t>Other items, net</t>
  </si>
  <si>
    <t>Pension assets in excess of related liabilities</t>
  </si>
  <si>
    <t>Deduction for investments in credit institutions (50%)</t>
  </si>
  <si>
    <t>IRB provisions excess (+)</t>
  </si>
  <si>
    <t>Tier 2 capital before regulatory adjustments</t>
  </si>
  <si>
    <t>Tier 1 capital (net after deduction)</t>
  </si>
  <si>
    <t>Additional Tier 1 capital</t>
  </si>
  <si>
    <t>Total regulatory adjustments to Additional Tier 1 capital</t>
  </si>
  <si>
    <t>Additional Tier 1 capital before regulatory adjustments</t>
  </si>
  <si>
    <t>Common Equity Tier 1 capital (net after deduction)</t>
  </si>
  <si>
    <t>Total regulatory adjustments to Common Equity Tier 1 capital</t>
  </si>
  <si>
    <t>IRB provisions shortfall (-)</t>
  </si>
  <si>
    <t>Intangible assets</t>
  </si>
  <si>
    <t>Deferred tax assets</t>
  </si>
  <si>
    <t>Common Equity Tier 1 capital before regulatory adjustments</t>
  </si>
  <si>
    <t>Proposed/actual dividend</t>
  </si>
  <si>
    <t>Equity in the consolidated situation</t>
  </si>
  <si>
    <t>Calculation of own funds</t>
  </si>
  <si>
    <t>Q2/16 ³</t>
  </si>
  <si>
    <t>Q3/16 ³</t>
  </si>
  <si>
    <t>Q4/16 ³</t>
  </si>
  <si>
    <t>Q1/17 ³</t>
  </si>
  <si>
    <t xml:space="preserve">These figures are according to part 8 of CRR, in Sweden implemented in FFFS 2014:12
</t>
  </si>
  <si>
    <t>Summary of items included in own funds (Nordea Group)</t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</si>
  <si>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 Includes EAD for on-balance, off-balance, derivatives and securities financing</t>
    </r>
  </si>
  <si>
    <t>Other non credit-obligation assets:</t>
  </si>
  <si>
    <t>- defaulted</t>
  </si>
  <si>
    <t>- not scored</t>
  </si>
  <si>
    <t>- scoring grades F</t>
  </si>
  <si>
    <t>- scoring grades E</t>
  </si>
  <si>
    <t>- scoring grades D</t>
  </si>
  <si>
    <t>- scoring grades C</t>
  </si>
  <si>
    <t>- scoring grades B</t>
  </si>
  <si>
    <t>- scoring grades A</t>
  </si>
  <si>
    <t>of which</t>
  </si>
  <si>
    <t>Retail, of which other retail:</t>
  </si>
  <si>
    <t>Retail, of which secured by real estate:</t>
  </si>
  <si>
    <t>- unrated</t>
  </si>
  <si>
    <t>- rating grades 1</t>
  </si>
  <si>
    <t>- rating grades 2</t>
  </si>
  <si>
    <t>- rating grades 3</t>
  </si>
  <si>
    <t>- rating grades 4</t>
  </si>
  <si>
    <t>- rating grades 5</t>
  </si>
  <si>
    <t>- rating grades 6</t>
  </si>
  <si>
    <t>Institutions, foundation IRB:</t>
  </si>
  <si>
    <t>Corporate, advanced IRB:</t>
  </si>
  <si>
    <t>Corporate, foundation IRB:</t>
  </si>
  <si>
    <t>- rating grades 7</t>
  </si>
  <si>
    <t>Sovereign, foundation IRB:</t>
  </si>
  <si>
    <t>Exposure-weighted average risk weight</t>
  </si>
  <si>
    <t>of which EAD for off-balance, EURm</t>
  </si>
  <si>
    <t>Off-balance exposure, EURm</t>
  </si>
  <si>
    <t>On-balance exposure, EURm</t>
  </si>
  <si>
    <t>Additional information on exposures for which internal models are used (Nordea Group)</t>
  </si>
  <si>
    <t>Baltics</t>
  </si>
  <si>
    <t>Nordea Eiendomskreditt AS</t>
  </si>
  <si>
    <t>Nordea Mortgage Bank</t>
  </si>
  <si>
    <t>Nordea Hypotek AB</t>
  </si>
  <si>
    <t>Legal entities contribution to REA (Nordea Group)</t>
  </si>
  <si>
    <r>
      <t xml:space="preserve">Exposure value (EAD), EURm </t>
    </r>
    <r>
      <rPr>
        <b/>
        <sz val="8"/>
        <rFont val="Calibri"/>
        <family val="2"/>
      </rPr>
      <t>¹</t>
    </r>
  </si>
  <si>
    <t>Total capital ratios (excluding Basel I floor) % (Nordea Group)</t>
  </si>
  <si>
    <t>Common Equity Tier 1 capital ratio (excluding Hybrids) % (Nordea Group)</t>
  </si>
  <si>
    <t>Risk Exposure Amount, REA EURbn (Nordea Group)</t>
  </si>
  <si>
    <t>Economic Capital, EURbn (Nordea Group)</t>
  </si>
  <si>
    <r>
      <rPr>
        <vertAlign val="superscript"/>
        <sz val="7"/>
        <color theme="1"/>
        <rFont val="Arial"/>
        <family val="2"/>
      </rPr>
      <t>1</t>
    </r>
    <r>
      <rPr>
        <sz val="7"/>
        <color theme="1"/>
        <rFont val="Arial"/>
        <family val="2"/>
      </rPr>
      <t xml:space="preserve"> Including profit for the period </t>
    </r>
  </si>
  <si>
    <t>Capital Buffers total</t>
  </si>
  <si>
    <t>Minimum Capital Requirement &amp; Capital Buffers (Nordea Bank AB)</t>
  </si>
  <si>
    <t>Minimum capital requirement and REA (Nordea Bank AB)</t>
  </si>
  <si>
    <t>Additional information on exposures for which internal models are used (Nordea Bank AB)</t>
  </si>
  <si>
    <r>
      <rPr>
        <vertAlign val="superscript"/>
        <sz val="8.0500000000000007"/>
        <rFont val="Arial"/>
        <family val="2"/>
      </rPr>
      <t>1</t>
    </r>
    <r>
      <rPr>
        <sz val="7"/>
        <rFont val="Arial"/>
        <family val="2"/>
      </rPr>
      <t xml:space="preserve"> Interest rate risk column Trading book IA includes both general and specific interest rate risk which is elsewhere referred to as interest rate VaR and credit spread VaR.</t>
    </r>
  </si>
  <si>
    <t>Capital requirements for market risk (Nordea Bank AB)</t>
  </si>
  <si>
    <t>Total outstanding short-term issuance</t>
  </si>
  <si>
    <t>Short-term funding programs - weighted average original maturity of total issuance</t>
  </si>
  <si>
    <t>Diversification of Short-term funding programs</t>
  </si>
  <si>
    <t>Short-term funding</t>
  </si>
  <si>
    <t>Derivatives, net inflows/outflows</t>
  </si>
  <si>
    <t>Total liabilities and equity</t>
  </si>
  <si>
    <t>Derivatives</t>
  </si>
  <si>
    <t>Other liabilities</t>
  </si>
  <si>
    <t>Subordinated liabilities</t>
  </si>
  <si>
    <t>Issued other bonds</t>
  </si>
  <si>
    <t>Issued covered bonds</t>
  </si>
  <si>
    <t xml:space="preserve"> - of which other bonds</t>
  </si>
  <si>
    <t>Issued CDs&amp;CPs</t>
  </si>
  <si>
    <t xml:space="preserve"> - of which covered bonds</t>
  </si>
  <si>
    <t>Deposits by credit institutions</t>
  </si>
  <si>
    <t>Deposits and borrowings from public</t>
  </si>
  <si>
    <t>Debt securities in issue</t>
  </si>
  <si>
    <t>Total assets</t>
  </si>
  <si>
    <t xml:space="preserve"> - of which repos</t>
  </si>
  <si>
    <t>Interest-bearing securities incl. Treasury bills</t>
  </si>
  <si>
    <t>Loans to credit institutions</t>
  </si>
  <si>
    <t>Loans to the public</t>
  </si>
  <si>
    <t>All other eligible and unencumbered securities</t>
  </si>
  <si>
    <t xml:space="preserve">Cash balances with central banks </t>
  </si>
  <si>
    <t>Securities issued by financial corporates, excl. covered bonds</t>
  </si>
  <si>
    <t>Not specified</t>
  </si>
  <si>
    <t>&gt; 10 years</t>
  </si>
  <si>
    <t>5-10 years</t>
  </si>
  <si>
    <t>2-5 years</t>
  </si>
  <si>
    <t>1-2 years</t>
  </si>
  <si>
    <t>3-12 months</t>
  </si>
  <si>
    <t>1-3 months</t>
  </si>
  <si>
    <t>&lt;1 month</t>
  </si>
  <si>
    <t>NOK</t>
  </si>
  <si>
    <t>Other assets</t>
  </si>
  <si>
    <t>Securities issued by non financial companies</t>
  </si>
  <si>
    <t>Covered bonds:</t>
  </si>
  <si>
    <t>Securities issued or guaranteed by municipalities</t>
  </si>
  <si>
    <t>Securities issued by sovereigns, central banks or multilateral development banks</t>
  </si>
  <si>
    <t>Balances with other banks</t>
  </si>
  <si>
    <t>Cash and balances with central banks</t>
  </si>
  <si>
    <t>Liquidity buffer - Nordea Group</t>
  </si>
  <si>
    <t>Maturity analysis for assets and liabilities</t>
  </si>
  <si>
    <t>Net position, currencies</t>
  </si>
  <si>
    <t>Position not reported/distributed on the balance sheet</t>
  </si>
  <si>
    <t>** All other eligible &amp; unencumbered securities held by Treasury</t>
  </si>
  <si>
    <t>* 0-20 % Risk weight</t>
  </si>
  <si>
    <t>USD</t>
  </si>
  <si>
    <t>DKK</t>
  </si>
  <si>
    <t>Total (according to Nordea definition)</t>
  </si>
  <si>
    <t>Adjustments to Nordea’s official buffer *** :</t>
  </si>
  <si>
    <t>Total (according to Swedish FSA and Swedish Bankers’ Association definition)</t>
  </si>
  <si>
    <t>All other securities **</t>
  </si>
  <si>
    <t>Securities issued by financial corporates, excluding covered bonds *</t>
  </si>
  <si>
    <t>Securities issued by non financial corporates *</t>
  </si>
  <si>
    <t>- Securities issued by the own bank or related unit</t>
  </si>
  <si>
    <t>- Securities issued by other bank or financial institute</t>
  </si>
  <si>
    <t>Covered bonds * :</t>
  </si>
  <si>
    <t>Securities issued or guaranteed by municipalities or other public sector entities *</t>
  </si>
  <si>
    <t>Securities issued or guaranteed by sovereigns, central banks or multilateral development banks *</t>
  </si>
  <si>
    <t>Sum</t>
  </si>
  <si>
    <t>EUR</t>
  </si>
  <si>
    <t>SEK</t>
  </si>
  <si>
    <t>Currency distribution, market value in millions EUR</t>
  </si>
  <si>
    <t>Not distributed</t>
  </si>
  <si>
    <t>as well as Nordea definition</t>
  </si>
  <si>
    <t>Combined</t>
  </si>
  <si>
    <t>According to Swedish FSA and Swedish Bankers’ Association definition</t>
  </si>
  <si>
    <t>in EURbn</t>
  </si>
  <si>
    <t>Maturity analysis for assets and liabilities in currencies</t>
  </si>
  <si>
    <t>Assets and liabilities in foreign currency</t>
  </si>
  <si>
    <t>Liquidity buffer composition</t>
  </si>
  <si>
    <t xml:space="preserve">Long. EUR (5 years)                                       </t>
  </si>
  <si>
    <t>Corporate lending</t>
  </si>
  <si>
    <t>Mortgage lending</t>
  </si>
  <si>
    <t>Banking Sweden</t>
  </si>
  <si>
    <t>11.1%</t>
  </si>
  <si>
    <t>11.0%</t>
  </si>
  <si>
    <t>Banking Norway</t>
  </si>
  <si>
    <t>35.1%</t>
  </si>
  <si>
    <t>36.5%</t>
  </si>
  <si>
    <t>29.1%</t>
  </si>
  <si>
    <t>28.8%</t>
  </si>
  <si>
    <t>27.2%</t>
  </si>
  <si>
    <t>27.0%</t>
  </si>
  <si>
    <t>30.4%</t>
  </si>
  <si>
    <t>30.3%</t>
  </si>
  <si>
    <t>30.1%</t>
  </si>
  <si>
    <t>30.0%</t>
  </si>
  <si>
    <t>Banking Finland</t>
  </si>
  <si>
    <t>23.7%</t>
  </si>
  <si>
    <t>24.7%</t>
  </si>
  <si>
    <t>22.7%</t>
  </si>
  <si>
    <t>22.4%</t>
  </si>
  <si>
    <t>22.3%</t>
  </si>
  <si>
    <t>18.7%</t>
  </si>
  <si>
    <t>18.5%</t>
  </si>
  <si>
    <t>17.3%</t>
  </si>
  <si>
    <t xml:space="preserve">Banking Denmark </t>
  </si>
  <si>
    <t>Personal Banking and Commercial &amp; Business Banking - Market shares</t>
  </si>
  <si>
    <t xml:space="preserve">Norway  </t>
  </si>
  <si>
    <t>Thousands</t>
  </si>
  <si>
    <t>Debit Cards</t>
  </si>
  <si>
    <t>Credit Cards</t>
  </si>
  <si>
    <t>Cards</t>
  </si>
  <si>
    <t>Digital touch points (Private Netbank, Mobile and Contact Centre)</t>
  </si>
  <si>
    <t>Mobile transactions</t>
  </si>
  <si>
    <t>Mobile logins</t>
  </si>
  <si>
    <t>Private netbank transactions</t>
  </si>
  <si>
    <t>Private netbank logons</t>
  </si>
  <si>
    <t>Private netbank customers, active</t>
  </si>
  <si>
    <t>Payments and transactions - Online banking</t>
  </si>
  <si>
    <t>Source: Nordea Markets and Macrobond</t>
  </si>
  <si>
    <t xml:space="preserve">Long. SE                                                        </t>
  </si>
  <si>
    <t xml:space="preserve">Short. SE                                                        </t>
  </si>
  <si>
    <t xml:space="preserve">Long. NO                                                        </t>
  </si>
  <si>
    <t xml:space="preserve">Short. NO                                                       </t>
  </si>
  <si>
    <t xml:space="preserve">Long. DK                                                        </t>
  </si>
  <si>
    <t xml:space="preserve">Short. DK                                                        </t>
  </si>
  <si>
    <t xml:space="preserve">Short. EUR (1W Eonia ) </t>
  </si>
  <si>
    <t>Market rates</t>
  </si>
  <si>
    <t>Market development - interest rates</t>
  </si>
  <si>
    <t>5.2</t>
  </si>
  <si>
    <t>Lithuania</t>
  </si>
  <si>
    <t>10.8</t>
  </si>
  <si>
    <t>Latvia</t>
  </si>
  <si>
    <t>Estonia</t>
  </si>
  <si>
    <t xml:space="preserve">  Unemployment</t>
  </si>
  <si>
    <t xml:space="preserve">  Private consumption</t>
  </si>
  <si>
    <t xml:space="preserve">  Inflation</t>
  </si>
  <si>
    <t xml:space="preserve">  Gross domestic product</t>
  </si>
  <si>
    <t>2018E</t>
  </si>
  <si>
    <t>2017E</t>
  </si>
  <si>
    <t>Country</t>
  </si>
  <si>
    <t>Macroeconomic data - Russia and Baltic countries</t>
  </si>
  <si>
    <t>*Registered unemployment rate</t>
  </si>
  <si>
    <t>7.9</t>
  </si>
  <si>
    <t>8.7</t>
  </si>
  <si>
    <t>Denmark*</t>
  </si>
  <si>
    <t xml:space="preserve">  Private consumption </t>
  </si>
  <si>
    <t>-0.2</t>
  </si>
  <si>
    <t>Macroeconomic data - Nordic region</t>
  </si>
  <si>
    <t xml:space="preserve">     www.nordea.com</t>
  </si>
  <si>
    <t>Silent period</t>
  </si>
  <si>
    <t>michel.karimunda@nordea.com</t>
  </si>
  <si>
    <t>+46 721 411 234</t>
  </si>
  <si>
    <t>Michel Karimunda, IR Officer</t>
  </si>
  <si>
    <t>carolina.brikho@nordea.com</t>
  </si>
  <si>
    <t>+46 761 347 530</t>
  </si>
  <si>
    <t>Carolina Brikho, IR Officer</t>
  </si>
  <si>
    <t>maria.caneman@nordea.com</t>
  </si>
  <si>
    <t>+46 768 249 218</t>
  </si>
  <si>
    <t>Maria Caneman, Debt IR Officer</t>
  </si>
  <si>
    <t>pawel.wyszynski@nordea.com</t>
  </si>
  <si>
    <t>+46 721 411 233</t>
  </si>
  <si>
    <t>Pawel Wyszynski, Senior IR Officer</t>
  </si>
  <si>
    <t>andreas.larsson@nordea.com</t>
  </si>
  <si>
    <t>+46 709 707 555</t>
  </si>
  <si>
    <t>Andreas Larsson, Head of Debt IR and Ratings</t>
  </si>
  <si>
    <t>rodney.alfven@nordea.com</t>
  </si>
  <si>
    <t>+46 722 350 515</t>
  </si>
  <si>
    <t>Rodney Alfvén, Head of IR</t>
  </si>
  <si>
    <t>For further information, please contact:</t>
  </si>
  <si>
    <t>Additional information can be found at: www.nordea.com/IR</t>
  </si>
  <si>
    <t xml:space="preserve">This publication is a supplement to quarterly interim reports and Annual Report. </t>
  </si>
  <si>
    <t>Goverment of Japan Pension Fund</t>
  </si>
  <si>
    <t>Q3/17</t>
  </si>
  <si>
    <t>Q317</t>
  </si>
  <si>
    <t>*Covered bond rating</t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</si>
  <si>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 Including profit of the period</t>
    </r>
  </si>
  <si>
    <r>
      <t>31 Dec</t>
    </r>
    <r>
      <rPr>
        <b/>
        <vertAlign val="superscript"/>
        <sz val="7.65"/>
        <rFont val="Arial"/>
        <family val="2"/>
      </rPr>
      <t>2</t>
    </r>
  </si>
  <si>
    <t xml:space="preserve">Standardised </t>
  </si>
  <si>
    <r>
      <t>Interest rate risk &amp; other</t>
    </r>
    <r>
      <rPr>
        <vertAlign val="superscript"/>
        <sz val="8"/>
        <rFont val="Arial"/>
        <family val="2"/>
      </rPr>
      <t>1</t>
    </r>
  </si>
  <si>
    <t>Q2/16 ¹</t>
  </si>
  <si>
    <t>Q3/16 ¹</t>
  </si>
  <si>
    <t>Q4/16 ¹</t>
  </si>
  <si>
    <t>Q1/17 ¹</t>
  </si>
  <si>
    <t>Q2/17 ¹</t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</si>
  <si>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 Only the maximum of the SRB and SII is used in the calculation of the total capital buffers</t>
    </r>
  </si>
  <si>
    <r>
      <t xml:space="preserve">Capital Buffers total </t>
    </r>
    <r>
      <rPr>
        <b/>
        <vertAlign val="superscript"/>
        <sz val="8"/>
        <color theme="1" tint="4.9989318521683403E-2"/>
        <rFont val="Arial"/>
        <family val="2"/>
      </rPr>
      <t>1</t>
    </r>
  </si>
  <si>
    <r>
      <rPr>
        <vertAlign val="superscript"/>
        <sz val="7"/>
        <rFont val="Arial"/>
        <family val="2"/>
      </rPr>
      <t>3</t>
    </r>
    <r>
      <rPr>
        <sz val="7"/>
        <rFont val="Arial"/>
        <family val="2"/>
      </rPr>
      <t xml:space="preserve"> including profit of the period</t>
    </r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</si>
  <si>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  Based on conditional FSA approval</t>
    </r>
  </si>
  <si>
    <r>
      <t>Own funds (net after deduction)</t>
    </r>
    <r>
      <rPr>
        <b/>
        <vertAlign val="superscript"/>
        <sz val="8"/>
        <rFont val="Arial"/>
        <family val="2"/>
      </rPr>
      <t>2</t>
    </r>
  </si>
  <si>
    <r>
      <t>Pension assets in excess of related liabilities</t>
    </r>
    <r>
      <rPr>
        <vertAlign val="superscript"/>
        <sz val="8"/>
        <rFont val="Arial"/>
        <family val="2"/>
      </rPr>
      <t>1</t>
    </r>
  </si>
  <si>
    <r>
      <t>Deduction for investments in credit institutions (50%)</t>
    </r>
    <r>
      <rPr>
        <vertAlign val="superscript"/>
        <sz val="8"/>
        <rFont val="Arial"/>
        <family val="2"/>
      </rPr>
      <t xml:space="preserve"> </t>
    </r>
  </si>
  <si>
    <t>Q2/17 ³</t>
  </si>
  <si>
    <t>Nordea does not have the following IRB exposure classes: equity exposures, qualifying revolving retail</t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</si>
  <si>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 Based on conditional FSA approval</t>
    </r>
  </si>
  <si>
    <t>These figures are according to part 8 of CRR, in Sweden implemented in FFFS 2014:12</t>
  </si>
  <si>
    <t>Summary of items included in own funds (Nordea Bank AB)</t>
  </si>
  <si>
    <r>
      <t>Exposure value (EAD), EURm</t>
    </r>
    <r>
      <rPr>
        <b/>
        <vertAlign val="superscript"/>
        <sz val="8"/>
        <rFont val="Arial"/>
        <family val="2"/>
      </rPr>
      <t>1</t>
    </r>
  </si>
  <si>
    <t>Check</t>
  </si>
  <si>
    <t>2019E</t>
  </si>
  <si>
    <t xml:space="preserve">Net inflow and Assets under Management </t>
  </si>
  <si>
    <t xml:space="preserve">Other  </t>
  </si>
  <si>
    <t>Q3/17 1)</t>
  </si>
  <si>
    <t xml:space="preserve"> - of which CDs with original maturity over 1 year</t>
  </si>
  <si>
    <t xml:space="preserve"> - of which CD &amp; CP's with original maturity less than 1 year</t>
  </si>
  <si>
    <t>Adjustments to Nordea’s official buffer:</t>
  </si>
  <si>
    <t>*** Balances with other banks (-), markets holdings (+), central banks haircuts (-), securities issued by own bank (-)</t>
  </si>
  <si>
    <t>Financial calendar 2018</t>
  </si>
  <si>
    <t>Second Quarter Report 2018</t>
  </si>
  <si>
    <t>Third Quarter Report 2018</t>
  </si>
  <si>
    <t>06-18 July 2018</t>
  </si>
  <si>
    <t>6 ROCAR restated due to changed definition.</t>
  </si>
  <si>
    <t>¹ Non-recurring items (Q4 2015: gain from divestment of Nordea's merhant acuiring business to Nets of EUR 176m berfore tax, Q2 2016: gain related to Visa Inc,'s aquisition of Visa Europe amounting to EUR 151m net of tax, Q4 2016: additional gain related to VISA of EUR 22m before tax).</t>
  </si>
  <si>
    <r>
      <t>ROCAR</t>
    </r>
    <r>
      <rPr>
        <vertAlign val="superscript"/>
        <sz val="8"/>
        <color theme="1"/>
        <rFont val="Arial"/>
        <family val="2"/>
      </rPr>
      <t>1,2,6</t>
    </r>
    <r>
      <rPr>
        <sz val="8"/>
        <color theme="1"/>
        <rFont val="Arial"/>
        <family val="2"/>
      </rPr>
      <t xml:space="preserve">, % </t>
    </r>
  </si>
  <si>
    <r>
      <t>Risk Exposure Amount, incl, Basel I floor</t>
    </r>
    <r>
      <rPr>
        <vertAlign val="superscript"/>
        <sz val="8"/>
        <color theme="1"/>
        <rFont val="Arial"/>
        <family val="2"/>
      </rPr>
      <t>5</t>
    </r>
    <r>
      <rPr>
        <sz val="8"/>
        <color theme="1"/>
        <rFont val="Arial"/>
        <family val="2"/>
      </rPr>
      <t>, EURbn</t>
    </r>
  </si>
  <si>
    <r>
      <t>Risk Exposure Amount, excl, Basel I floor</t>
    </r>
    <r>
      <rPr>
        <vertAlign val="superscript"/>
        <sz val="8"/>
        <color theme="1"/>
        <rFont val="Arial"/>
        <family val="2"/>
      </rPr>
      <t>5</t>
    </r>
    <r>
      <rPr>
        <sz val="8"/>
        <color theme="1"/>
        <rFont val="Arial"/>
        <family val="2"/>
      </rPr>
      <t>, EURbn</t>
    </r>
  </si>
  <si>
    <r>
      <t>Tier 1 capital</t>
    </r>
    <r>
      <rPr>
        <vertAlign val="superscript"/>
        <sz val="8"/>
        <color theme="1"/>
        <rFont val="Arial"/>
        <family val="2"/>
      </rPr>
      <t>3,5</t>
    </r>
    <r>
      <rPr>
        <sz val="8"/>
        <color theme="1"/>
        <rFont val="Arial"/>
        <family val="2"/>
      </rPr>
      <t>, EURm</t>
    </r>
  </si>
  <si>
    <r>
      <t>Total capital ratio, excl, Basel I floor</t>
    </r>
    <r>
      <rPr>
        <vertAlign val="superscript"/>
        <sz val="8"/>
        <color theme="1"/>
        <rFont val="Arial"/>
        <family val="2"/>
      </rPr>
      <t>3,5</t>
    </r>
    <r>
      <rPr>
        <sz val="8"/>
        <color theme="1"/>
        <rFont val="Arial"/>
        <family val="2"/>
      </rPr>
      <t xml:space="preserve"> , %</t>
    </r>
  </si>
  <si>
    <r>
      <t>Economic capital</t>
    </r>
    <r>
      <rPr>
        <vertAlign val="superscript"/>
        <sz val="8"/>
        <color theme="1"/>
        <rFont val="Arial"/>
        <family val="2"/>
      </rPr>
      <t>3,</t>
    </r>
    <r>
      <rPr>
        <sz val="8"/>
        <color theme="1"/>
        <rFont val="Arial"/>
        <family val="2"/>
      </rPr>
      <t xml:space="preserve">  EURbn </t>
    </r>
  </si>
  <si>
    <r>
      <t>Tier 1 capital ratio, excl, Basel I floor</t>
    </r>
    <r>
      <rPr>
        <vertAlign val="superscript"/>
        <sz val="8"/>
        <color theme="1"/>
        <rFont val="Arial"/>
        <family val="2"/>
      </rPr>
      <t>3,5</t>
    </r>
    <r>
      <rPr>
        <sz val="8"/>
        <color theme="1"/>
        <rFont val="Arial"/>
        <family val="2"/>
      </rPr>
      <t xml:space="preserve"> , %</t>
    </r>
  </si>
  <si>
    <r>
      <t>Common Equity Tier 1 capital ratio, excl, Basel I floor</t>
    </r>
    <r>
      <rPr>
        <vertAlign val="superscript"/>
        <sz val="8"/>
        <color theme="1"/>
        <rFont val="Arial"/>
        <family val="2"/>
      </rPr>
      <t>3,5</t>
    </r>
    <r>
      <rPr>
        <sz val="8"/>
        <color theme="1"/>
        <rFont val="Arial"/>
        <family val="2"/>
      </rPr>
      <t xml:space="preserve"> , %</t>
    </r>
  </si>
  <si>
    <r>
      <t>Risk Exposure Amount, excl, Basel I floor</t>
    </r>
    <r>
      <rPr>
        <vertAlign val="superscript"/>
        <sz val="8"/>
        <color theme="1"/>
        <rFont val="Arial"/>
        <family val="2"/>
      </rPr>
      <t>5</t>
    </r>
    <r>
      <rPr>
        <sz val="8"/>
        <color theme="1"/>
        <rFont val="Arial"/>
        <family val="2"/>
      </rPr>
      <t>,EURbn</t>
    </r>
  </si>
  <si>
    <r>
      <t>Tier 1 capital</t>
    </r>
    <r>
      <rPr>
        <vertAlign val="superscript"/>
        <sz val="8"/>
        <color theme="1"/>
        <rFont val="Arial"/>
        <family val="2"/>
      </rPr>
      <t>3,5</t>
    </r>
    <r>
      <rPr>
        <sz val="8"/>
        <color theme="1"/>
        <rFont val="Arial"/>
        <family val="2"/>
      </rPr>
      <t xml:space="preserve"> EURm</t>
    </r>
  </si>
  <si>
    <r>
      <t>Total capital ratio, excl, Basel I floor</t>
    </r>
    <r>
      <rPr>
        <vertAlign val="superscript"/>
        <sz val="8"/>
        <color theme="1"/>
        <rFont val="Arial"/>
        <family val="2"/>
      </rPr>
      <t>3,5</t>
    </r>
    <r>
      <rPr>
        <sz val="8"/>
        <color theme="1"/>
        <rFont val="Arial"/>
        <family val="2"/>
      </rPr>
      <t>, %</t>
    </r>
  </si>
  <si>
    <r>
      <t>Tier 1 capital ratio, excl, Basel I floor</t>
    </r>
    <r>
      <rPr>
        <vertAlign val="superscript"/>
        <sz val="8"/>
        <color theme="1"/>
        <rFont val="Arial"/>
        <family val="2"/>
      </rPr>
      <t>3,5</t>
    </r>
    <r>
      <rPr>
        <sz val="8"/>
        <color theme="1"/>
        <rFont val="Arial"/>
        <family val="2"/>
      </rPr>
      <t>,%</t>
    </r>
  </si>
  <si>
    <r>
      <t>Common Equity Tier 1 capital ratio, excl, Basel I floor</t>
    </r>
    <r>
      <rPr>
        <vertAlign val="superscript"/>
        <sz val="8"/>
        <color theme="1"/>
        <rFont val="Arial"/>
        <family val="2"/>
      </rPr>
      <t xml:space="preserve">3,5 </t>
    </r>
    <r>
      <rPr>
        <sz val="8"/>
        <color theme="1"/>
        <rFont val="Arial"/>
        <family val="2"/>
      </rPr>
      <t>, %</t>
    </r>
  </si>
  <si>
    <r>
      <t>Equity per share</t>
    </r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>, EUR</t>
    </r>
  </si>
  <si>
    <r>
      <t>Cost/income ratio, % - excl non-recurring items¹</t>
    </r>
    <r>
      <rPr>
        <vertAlign val="superscript"/>
        <sz val="8"/>
        <color theme="1"/>
        <rFont val="Arial"/>
        <family val="2"/>
      </rPr>
      <t>,2</t>
    </r>
  </si>
  <si>
    <r>
      <t>Share price</t>
    </r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>, EUR</t>
    </r>
  </si>
  <si>
    <r>
      <t>Potential shares outstanding</t>
    </r>
    <r>
      <rPr>
        <vertAlign val="superscript"/>
        <sz val="8"/>
        <color theme="1"/>
        <rFont val="Arial"/>
        <family val="2"/>
      </rPr>
      <t>3</t>
    </r>
    <r>
      <rPr>
        <sz val="8"/>
        <color theme="1"/>
        <rFont val="Arial"/>
        <family val="2"/>
      </rPr>
      <t>, million</t>
    </r>
  </si>
  <si>
    <r>
      <t>Ratios and key figures</t>
    </r>
    <r>
      <rPr>
        <b/>
        <vertAlign val="superscript"/>
        <sz val="8"/>
        <color theme="1"/>
        <rFont val="Arial"/>
        <family val="2"/>
      </rPr>
      <t>2</t>
    </r>
  </si>
  <si>
    <t xml:space="preserve">Nordea Bank AB (publ) | Corporate registration no. 516406-0120 | Smålandsgatan 17, SE-105 71 | Tel: +46 10 157 1000 </t>
  </si>
  <si>
    <r>
      <rPr>
        <b/>
        <sz val="8"/>
        <rFont val="Arial"/>
        <family val="2"/>
      </rPr>
      <t>Maria Varsellona</t>
    </r>
    <r>
      <rPr>
        <sz val="8"/>
        <rFont val="Arial"/>
        <family val="2"/>
      </rPr>
      <t xml:space="preserve">
</t>
    </r>
    <r>
      <rPr>
        <sz val="8"/>
        <color theme="1"/>
        <rFont val="Calibri"/>
        <family val="2"/>
        <scheme val="minor"/>
      </rPr>
      <t>Law studies at Palermo University.</t>
    </r>
    <r>
      <rPr>
        <sz val="8"/>
        <color rgb="FFFF0000"/>
        <rFont val="Arial"/>
        <family val="2"/>
      </rPr>
      <t xml:space="preserve">
</t>
    </r>
    <r>
      <rPr>
        <sz val="8"/>
        <color theme="1"/>
        <rFont val="Calibri"/>
        <family val="2"/>
        <scheme val="minor"/>
      </rPr>
      <t>Board member since 2017.</t>
    </r>
    <r>
      <rPr>
        <sz val="8"/>
        <color rgb="FFFF0000"/>
        <rFont val="Arial"/>
        <family val="2"/>
      </rPr>
      <t xml:space="preserve">
</t>
    </r>
    <r>
      <rPr>
        <sz val="8"/>
        <color theme="1"/>
        <rFont val="Calibri"/>
        <family val="2"/>
        <scheme val="minor"/>
      </rPr>
      <t>Born 1970.</t>
    </r>
  </si>
  <si>
    <t xml:space="preserve">Actual dividend per share, EUR </t>
  </si>
  <si>
    <t>8.03</t>
  </si>
  <si>
    <t>****LTV current property value distribution where a single loan can exist in multiple buckets, with continuous distribution</t>
  </si>
  <si>
    <t>*LTV unindexed distribution in ranges where a single loan can exist in multiple buckets, with continuous distribution</t>
  </si>
  <si>
    <t>51.1</t>
  </si>
  <si>
    <t>0.3</t>
  </si>
  <si>
    <r>
      <rPr>
        <sz val="9"/>
        <color theme="1"/>
        <rFont val="Calibri"/>
        <family val="2"/>
      </rPr>
      <t>˃100</t>
    </r>
    <r>
      <rPr>
        <sz val="9"/>
        <color theme="1"/>
        <rFont val="Arial"/>
        <family val="2"/>
      </rPr>
      <t>%</t>
    </r>
  </si>
  <si>
    <t>90-100%</t>
  </si>
  <si>
    <t>2.0</t>
  </si>
  <si>
    <t>3.6</t>
  </si>
  <si>
    <t>40-60%</t>
  </si>
  <si>
    <t>15.9</t>
  </si>
  <si>
    <t>20-40%</t>
  </si>
  <si>
    <t>16.1</t>
  </si>
  <si>
    <t>˂20%</t>
  </si>
  <si>
    <t>Nordea Kredit Capital Centre 2 cover pool (Denmark)****</t>
  </si>
  <si>
    <t>1.3</t>
  </si>
  <si>
    <t>0.1</t>
  </si>
  <si>
    <t>0.4</t>
  </si>
  <si>
    <t>Nordea Kredit Capital Centre 1 cover pool (Denmark)****</t>
  </si>
  <si>
    <t>Nordea Hypotek cover pool (Sweden)</t>
  </si>
  <si>
    <t>Nordea Eiendomskredit cover pool (Norway)</t>
  </si>
  <si>
    <t>Nordea Bank Finland cover pool</t>
  </si>
  <si>
    <t>Cover pools, covered bonds</t>
  </si>
  <si>
    <t>˃90%</t>
  </si>
  <si>
    <t xml:space="preserve"> - Personal Banking Financial highlights</t>
  </si>
  <si>
    <t xml:space="preserve"> - Personal Banking Denmark </t>
  </si>
  <si>
    <t xml:space="preserve"> - Personal Banking Norway</t>
  </si>
  <si>
    <t xml:space="preserve"> - Personal Banking Sweden</t>
  </si>
  <si>
    <t xml:space="preserve"> - Personal Banking Other</t>
  </si>
  <si>
    <t xml:space="preserve"> - Credit Risk and VaR</t>
  </si>
  <si>
    <t xml:space="preserve"> - Personal Banking and Commercial &amp; Business Banking  Market Shares</t>
  </si>
  <si>
    <t>Other exp. excl. depreciations</t>
  </si>
  <si>
    <t>* excluding Poland onwards</t>
  </si>
  <si>
    <t xml:space="preserve"> - Personal Banking Finland </t>
  </si>
  <si>
    <t>Q4/17</t>
  </si>
  <si>
    <t>Henderson Funds</t>
  </si>
  <si>
    <t>Q4 2017</t>
  </si>
  <si>
    <t>Q417</t>
  </si>
  <si>
    <t>Q11</t>
  </si>
  <si>
    <t>05-23 October 2018</t>
  </si>
  <si>
    <t>AT1 in November 2017 issue rating</t>
  </si>
  <si>
    <t>Q3/17 ¹</t>
  </si>
  <si>
    <r>
      <t xml:space="preserve">Q4/17 </t>
    </r>
    <r>
      <rPr>
        <b/>
        <sz val="8"/>
        <color theme="1" tint="4.9989318521683403E-2"/>
        <rFont val="Calibri"/>
        <family val="2"/>
      </rPr>
      <t>¹</t>
    </r>
  </si>
  <si>
    <t>Other adjustments</t>
  </si>
  <si>
    <t>End Q4/2017</t>
  </si>
  <si>
    <t>Q3/17 ³</t>
  </si>
  <si>
    <r>
      <t xml:space="preserve">Q4/17 </t>
    </r>
    <r>
      <rPr>
        <b/>
        <sz val="8"/>
        <color theme="1" tint="4.9989318521683403E-2"/>
        <rFont val="Calibri"/>
        <family val="2"/>
      </rPr>
      <t>³</t>
    </r>
  </si>
  <si>
    <t>Q4/17 ¹</t>
  </si>
  <si>
    <t>Q4/17 ³</t>
  </si>
  <si>
    <t>Source: Nordea Markets and EC Winter 2018 Forecasts</t>
  </si>
  <si>
    <t>Europe public finances, 2018 Estimate</t>
  </si>
  <si>
    <t xml:space="preserve"> Q217/Q116</t>
  </si>
  <si>
    <t xml:space="preserve"> Q317/Q216</t>
  </si>
  <si>
    <t>4Q17/3Q17</t>
  </si>
  <si>
    <t xml:space="preserve">   * of which Baltics</t>
  </si>
  <si>
    <t xml:space="preserve">Interest rates up 50bp </t>
  </si>
  <si>
    <t xml:space="preserve">Interest rates down 50bp </t>
  </si>
  <si>
    <t xml:space="preserve">Solvency margin </t>
  </si>
  <si>
    <t xml:space="preserve">Own funds </t>
  </si>
  <si>
    <t xml:space="preserve">Solvency capital requirement </t>
  </si>
  <si>
    <t>21.3%</t>
  </si>
  <si>
    <t>Additional Tier 1 capital holders</t>
  </si>
  <si>
    <t>11 year overview</t>
  </si>
  <si>
    <t xml:space="preserve">   Non-Collateralised lending</t>
  </si>
  <si>
    <t xml:space="preserve">   Collateralised lending</t>
  </si>
  <si>
    <t xml:space="preserve">   Housing loans</t>
  </si>
  <si>
    <t xml:space="preserve">   Real estate management and investment – Residential </t>
  </si>
  <si>
    <t xml:space="preserve">   Real estate management and investment – Commercial </t>
  </si>
  <si>
    <t>Lending to the public by country and industry (EUR bn, Q4 2017)</t>
  </si>
  <si>
    <t>PUBLIC SECTOR</t>
  </si>
  <si>
    <t>Credit portfolio by industry (EUR bn, Q4 2017)</t>
  </si>
  <si>
    <t>WEALTH MANAGEMENT</t>
  </si>
  <si>
    <t>WHOLESALE BANKING</t>
  </si>
  <si>
    <t>COMMERCIAL AND BUSINESS  BANKING</t>
  </si>
  <si>
    <t>PERSONAL BANKING</t>
  </si>
  <si>
    <t>Corporate by industry</t>
  </si>
  <si>
    <t>Impaired loans on and off balance gross by country and industry</t>
  </si>
  <si>
    <t>Past due loans, not impaired (EUR m, Q4 2017)</t>
  </si>
  <si>
    <t xml:space="preserve"> - Board of Directors  &amp; GEM</t>
  </si>
  <si>
    <t>Hans Christian Riise </t>
  </si>
  <si>
    <t>Gerhard Olsson (deputy until 30 April 2018)  </t>
  </si>
  <si>
    <t xml:space="preserve">Nordea Group organisation chart </t>
  </si>
  <si>
    <t>Nordic household debt to disposable income developments, annually 2002-2016</t>
  </si>
  <si>
    <t xml:space="preserve">Cost/income ratio % </t>
  </si>
  <si>
    <r>
      <rPr>
        <b/>
        <sz val="8"/>
        <rFont val="Arial"/>
        <family val="2"/>
      </rPr>
      <t xml:space="preserve">Karen Tobiasen
Chief People Officer 
Head of Group People </t>
    </r>
    <r>
      <rPr>
        <sz val="8"/>
        <rFont val="Arial"/>
        <family val="2"/>
      </rPr>
      <t xml:space="preserve">
Member of Group Executive Management since 2016.
Born 1965.</t>
    </r>
  </si>
  <si>
    <r>
      <rPr>
        <b/>
        <sz val="8"/>
        <rFont val="Arial"/>
        <family val="2"/>
      </rPr>
      <t>Julie Galbo
Head of Group Risk Management and CRO</t>
    </r>
    <r>
      <rPr>
        <sz val="8"/>
        <rFont val="Arial"/>
        <family val="2"/>
      </rPr>
      <t xml:space="preserve">
Member of Group Executive Management since 2016.</t>
    </r>
    <r>
      <rPr>
        <sz val="8"/>
        <color rgb="FFFF0000"/>
        <rFont val="Arial"/>
        <family val="2"/>
      </rPr>
      <t xml:space="preserve">
</t>
    </r>
    <r>
      <rPr>
        <sz val="8"/>
        <color theme="1"/>
        <rFont val="Arial"/>
        <family val="2"/>
      </rPr>
      <t>Born 1971.</t>
    </r>
  </si>
  <si>
    <r>
      <rPr>
        <b/>
        <sz val="8"/>
        <rFont val="Arial"/>
        <family val="2"/>
      </rPr>
      <t>Matthew Elderfield</t>
    </r>
    <r>
      <rPr>
        <sz val="8"/>
        <rFont val="Arial"/>
        <family val="2"/>
      </rPr>
      <t xml:space="preserve">
</t>
    </r>
    <r>
      <rPr>
        <b/>
        <sz val="8"/>
        <rFont val="Arial"/>
        <family val="2"/>
      </rPr>
      <t>Chief Compliance Officer and Head of Group Compliance</t>
    </r>
    <r>
      <rPr>
        <sz val="8"/>
        <rFont val="Arial"/>
        <family val="2"/>
      </rPr>
      <t xml:space="preserve">
Member of Group Executive Management since 2016.</t>
    </r>
    <r>
      <rPr>
        <sz val="8"/>
        <color rgb="FFFF0000"/>
        <rFont val="Arial"/>
        <family val="2"/>
      </rPr>
      <t xml:space="preserve">
</t>
    </r>
    <r>
      <rPr>
        <sz val="8"/>
        <color theme="1"/>
        <rFont val="Arial"/>
        <family val="2"/>
      </rPr>
      <t>Born 1966.</t>
    </r>
  </si>
  <si>
    <r>
      <rPr>
        <b/>
        <sz val="8"/>
        <rFont val="Arial"/>
        <family val="2"/>
      </rPr>
      <t>Martin A Persson</t>
    </r>
    <r>
      <rPr>
        <sz val="8"/>
        <rFont val="Arial"/>
        <family val="2"/>
      </rPr>
      <t xml:space="preserve">
</t>
    </r>
    <r>
      <rPr>
        <b/>
        <sz val="8"/>
        <rFont val="Arial"/>
        <family val="2"/>
      </rPr>
      <t xml:space="preserve">Head of Wholesale Banking
</t>
    </r>
    <r>
      <rPr>
        <sz val="8"/>
        <rFont val="Arial"/>
        <family val="2"/>
      </rPr>
      <t xml:space="preserve">Member of Group Executive Management since 2016 </t>
    </r>
    <r>
      <rPr>
        <sz val="8"/>
        <color rgb="FFFF0000"/>
        <rFont val="Arial"/>
        <family val="2"/>
      </rPr>
      <t xml:space="preserve">
</t>
    </r>
    <r>
      <rPr>
        <sz val="8"/>
        <color theme="1"/>
        <rFont val="Arial"/>
        <family val="2"/>
      </rPr>
      <t>Born 1975.</t>
    </r>
  </si>
  <si>
    <t>Q1/18</t>
  </si>
  <si>
    <t>Chg Q1/Q1</t>
  </si>
  <si>
    <t>Q1 2018</t>
  </si>
  <si>
    <t>Members elected by the shareholders at the AGM 2018</t>
  </si>
  <si>
    <t>End of Q1 2018</t>
  </si>
  <si>
    <t>Percent end Q1</t>
  </si>
  <si>
    <t>SPP Funds</t>
  </si>
  <si>
    <r>
      <t xml:space="preserve">Christopher Rees
Group CFO and Head of Group Finance and Treasury
</t>
    </r>
    <r>
      <rPr>
        <sz val="8"/>
        <color theme="1"/>
        <rFont val="Arial"/>
        <family val="2"/>
      </rPr>
      <t xml:space="preserve">Member of Group Executive Management since 2018 
Born 1972. </t>
    </r>
  </si>
  <si>
    <r>
      <rPr>
        <b/>
        <sz val="8"/>
        <rFont val="Arial"/>
        <family val="2"/>
      </rPr>
      <t>Torsten Hagen Jørgensen 
Group COO, Deputy Group CEO and Head of Group Corporate Centre</t>
    </r>
    <r>
      <rPr>
        <sz val="8"/>
        <rFont val="Arial"/>
        <family val="2"/>
      </rPr>
      <t xml:space="preserve">
Member of Group Executive Management since 2011.
Born 1965.</t>
    </r>
  </si>
  <si>
    <r>
      <t xml:space="preserve">Topi Manner
Head of Personal Banking
</t>
    </r>
    <r>
      <rPr>
        <sz val="8"/>
        <rFont val="Arial"/>
        <family val="2"/>
      </rPr>
      <t xml:space="preserve">Member of Group Executive Management since 2016 
Born 1974. </t>
    </r>
  </si>
  <si>
    <t>Outstanding volume of short-term funding EUR 27.6bn</t>
  </si>
  <si>
    <r>
      <rPr>
        <b/>
        <sz val="8"/>
        <color theme="1"/>
        <rFont val="Arial"/>
        <family val="2"/>
      </rPr>
      <t>Torbjörn Magnusson</t>
    </r>
    <r>
      <rPr>
        <sz val="8"/>
        <color theme="1"/>
        <rFont val="Arial"/>
        <family val="2"/>
      </rPr>
      <t xml:space="preserve">
Master of Science (Engineering) 
Board member since 2018.
Born 1963.</t>
    </r>
  </si>
  <si>
    <r>
      <rPr>
        <b/>
        <sz val="8"/>
        <color theme="1"/>
        <rFont val="Arial"/>
        <family val="2"/>
      </rPr>
      <t>Nigel Hinshelwood</t>
    </r>
    <r>
      <rPr>
        <sz val="8"/>
        <color theme="1"/>
        <rFont val="Arial"/>
        <family val="2"/>
      </rPr>
      <t xml:space="preserve">
</t>
    </r>
    <r>
      <rPr>
        <sz val="8"/>
        <color theme="1"/>
        <rFont val="Calibri"/>
        <family val="2"/>
        <scheme val="minor"/>
      </rPr>
      <t>HCIMA in management</t>
    </r>
    <r>
      <rPr>
        <sz val="8"/>
        <color theme="1"/>
        <rFont val="Arial"/>
        <family val="2"/>
      </rPr>
      <t xml:space="preserve">
</t>
    </r>
    <r>
      <rPr>
        <sz val="8"/>
        <color theme="1"/>
        <rFont val="Calibri"/>
        <family val="2"/>
        <scheme val="minor"/>
      </rPr>
      <t>Board member since 2018.</t>
    </r>
    <r>
      <rPr>
        <sz val="8"/>
        <color theme="1"/>
        <rFont val="Arial"/>
        <family val="2"/>
      </rPr>
      <t xml:space="preserve">
</t>
    </r>
    <r>
      <rPr>
        <sz val="8"/>
        <color theme="1"/>
        <rFont val="Calibri"/>
        <family val="2"/>
        <scheme val="minor"/>
      </rPr>
      <t>Born 1966.</t>
    </r>
  </si>
  <si>
    <t>Q118</t>
  </si>
  <si>
    <t>For Nordea Ab Norway Branch combined LCR, as specified by Delegated Act, was 177%, NOK LCR 80%, EUR LCR 29% and USD LCR 1048%.
For Nordea Eiendomskreditt corresponding figures were: combined LCR 1988%, NOK LCR 1625% and GBP LCR 44395%.</t>
  </si>
  <si>
    <t>Liquidity coverage ratio (%)</t>
  </si>
  <si>
    <t xml:space="preserve">   Limit on inflows</t>
  </si>
  <si>
    <t xml:space="preserve">   Other cash inflows</t>
  </si>
  <si>
    <t xml:space="preserve">   Inflows from fully performing exposures</t>
  </si>
  <si>
    <t xml:space="preserve">   Secured lending (e.g. reverse repos)</t>
  </si>
  <si>
    <t>Total cash inflows</t>
  </si>
  <si>
    <t xml:space="preserve">   Other funding obligations</t>
  </si>
  <si>
    <t xml:space="preserve">   Additional requirements</t>
  </si>
  <si>
    <t xml:space="preserve">   Secured wholesale funding</t>
  </si>
  <si>
    <t xml:space="preserve">   Unsecured wholesale funding</t>
  </si>
  <si>
    <t xml:space="preserve">   business customers</t>
  </si>
  <si>
    <t xml:space="preserve">   Retail deposits &amp; deposits from small</t>
  </si>
  <si>
    <t>Total cash outflows</t>
  </si>
  <si>
    <t xml:space="preserve">   Cap on level 2</t>
  </si>
  <si>
    <t xml:space="preserve">   Liquid assets level 2</t>
  </si>
  <si>
    <t xml:space="preserve">   Liquid assets level 1</t>
  </si>
  <si>
    <t>Total high-quality liquid assets (HQLA)</t>
  </si>
  <si>
    <t>Weighted value</t>
  </si>
  <si>
    <t>Unweighted value</t>
  </si>
  <si>
    <t>Liquidity Coverage Ratio Subcomponents (EBA Delegated act LCR)</t>
  </si>
  <si>
    <t>Christopher Rees, Group CFO</t>
  </si>
  <si>
    <t>+45 5547 2377</t>
  </si>
  <si>
    <t xml:space="preserve">christopher.rees@nordea.com </t>
  </si>
  <si>
    <t>Banking Russia</t>
  </si>
  <si>
    <t xml:space="preserve">Corporate &amp; Investment Banking </t>
  </si>
  <si>
    <t xml:space="preserve">      Shipping, Offshore &amp; Oil Services</t>
  </si>
  <si>
    <t xml:space="preserve">      C&amp;IB excluding Shipping, Offshore &amp; Oil Services</t>
  </si>
  <si>
    <t>Q1/Q1</t>
  </si>
  <si>
    <t>Q1/Q4</t>
  </si>
  <si>
    <t>Wholesale Banking - Deposits</t>
  </si>
  <si>
    <t>Wholesale Banking - Lending</t>
  </si>
  <si>
    <t>Wholesale Banking - Net loan losses</t>
  </si>
  <si>
    <t>Wholesale Banking - Net interest income</t>
  </si>
  <si>
    <t>Private consumption development index, quarterly 2007-2017 Q4</t>
  </si>
  <si>
    <t>Nordic households credit development index, monthly Jan 2007-Feb 2018</t>
  </si>
  <si>
    <t>Nordic house price development index, quarterly 2007-2018 Q1</t>
  </si>
  <si>
    <t>Nordic GDP index, quarterly 2007-2017 Q4</t>
  </si>
  <si>
    <t>Source: Nordea Markets, updated Economic Outlook 02 2018 and IMF</t>
  </si>
  <si>
    <t>Source: Nordea Markets, updated Economic Outlook 02 2018</t>
  </si>
  <si>
    <t>YtD Mar</t>
  </si>
  <si>
    <t xml:space="preserve"> Q118/Q417</t>
  </si>
  <si>
    <t>Equity drops 20%</t>
  </si>
  <si>
    <t xml:space="preserve">Solvency position </t>
  </si>
  <si>
    <t>Life &amp; Pensions - Solvency sensitivity as of February 28, 2018</t>
  </si>
  <si>
    <t>Life &amp; Pensions - Solvency position as of February 28, 2018</t>
  </si>
  <si>
    <t>Q1/18¹</t>
  </si>
  <si>
    <t>Additional risk exposure amount related to Finnish RW floor due to Article 458 CRR</t>
  </si>
  <si>
    <t>End Q1/2017</t>
  </si>
  <si>
    <t>End Q1/2018</t>
  </si>
  <si>
    <t>* http://www.nordea.com/en/investor-relations/capital-adequacy/interim-disclosure/</t>
  </si>
  <si>
    <t>2 Own Funds adjusted for IRB provision, i.e. adjusted own funds equal 30780m by 31 Mar 2018</t>
  </si>
  <si>
    <t>Q1/18 ³</t>
  </si>
  <si>
    <t>Economic Capital, distributed by risk type (Nordea Group) Q1 2018</t>
  </si>
  <si>
    <t>Total Own Funds, including profit</t>
  </si>
  <si>
    <t>Common Equity Tier 1 capital, including profit</t>
  </si>
  <si>
    <t>Own Funds including profit (Nordea Bank AB)</t>
  </si>
  <si>
    <t>2 Own Funds adjusted for IRB provision, i.e. adjusted own funds equal 30 625m by 31 Mar 2018</t>
  </si>
  <si>
    <t>Loans measured at fair value</t>
  </si>
  <si>
    <t>12.3</t>
  </si>
  <si>
    <t>26.2</t>
  </si>
  <si>
    <t>NA</t>
  </si>
  <si>
    <t>25.2</t>
  </si>
  <si>
    <t>22.2</t>
  </si>
  <si>
    <t>19.8</t>
  </si>
  <si>
    <t>320.1</t>
  </si>
  <si>
    <t>Jan-Mar</t>
  </si>
  <si>
    <t>7.65</t>
  </si>
  <si>
    <t>-3.9</t>
  </si>
  <si>
    <t>8.66</t>
  </si>
  <si>
    <t>1: Including security lending from Q1 2018 and forward</t>
  </si>
  <si>
    <t>SUM</t>
  </si>
  <si>
    <r>
      <t>Corporate</t>
    </r>
    <r>
      <rPr>
        <vertAlign val="superscript"/>
        <sz val="9"/>
        <color theme="1"/>
        <rFont val="Arial"/>
        <family val="2"/>
      </rPr>
      <t>1</t>
    </r>
  </si>
  <si>
    <t>Loans measured at amortised cost</t>
  </si>
  <si>
    <t>Lending to the public by sector (EUR bn, Q1 2018) - 7 years</t>
  </si>
  <si>
    <t xml:space="preserve">   Real Estate management and investment – Residential </t>
  </si>
  <si>
    <t>Loans measured at amortised cost to the public (EUR bn, Q1 2018)</t>
  </si>
  <si>
    <t>Impaired loans Stage 3</t>
  </si>
  <si>
    <t>Loans measured at amortised cost to the public (Q1 2018)</t>
  </si>
  <si>
    <t xml:space="preserve">   Stages 1 &amp; 2</t>
  </si>
  <si>
    <t xml:space="preserve">   Stage 3</t>
  </si>
  <si>
    <t xml:space="preserve">     - Of which SOO total</t>
  </si>
  <si>
    <t xml:space="preserve">        -of which SOO Stages 1 &amp; 2</t>
  </si>
  <si>
    <t xml:space="preserve">        -of which SOO Stage 3</t>
  </si>
  <si>
    <t>C&amp;IB</t>
  </si>
  <si>
    <t>Impaired loans (Stage 3)</t>
  </si>
  <si>
    <t>Past due loans in %</t>
  </si>
  <si>
    <t>Note changed calculation method under IFRS9 so comparison between historical figures and Q1 2018 is not possible</t>
  </si>
  <si>
    <t>Q4/17 1)</t>
  </si>
  <si>
    <t>Q1/18 1)</t>
  </si>
  <si>
    <t>From Q1/18 Impaired loans and individually allowances (Stage 3) and collectively assessed (Stage 1 and 2)</t>
  </si>
  <si>
    <t xml:space="preserve">Impaired loans on balance and total allowances (9 quarters) </t>
  </si>
  <si>
    <t>Loan losses quarterly (EUR m, Q3 2011 - Q1 2018)</t>
  </si>
  <si>
    <t>Net loan losses, stage 1</t>
  </si>
  <si>
    <t>Net loan losses, stage 2</t>
  </si>
  <si>
    <t>Net loan losses, non-defaulted</t>
  </si>
  <si>
    <t>Stage 3, defaulted</t>
  </si>
  <si>
    <t>Net loan losses, individually assessed, collectively calculated</t>
  </si>
  <si>
    <t>Realised loan losses</t>
  </si>
  <si>
    <t>Decrease of provisions to cover realised loan losses</t>
  </si>
  <si>
    <t>Recoveries on previous realised loan losses</t>
  </si>
  <si>
    <t xml:space="preserve">New/increase in provisions </t>
  </si>
  <si>
    <t>Reversals of provisions</t>
  </si>
  <si>
    <t>Net loan losses, defaulted</t>
  </si>
  <si>
    <t>- of which stage 1</t>
  </si>
  <si>
    <t>- of which stage 2</t>
  </si>
  <si>
    <t>- of which stage 3</t>
  </si>
  <si>
    <t>Jan-Dec</t>
  </si>
  <si>
    <t>Reversal of provisions</t>
  </si>
  <si>
    <t xml:space="preserve">Net loan losses </t>
  </si>
  <si>
    <t>- of which individual</t>
  </si>
  <si>
    <t>- of which collective</t>
  </si>
  <si>
    <r>
      <t>2018</t>
    </r>
    <r>
      <rPr>
        <b/>
        <vertAlign val="superscript"/>
        <sz val="7"/>
        <color theme="1"/>
        <rFont val="Arial"/>
        <family val="2"/>
      </rPr>
      <t>1</t>
    </r>
  </si>
  <si>
    <r>
      <t>2018</t>
    </r>
    <r>
      <rPr>
        <b/>
        <vertAlign val="superscript"/>
        <sz val="8"/>
        <color theme="1"/>
        <rFont val="Arial"/>
        <family val="2"/>
      </rPr>
      <t>1</t>
    </r>
  </si>
  <si>
    <r>
      <t>Loan loss ratio, basis points</t>
    </r>
    <r>
      <rPr>
        <vertAlign val="superscript"/>
        <sz val="8"/>
        <color theme="1"/>
        <rFont val="Arial"/>
        <family val="2"/>
      </rPr>
      <t xml:space="preserve"> </t>
    </r>
  </si>
  <si>
    <r>
      <t>2017</t>
    </r>
    <r>
      <rPr>
        <b/>
        <vertAlign val="superscript"/>
        <sz val="8"/>
        <color theme="1"/>
        <rFont val="Arial"/>
        <family val="2"/>
      </rPr>
      <t>2</t>
    </r>
  </si>
  <si>
    <r>
      <t xml:space="preserve">1 </t>
    </r>
    <r>
      <rPr>
        <sz val="7"/>
        <color theme="1"/>
        <rFont val="Arial"/>
        <family val="2"/>
      </rPr>
      <t>Based on IFRS 9.</t>
    </r>
  </si>
  <si>
    <r>
      <rPr>
        <vertAlign val="superscript"/>
        <sz val="7"/>
        <color theme="1"/>
        <rFont val="Arial"/>
        <family val="2"/>
      </rPr>
      <t xml:space="preserve">2 </t>
    </r>
    <r>
      <rPr>
        <sz val="7"/>
        <color theme="1"/>
        <rFont val="Arial"/>
        <family val="2"/>
      </rPr>
      <t>Based on IAS 39.</t>
    </r>
  </si>
  <si>
    <t>Impaired loans (Stage 3) by country and industry</t>
  </si>
  <si>
    <t>Difference mainly relates to &gt;90 days</t>
  </si>
  <si>
    <t xml:space="preserve">Past due carrying amounts to the public in Stage 1,2 and 3 (EUR m, Q1 2018) </t>
  </si>
  <si>
    <t>Fair value adjustment regarding credit risk for stage 3 lending</t>
  </si>
  <si>
    <t>- of which Denmark</t>
  </si>
  <si>
    <t>Total loans, carrying amount</t>
  </si>
  <si>
    <t>Loans at amortised costs</t>
  </si>
  <si>
    <t>- of which Stage 3 lending</t>
  </si>
  <si>
    <t>- of which Stage 1 and 2 lending</t>
  </si>
  <si>
    <r>
      <rPr>
        <b/>
        <sz val="8"/>
        <rFont val="Arial"/>
        <family val="2"/>
      </rPr>
      <t>Silvija Seres</t>
    </r>
    <r>
      <rPr>
        <sz val="8"/>
        <rFont val="Arial"/>
        <family val="2"/>
      </rPr>
      <t xml:space="preserve">
MBA, Ph.D (Mathematical science) and MSc (Computer Science).
Board member since 2015.
Born 1970.</t>
    </r>
  </si>
  <si>
    <t>Net loan losses (Q1 2018, see page 15)</t>
  </si>
  <si>
    <r>
      <t xml:space="preserve"> ratio bps</t>
    </r>
    <r>
      <rPr>
        <b/>
        <vertAlign val="superscript"/>
        <sz val="7"/>
        <color theme="1"/>
        <rFont val="Arial"/>
        <family val="2"/>
      </rPr>
      <t>1</t>
    </r>
  </si>
  <si>
    <r>
      <t xml:space="preserve"> ratio</t>
    </r>
    <r>
      <rPr>
        <b/>
        <vertAlign val="superscript"/>
        <sz val="7"/>
        <color theme="1"/>
        <rFont val="Arial"/>
        <family val="2"/>
      </rPr>
      <t>2</t>
    </r>
    <r>
      <rPr>
        <b/>
        <sz val="7"/>
        <color theme="1"/>
        <rFont val="Arial"/>
        <family val="2"/>
      </rPr>
      <t>,  %</t>
    </r>
  </si>
  <si>
    <t>Allowances collectively assessed Stage 1 and 2</t>
  </si>
  <si>
    <t>Allowances individually assessed Stage 3</t>
  </si>
  <si>
    <t>Credit portfolio by business unit (EURm)</t>
  </si>
  <si>
    <t>Loans measured at fair value  by industry (EURm, Q1 2018)</t>
  </si>
  <si>
    <t>Loans at fair value</t>
  </si>
  <si>
    <t>1) Excluding held for sale operations</t>
  </si>
  <si>
    <t>Note that Q4 2017 is past due NOT impaired, whereas Q1 2018 figures are all past due lending including Stage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</si>
</sst>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9">
    <numFmt numFmtId="43" formatCode="_-* #,##0.00\ _k_r_-;\-* #,##0.00\ _k_r_-;_-* &quot;-&quot;??\ _k_r_-;_-@_-"/>
    <numFmt numFmtId="164" formatCode="0.0%"/>
    <numFmt numFmtId="165" formatCode="#,##0.0"/>
    <numFmt numFmtId="166" formatCode="0.0"/>
    <numFmt numFmtId="167" formatCode="_ * #,##0_ ;_ * \-#,##0_ ;_ * &quot;-&quot;??_ ;_ @_ "/>
    <numFmt numFmtId="168" formatCode="_ * #,##0.0_ ;_ * \-#,##0.0_ ;_ * &quot;-&quot;??_ ;_ @_ "/>
    <numFmt numFmtId="169" formatCode="#,##0.000"/>
    <numFmt numFmtId="170" formatCode="#,##0.0000"/>
    <numFmt numFmtId="171" formatCode="_-* #,##0\ _k_r_-;\-* #,##0\ _k_r_-;_-* &quot;-&quot;??\ _k_r_-;_-@_-"/>
    <numFmt numFmtId="172" formatCode="#,##0_ ;\-#,##0\ "/>
    <numFmt numFmtId="173" formatCode="_(* #,##0.00_);_(* \(#,##0.00\);_(* &quot;-&quot;??_);_(@_)"/>
    <numFmt numFmtId="174" formatCode="_-* #,##0.0\ _k_r_-;\-* #,##0.0\ _k_r_-;_-* &quot;-&quot;??\ _k_r_-;_-@_-"/>
    <numFmt numFmtId="175" formatCode="#,##0.0_ ;\-#,##0.0\ "/>
    <numFmt numFmtId="176" formatCode="0.00000"/>
    <numFmt numFmtId="177" formatCode="[$-809]dd\ mmmm\ yyyy;@"/>
    <numFmt numFmtId="178" formatCode="_-* #,##0.00_-;\-* #,##0.00_-;_-* &quot;-&quot;??_-;_-@_-"/>
    <numFmt numFmtId="179" formatCode="_-* #,##0_-;\-* #,##0_-;_-* &quot;-&quot;??_-;_-@_-"/>
    <numFmt numFmtId="180" formatCode="0.000000"/>
    <numFmt numFmtId="181" formatCode="_ * #,##0.00_ ;_ * \-#,##0.00_ ;_ * &quot;-&quot;??_ ;_ @_ "/>
  </numFmts>
  <fonts count="140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theme="1"/>
      <name val="Arial"/>
      <family val="2"/>
    </font>
    <font>
      <sz val="8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8"/>
      <color rgb="FFFF0000"/>
      <name val="Arial"/>
      <family val="2"/>
    </font>
    <font>
      <sz val="10"/>
      <color theme="1"/>
      <name val="Arial"/>
      <family val="2"/>
    </font>
    <font>
      <b/>
      <sz val="10"/>
      <color theme="4" tint="-0.249977111117893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9"/>
      <color theme="1" tint="4.9989318521683403E-2"/>
      <name val="Arial"/>
      <family val="2"/>
    </font>
    <font>
      <b/>
      <sz val="9"/>
      <color theme="4" tint="-0.249977111117893"/>
      <name val="Arial"/>
      <family val="2"/>
    </font>
    <font>
      <sz val="8"/>
      <color theme="0" tint="-0.499984740745262"/>
      <name val="Arial"/>
      <family val="2"/>
    </font>
    <font>
      <b/>
      <sz val="11"/>
      <color rgb="FFFF0000"/>
      <name val="Arial"/>
      <family val="2"/>
    </font>
    <font>
      <b/>
      <sz val="8"/>
      <color theme="1"/>
      <name val="Arial"/>
      <family val="2"/>
    </font>
    <font>
      <sz val="12"/>
      <color theme="1"/>
      <name val="Arial"/>
      <family val="2"/>
    </font>
    <font>
      <b/>
      <sz val="8"/>
      <color theme="1" tint="4.9989318521683403E-2"/>
      <name val="Arial"/>
      <family val="2"/>
    </font>
    <font>
      <b/>
      <sz val="8"/>
      <color rgb="FF474748"/>
      <name val="Arial"/>
      <family val="2"/>
    </font>
    <font>
      <b/>
      <sz val="28"/>
      <color theme="1"/>
      <name val="Arial"/>
      <family val="2"/>
    </font>
    <font>
      <sz val="6"/>
      <color theme="1"/>
      <name val="Arial"/>
      <family val="2"/>
    </font>
    <font>
      <sz val="6"/>
      <color rgb="FFFF0000"/>
      <name val="Arial"/>
      <family val="2"/>
    </font>
    <font>
      <sz val="10"/>
      <name val="Arial"/>
      <family val="2"/>
    </font>
    <font>
      <sz val="7"/>
      <color theme="1"/>
      <name val="Arial"/>
      <family val="2"/>
    </font>
    <font>
      <sz val="9"/>
      <name val="Calibri Light"/>
      <family val="2"/>
      <scheme val="major"/>
    </font>
    <font>
      <b/>
      <sz val="7"/>
      <name val="Arial"/>
      <family val="2"/>
    </font>
    <font>
      <sz val="10"/>
      <name val="Times New Roman"/>
      <family val="1"/>
    </font>
    <font>
      <b/>
      <sz val="7"/>
      <color theme="1"/>
      <name val="Arial"/>
      <family val="2"/>
    </font>
    <font>
      <sz val="7"/>
      <name val="Arial"/>
      <family val="2"/>
    </font>
    <font>
      <vertAlign val="superscript"/>
      <sz val="8"/>
      <color theme="0" tint="-0.499984740745262"/>
      <name val="Arial"/>
      <family val="2"/>
    </font>
    <font>
      <sz val="8"/>
      <color theme="1" tint="0.499984740745262"/>
      <name val="Arial"/>
      <family val="2"/>
    </font>
    <font>
      <vertAlign val="superscript"/>
      <sz val="8"/>
      <color theme="1" tint="0.499984740745262"/>
      <name val="Arial"/>
      <family val="2"/>
    </font>
    <font>
      <sz val="8"/>
      <color theme="1" tint="4.9989318521683403E-2"/>
      <name val="Arial"/>
      <family val="2"/>
    </font>
    <font>
      <sz val="7"/>
      <color rgb="FF000000"/>
      <name val="Arial"/>
      <family val="2"/>
    </font>
    <font>
      <sz val="6"/>
      <name val="Arial"/>
      <family val="2"/>
    </font>
    <font>
      <vertAlign val="superscript"/>
      <sz val="7"/>
      <color rgb="FF000000"/>
      <name val="Arial"/>
      <family val="2"/>
    </font>
    <font>
      <b/>
      <sz val="8"/>
      <color theme="4" tint="-0.249977111117893"/>
      <name val="Arial"/>
      <family val="2"/>
    </font>
    <font>
      <vertAlign val="superscript"/>
      <sz val="8"/>
      <color theme="1"/>
      <name val="Arial"/>
      <family val="2"/>
    </font>
    <font>
      <vertAlign val="superscript"/>
      <sz val="8"/>
      <name val="Arial"/>
      <family val="2"/>
    </font>
    <font>
      <b/>
      <sz val="7"/>
      <color theme="4" tint="-0.249977111117893"/>
      <name val="Arial"/>
      <family val="2"/>
    </font>
    <font>
      <b/>
      <vertAlign val="superscript"/>
      <sz val="8"/>
      <color theme="1"/>
      <name val="Arial"/>
      <family val="2"/>
    </font>
    <font>
      <b/>
      <sz val="8"/>
      <color theme="4" tint="-0.499984740745262"/>
      <name val="Arial"/>
      <family val="2"/>
    </font>
    <font>
      <b/>
      <sz val="10"/>
      <name val="Arial"/>
      <family val="2"/>
    </font>
    <font>
      <b/>
      <sz val="10"/>
      <color theme="4" tint="-0.499984740745262"/>
      <name val="Arial"/>
      <family val="2"/>
    </font>
    <font>
      <sz val="8"/>
      <color theme="0"/>
      <name val="Arial"/>
      <family val="2"/>
    </font>
    <font>
      <sz val="8"/>
      <color theme="3"/>
      <name val="Arial"/>
      <family val="2"/>
    </font>
    <font>
      <b/>
      <sz val="8"/>
      <color theme="0"/>
      <name val="Arial"/>
      <family val="2"/>
    </font>
    <font>
      <b/>
      <sz val="8"/>
      <color theme="3"/>
      <name val="Arial"/>
      <family val="2"/>
    </font>
    <font>
      <sz val="10"/>
      <name val="Times New Roman"/>
      <family val="2"/>
    </font>
    <font>
      <sz val="8"/>
      <color rgb="FF000000"/>
      <name val="Arial"/>
      <family val="2"/>
    </font>
    <font>
      <vertAlign val="superscript"/>
      <sz val="8"/>
      <color rgb="FF000000"/>
      <name val="Arial"/>
      <family val="2"/>
    </font>
    <font>
      <sz val="10"/>
      <color rgb="FFFF0000"/>
      <name val="Arial"/>
      <family val="2"/>
    </font>
    <font>
      <b/>
      <sz val="8"/>
      <color rgb="FF000000"/>
      <name val="Arial"/>
      <family val="2"/>
    </font>
    <font>
      <sz val="9"/>
      <color rgb="FFFF0000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vertAlign val="superscript"/>
      <sz val="9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6"/>
      <color theme="3"/>
      <name val="Arial"/>
      <family val="2"/>
    </font>
    <font>
      <sz val="8"/>
      <color theme="1"/>
      <name val="Calibri"/>
      <family val="2"/>
      <scheme val="minor"/>
    </font>
    <font>
      <b/>
      <sz val="6"/>
      <color rgb="FF00B050"/>
      <name val="Arial"/>
      <family val="2"/>
    </font>
    <font>
      <b/>
      <sz val="9"/>
      <color theme="3"/>
      <name val="Arial"/>
      <family val="2"/>
    </font>
    <font>
      <b/>
      <sz val="9"/>
      <name val="Calibri Light"/>
      <family val="2"/>
      <scheme val="major"/>
    </font>
    <font>
      <sz val="8"/>
      <color rgb="FF00B050"/>
      <name val="Arial"/>
      <family val="2"/>
    </font>
    <font>
      <b/>
      <sz val="8"/>
      <color indexed="8"/>
      <name val="Arial"/>
      <family val="2"/>
    </font>
    <font>
      <sz val="8"/>
      <color rgb="FF191919"/>
      <name val="Arial"/>
      <family val="2"/>
    </font>
    <font>
      <sz val="6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6"/>
      <color theme="1"/>
      <name val="Calibri"/>
      <family val="2"/>
      <scheme val="minor"/>
    </font>
    <font>
      <b/>
      <sz val="6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sz val="6"/>
      <name val="Calibri"/>
      <family val="2"/>
      <scheme val="minor"/>
    </font>
    <font>
      <b/>
      <sz val="6"/>
      <color theme="1"/>
      <name val="Arial"/>
      <family val="2"/>
    </font>
    <font>
      <b/>
      <sz val="8"/>
      <color rgb="FFFF0000"/>
      <name val="Arial"/>
      <family val="2"/>
    </font>
    <font>
      <i/>
      <sz val="8"/>
      <color theme="1"/>
      <name val="Arial"/>
      <family val="2"/>
    </font>
    <font>
      <i/>
      <sz val="8"/>
      <name val="Arial"/>
      <family val="2"/>
    </font>
    <font>
      <i/>
      <sz val="6"/>
      <color rgb="FFFF0000"/>
      <name val="Calibri"/>
      <family val="2"/>
      <scheme val="minor"/>
    </font>
    <font>
      <i/>
      <sz val="6"/>
      <color rgb="FFFF0000"/>
      <name val="Arial"/>
      <family val="2"/>
    </font>
    <font>
      <b/>
      <sz val="6"/>
      <color rgb="FFFF0000"/>
      <name val="Arial"/>
      <family val="2"/>
    </font>
    <font>
      <b/>
      <sz val="6"/>
      <color rgb="FFFF0000"/>
      <name val="Calibri"/>
      <family val="2"/>
      <scheme val="minor"/>
    </font>
    <font>
      <b/>
      <sz val="10"/>
      <color rgb="FFFF0000"/>
      <name val="Arial"/>
      <family val="2"/>
    </font>
    <font>
      <sz val="11"/>
      <name val="Calibri"/>
      <family val="2"/>
      <scheme val="minor"/>
    </font>
    <font>
      <b/>
      <i/>
      <sz val="16"/>
      <color theme="3"/>
      <name val="Arial"/>
      <family val="2"/>
    </font>
    <font>
      <sz val="9"/>
      <color theme="1"/>
      <name val="Calibri"/>
      <family val="2"/>
    </font>
    <font>
      <b/>
      <sz val="9"/>
      <color rgb="FFFF0000"/>
      <name val="Arial"/>
      <family val="2"/>
    </font>
    <font>
      <vertAlign val="superscript"/>
      <sz val="7"/>
      <name val="Arial"/>
      <family val="2"/>
    </font>
    <font>
      <b/>
      <sz val="9"/>
      <color indexed="10"/>
      <name val="Arial"/>
      <family val="2"/>
    </font>
    <font>
      <sz val="9"/>
      <color indexed="10"/>
      <name val="Arial"/>
      <family val="2"/>
    </font>
    <font>
      <sz val="9"/>
      <color theme="1" tint="4.9989318521683403E-2"/>
      <name val="Arial"/>
      <family val="2"/>
    </font>
    <font>
      <b/>
      <sz val="8"/>
      <name val="Calibri"/>
      <family val="2"/>
    </font>
    <font>
      <sz val="6"/>
      <color theme="0"/>
      <name val="Arial"/>
      <family val="2"/>
    </font>
    <font>
      <sz val="7"/>
      <color theme="0"/>
      <name val="Arial"/>
      <family val="2"/>
    </font>
    <font>
      <sz val="7"/>
      <color rgb="FFFF0000"/>
      <name val="Arial"/>
      <family val="2"/>
    </font>
    <font>
      <b/>
      <sz val="10"/>
      <color theme="0"/>
      <name val="Arial"/>
      <family val="2"/>
    </font>
    <font>
      <b/>
      <sz val="7"/>
      <color theme="1" tint="4.9989318521683403E-2"/>
      <name val="Arial"/>
      <family val="2"/>
    </font>
    <font>
      <b/>
      <sz val="7"/>
      <color theme="0"/>
      <name val="Arial"/>
      <family val="2"/>
    </font>
    <font>
      <vertAlign val="superscript"/>
      <sz val="7"/>
      <color theme="1"/>
      <name val="Arial"/>
      <family val="2"/>
    </font>
    <font>
      <vertAlign val="superscript"/>
      <sz val="8.0500000000000007"/>
      <name val="Arial"/>
      <family val="2"/>
    </font>
    <font>
      <b/>
      <sz val="8"/>
      <color theme="1" tint="0.14999847407452621"/>
      <name val="Arial"/>
      <family val="2"/>
    </font>
    <font>
      <sz val="7"/>
      <color theme="1"/>
      <name val="Calibri"/>
      <family val="2"/>
      <scheme val="minor"/>
    </font>
    <font>
      <b/>
      <sz val="20"/>
      <name val="Arial"/>
      <family val="2"/>
    </font>
    <font>
      <b/>
      <sz val="12"/>
      <name val="Arial"/>
      <family val="2"/>
    </font>
    <font>
      <sz val="7"/>
      <color theme="1" tint="4.9989318521683403E-2"/>
      <name val="Arial"/>
      <family val="2"/>
    </font>
    <font>
      <sz val="6"/>
      <color theme="0" tint="-0.499984740745262"/>
      <name val="Arial"/>
      <family val="2"/>
    </font>
    <font>
      <i/>
      <sz val="8"/>
      <color rgb="FF000000"/>
      <name val="Arial"/>
      <family val="2"/>
    </font>
    <font>
      <b/>
      <sz val="10"/>
      <color theme="1" tint="4.9989318521683403E-2"/>
      <name val="Arial"/>
      <family val="2"/>
    </font>
    <font>
      <u/>
      <sz val="10"/>
      <color indexed="18"/>
      <name val="Arial"/>
      <family val="2"/>
    </font>
    <font>
      <sz val="9"/>
      <color rgb="FF000000"/>
      <name val="Arial"/>
      <family val="2"/>
    </font>
    <font>
      <b/>
      <sz val="11"/>
      <color theme="3"/>
      <name val="Calibri"/>
      <family val="2"/>
      <scheme val="minor"/>
    </font>
    <font>
      <b/>
      <vertAlign val="superscript"/>
      <sz val="8"/>
      <name val="Arial"/>
      <family val="2"/>
    </font>
    <font>
      <b/>
      <vertAlign val="superscript"/>
      <sz val="8"/>
      <color theme="1" tint="4.9989318521683403E-2"/>
      <name val="Arial"/>
      <family val="2"/>
    </font>
    <font>
      <b/>
      <sz val="8"/>
      <color theme="1" tint="4.9989318521683403E-2"/>
      <name val="Calibri"/>
      <family val="2"/>
    </font>
    <font>
      <b/>
      <vertAlign val="superscript"/>
      <sz val="7.65"/>
      <name val="Arial"/>
      <family val="2"/>
    </font>
    <font>
      <sz val="11"/>
      <color theme="1"/>
      <name val="Calibri"/>
      <family val="2"/>
    </font>
    <font>
      <b/>
      <sz val="11"/>
      <color rgb="FFFF0000"/>
      <name val="Calibri"/>
      <family val="2"/>
      <scheme val="minor"/>
    </font>
    <font>
      <sz val="8"/>
      <color rgb="FF0070C0"/>
      <name val="Arial"/>
      <family val="2"/>
    </font>
    <font>
      <b/>
      <i/>
      <sz val="8"/>
      <name val="Arial"/>
      <family val="2"/>
    </font>
    <font>
      <b/>
      <i/>
      <sz val="7"/>
      <color theme="1"/>
      <name val="Arial"/>
      <family val="2"/>
    </font>
    <font>
      <i/>
      <sz val="7"/>
      <color theme="1"/>
      <name val="Arial"/>
      <family val="2"/>
    </font>
    <font>
      <sz val="7.5"/>
      <color theme="1"/>
      <name val="Arial"/>
      <family val="2"/>
    </font>
    <font>
      <b/>
      <sz val="11"/>
      <color theme="1"/>
      <name val="Arial"/>
      <family val="2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  <font>
      <vertAlign val="superscript"/>
      <sz val="9"/>
      <color theme="1"/>
      <name val="Arial"/>
      <family val="2"/>
    </font>
    <font>
      <b/>
      <sz val="10"/>
      <color rgb="FF0000A0"/>
      <name val="Arial"/>
      <family val="2"/>
    </font>
    <font>
      <b/>
      <sz val="9"/>
      <color rgb="FF0000A0"/>
      <name val="Arial"/>
      <family val="2"/>
    </font>
    <font>
      <b/>
      <vertAlign val="superscript"/>
      <sz val="7"/>
      <color theme="1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sz val="11"/>
      <color rgb="FF00B050"/>
      <name val="Calibri"/>
      <family val="2"/>
      <scheme val="minor"/>
    </font>
    <font>
      <sz val="8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rgb="FFFFFFFF"/>
      </patternFill>
    </fill>
  </fills>
  <borders count="95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1" tint="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/>
      <top/>
      <bottom style="medium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theme="0" tint="-0.499984740745262"/>
      </bottom>
      <diagonal/>
    </border>
    <border>
      <left style="medium">
        <color rgb="FFFFFFFF"/>
      </left>
      <right/>
      <top style="medium">
        <color rgb="FFFFFFFF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theme="1" tint="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1" tint="0.499984740745262"/>
      </left>
      <right/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1" tint="0.499984740745262"/>
      </left>
      <right/>
      <top/>
      <bottom/>
      <diagonal/>
    </border>
    <border>
      <left/>
      <right style="medium">
        <color theme="0" tint="-0.499984740745262"/>
      </right>
      <top/>
      <bottom style="medium">
        <color theme="1" tint="0.499984740745262"/>
      </bottom>
      <diagonal/>
    </border>
    <border>
      <left style="medium">
        <color theme="1" tint="0.499984740745262"/>
      </left>
      <right/>
      <top/>
      <bottom style="medium">
        <color theme="1" tint="0.499984740745262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theme="1" tint="0.499984740745262"/>
      </bottom>
      <diagonal/>
    </border>
    <border>
      <left/>
      <right style="medium">
        <color theme="0" tint="-0.499984740745262"/>
      </right>
      <top style="medium">
        <color theme="1" tint="0.499984740745262"/>
      </top>
      <bottom/>
      <diagonal/>
    </border>
    <border>
      <left style="medium">
        <color theme="1" tint="0.499984740745262"/>
      </left>
      <right/>
      <top style="medium">
        <color theme="1" tint="0.499984740745262"/>
      </top>
      <bottom/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/>
      <top style="medium">
        <color theme="0" tint="-0.499984740745262"/>
      </top>
      <bottom/>
      <diagonal/>
    </border>
    <border>
      <left style="medium">
        <color rgb="FFFFFFFF"/>
      </left>
      <right/>
      <top style="medium">
        <color rgb="FFFFFFFF"/>
      </top>
      <bottom style="medium">
        <color theme="1" tint="0.499984740745262"/>
      </bottom>
      <diagonal/>
    </border>
    <border>
      <left/>
      <right style="thin">
        <color indexed="64"/>
      </right>
      <top style="medium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1" tint="0.499984740745262"/>
      </top>
      <bottom/>
      <diagonal/>
    </border>
    <border>
      <left style="medium">
        <color theme="0" tint="-0.499984740745262"/>
      </left>
      <right/>
      <top/>
      <bottom style="medium">
        <color theme="1" tint="0.499984740745262"/>
      </bottom>
      <diagonal/>
    </border>
    <border>
      <left/>
      <right style="medium">
        <color theme="0" tint="-0.499984740745262"/>
      </right>
      <top style="thin">
        <color auto="1"/>
      </top>
      <bottom/>
      <diagonal/>
    </border>
    <border>
      <left/>
      <right/>
      <top/>
      <bottom style="medium">
        <color theme="1" tint="0.34998626667073579"/>
      </bottom>
      <diagonal/>
    </border>
    <border>
      <left/>
      <right style="medium">
        <color theme="1" tint="0.499984740745262"/>
      </right>
      <top style="medium">
        <color theme="1" tint="0.499984740745262"/>
      </top>
      <bottom/>
      <diagonal/>
    </border>
    <border>
      <left/>
      <right style="medium">
        <color theme="1" tint="0.499984740745262"/>
      </right>
      <top/>
      <bottom style="medium">
        <color theme="1" tint="0.499984740745262"/>
      </bottom>
      <diagonal/>
    </border>
    <border>
      <left/>
      <right style="medium">
        <color theme="1" tint="0.499984740745262"/>
      </right>
      <top/>
      <bottom/>
      <diagonal/>
    </border>
    <border>
      <left/>
      <right style="medium">
        <color rgb="FFFFFFFF"/>
      </right>
      <top style="medium">
        <color rgb="FFFFFFFF"/>
      </top>
      <bottom style="medium">
        <color theme="1" tint="0.499984740745262"/>
      </bottom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theme="1" tint="0.499984740745262"/>
      </bottom>
      <diagonal/>
    </border>
    <border>
      <left/>
      <right style="medium">
        <color rgb="FFFFFFFF"/>
      </right>
      <top/>
      <bottom style="medium">
        <color theme="1" tint="0.499984740745262"/>
      </bottom>
      <diagonal/>
    </border>
    <border>
      <left/>
      <right/>
      <top style="medium">
        <color rgb="FFFFFFFF"/>
      </top>
      <bottom style="medium">
        <color theme="1" tint="0.499984740745262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1"/>
      </top>
      <bottom/>
      <diagonal/>
    </border>
    <border>
      <left/>
      <right/>
      <top style="medium">
        <color theme="0" tint="-0.499984740745262"/>
      </top>
      <bottom style="thin">
        <color auto="1"/>
      </bottom>
      <diagonal/>
    </border>
    <border>
      <left/>
      <right/>
      <top/>
      <bottom style="thin">
        <color theme="0" tint="-0.499984740745262"/>
      </bottom>
      <diagonal/>
    </border>
    <border>
      <left style="medium">
        <color rgb="FFFFFFFF"/>
      </left>
      <right/>
      <top/>
      <bottom style="medium">
        <color theme="0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/>
      <right/>
      <top/>
      <bottom style="medium">
        <color rgb="FF80808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theme="0" tint="-0.34998626667073579"/>
      </right>
      <top/>
      <bottom/>
      <diagonal/>
    </border>
    <border>
      <left/>
      <right style="medium">
        <color theme="0" tint="-0.34998626667073579"/>
      </right>
      <top/>
      <bottom style="medium">
        <color theme="1" tint="0.499984740745262"/>
      </bottom>
      <diagonal/>
    </border>
    <border>
      <left/>
      <right style="medium">
        <color theme="0" tint="-0.34998626667073579"/>
      </right>
      <top style="medium">
        <color theme="1" tint="0.499984740745262"/>
      </top>
      <bottom/>
      <diagonal/>
    </border>
    <border>
      <left style="medium">
        <color theme="1" tint="0.499984740745262"/>
      </left>
      <right style="medium">
        <color theme="0" tint="-0.34998626667073579"/>
      </right>
      <top/>
      <bottom style="medium">
        <color theme="1" tint="0.499984740745262"/>
      </bottom>
      <diagonal/>
    </border>
    <border>
      <left style="medium">
        <color theme="1" tint="0.499984740745262"/>
      </left>
      <right style="medium">
        <color theme="0" tint="-0.34998626667073579"/>
      </right>
      <top/>
      <bottom/>
      <diagonal/>
    </border>
    <border>
      <left style="medium">
        <color theme="0" tint="-0.499984740745262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/>
      <diagonal/>
    </border>
    <border>
      <left style="medium">
        <color theme="0" tint="-0.34998626667073579"/>
      </left>
      <right/>
      <top/>
      <bottom style="medium">
        <color theme="0" tint="-0.34998626667073579"/>
      </bottom>
      <diagonal/>
    </border>
    <border>
      <left/>
      <right style="medium">
        <color theme="0" tint="-0.34998626667073579"/>
      </right>
      <top/>
      <bottom style="medium">
        <color theme="0" tint="-0.34998626667073579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EBEBEB"/>
      </left>
      <right/>
      <top style="thin">
        <color rgb="FFEBEBEB"/>
      </top>
      <bottom style="thin">
        <color rgb="FFEBEBEB"/>
      </bottom>
      <diagonal/>
    </border>
    <border>
      <left style="medium">
        <color theme="0" tint="-0.34998626667073579"/>
      </left>
      <right/>
      <top/>
      <bottom/>
      <diagonal/>
    </border>
    <border>
      <left style="medium">
        <color theme="0" tint="-0.34998626667073579"/>
      </left>
      <right/>
      <top/>
      <bottom style="medium">
        <color theme="1" tint="0.499984740745262"/>
      </bottom>
      <diagonal/>
    </border>
    <border>
      <left style="medium">
        <color theme="1" tint="0.499984740745262"/>
      </left>
      <right style="medium">
        <color theme="0" tint="-0.499984740745262"/>
      </right>
      <top style="medium">
        <color theme="1" tint="0.499984740745262"/>
      </top>
      <bottom/>
      <diagonal/>
    </border>
    <border>
      <left style="medium">
        <color theme="1" tint="0.499984740745262"/>
      </left>
      <right style="medium">
        <color theme="0" tint="-0.499984740745262"/>
      </right>
      <top/>
      <bottom/>
      <diagonal/>
    </border>
    <border>
      <left/>
      <right/>
      <top style="medium">
        <color theme="0" tint="-0.34998626667073579"/>
      </top>
      <bottom/>
      <diagonal/>
    </border>
    <border>
      <left/>
      <right style="medium">
        <color theme="0" tint="-0.499984740745262"/>
      </right>
      <top/>
      <bottom style="medium">
        <color theme="0" tint="-0.34998626667073579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theme="0" tint="-0.34998626667073579"/>
      </left>
      <right/>
      <top style="medium">
        <color theme="1" tint="0.499984740745262"/>
      </top>
      <bottom/>
      <diagonal/>
    </border>
    <border>
      <left/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theme="1" tint="0.4999847407452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5">
    <xf numFmtId="0" fontId="0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3" fillId="0" borderId="0"/>
    <xf numFmtId="0" fontId="27" fillId="0" borderId="0">
      <alignment vertical="top"/>
    </xf>
    <xf numFmtId="9" fontId="3" fillId="0" borderId="0" applyFont="0" applyFill="0" applyBorder="0" applyAlignment="0" applyProtection="0"/>
    <xf numFmtId="0" fontId="31" fillId="0" borderId="0"/>
    <xf numFmtId="0" fontId="31" fillId="0" borderId="0"/>
    <xf numFmtId="9" fontId="31" fillId="0" borderId="0" applyFont="0" applyFill="0" applyBorder="0" applyAlignment="0" applyProtection="0"/>
    <xf numFmtId="0" fontId="3" fillId="0" borderId="0"/>
    <xf numFmtId="0" fontId="3" fillId="0" borderId="0"/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27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27" fillId="0" borderId="0"/>
    <xf numFmtId="0" fontId="3" fillId="0" borderId="0"/>
    <xf numFmtId="0" fontId="27" fillId="0" borderId="0"/>
    <xf numFmtId="9" fontId="5" fillId="0" borderId="0" applyFont="0" applyFill="0" applyBorder="0" applyAlignment="0" applyProtection="0"/>
    <xf numFmtId="0" fontId="3" fillId="0" borderId="0"/>
    <xf numFmtId="0" fontId="53" fillId="0" borderId="0">
      <alignment vertical="top"/>
    </xf>
    <xf numFmtId="0" fontId="3" fillId="0" borderId="0"/>
    <xf numFmtId="0" fontId="3" fillId="0" borderId="0"/>
    <xf numFmtId="0" fontId="3" fillId="0" borderId="0"/>
    <xf numFmtId="0" fontId="31" fillId="0" borderId="0">
      <alignment vertical="top"/>
    </xf>
    <xf numFmtId="0" fontId="31" fillId="0" borderId="0">
      <alignment vertical="top"/>
    </xf>
    <xf numFmtId="9" fontId="3" fillId="0" borderId="0" applyFont="0" applyFill="0" applyBorder="0" applyAlignment="0" applyProtection="0"/>
    <xf numFmtId="0" fontId="3" fillId="0" borderId="0"/>
    <xf numFmtId="173" fontId="27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27" fillId="0" borderId="0">
      <alignment vertical="center"/>
    </xf>
    <xf numFmtId="0" fontId="108" fillId="4" borderId="8" applyNumberFormat="0" applyFill="0" applyBorder="0" applyAlignment="0" applyProtection="0">
      <alignment horizontal="left"/>
    </xf>
    <xf numFmtId="0" fontId="109" fillId="0" borderId="0" applyNumberFormat="0" applyFill="0" applyBorder="0" applyAlignment="0" applyProtection="0"/>
    <xf numFmtId="3" fontId="27" fillId="6" borderId="5" applyFont="0">
      <alignment horizontal="right" vertical="center"/>
      <protection locked="0"/>
    </xf>
    <xf numFmtId="0" fontId="27" fillId="0" borderId="0">
      <alignment vertical="center"/>
    </xf>
    <xf numFmtId="0" fontId="47" fillId="4" borderId="6" applyFont="0" applyBorder="0">
      <alignment horizontal="center" wrapText="1"/>
    </xf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114" fillId="0" borderId="0" applyNumberFormat="0" applyFill="0" applyBorder="0" applyAlignment="0" applyProtection="0">
      <alignment vertical="top"/>
      <protection locked="0"/>
    </xf>
    <xf numFmtId="0" fontId="53" fillId="0" borderId="0">
      <alignment vertical="top"/>
    </xf>
    <xf numFmtId="0" fontId="31" fillId="0" borderId="0">
      <alignment vertical="top"/>
    </xf>
    <xf numFmtId="0" fontId="3" fillId="0" borderId="0"/>
    <xf numFmtId="9" fontId="31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3" fontId="27" fillId="6" borderId="62" applyFont="0">
      <alignment horizontal="right" vertical="center"/>
      <protection locked="0"/>
    </xf>
    <xf numFmtId="0" fontId="47" fillId="4" borderId="61" applyFont="0" applyBorder="0">
      <alignment horizontal="center" wrapText="1"/>
    </xf>
    <xf numFmtId="178" fontId="3" fillId="0" borderId="0" applyFont="0" applyFill="0" applyBorder="0" applyAlignment="0" applyProtection="0"/>
    <xf numFmtId="0" fontId="12" fillId="0" borderId="0"/>
    <xf numFmtId="181" fontId="3" fillId="0" borderId="0" applyFont="0" applyFill="0" applyBorder="0" applyAlignment="0" applyProtection="0"/>
  </cellStyleXfs>
  <cellXfs count="2949">
    <xf numFmtId="0" fontId="0" fillId="0" borderId="0" xfId="0"/>
    <xf numFmtId="0" fontId="3" fillId="0" borderId="0" xfId="1"/>
    <xf numFmtId="0" fontId="5" fillId="0" borderId="0" xfId="1" applyFont="1"/>
    <xf numFmtId="0" fontId="5" fillId="0" borderId="0" xfId="1" applyFont="1" applyAlignment="1"/>
    <xf numFmtId="0" fontId="6" fillId="0" borderId="0" xfId="1" applyFont="1" applyAlignment="1">
      <alignment vertical="top"/>
    </xf>
    <xf numFmtId="164" fontId="7" fillId="2" borderId="1" xfId="1" applyNumberFormat="1" applyFont="1" applyFill="1" applyBorder="1" applyAlignment="1">
      <alignment horizontal="left" vertical="center" indent="1"/>
    </xf>
    <xf numFmtId="165" fontId="7" fillId="2" borderId="2" xfId="1" applyNumberFormat="1" applyFont="1" applyFill="1" applyBorder="1" applyAlignment="1">
      <alignment horizontal="left" vertical="center"/>
    </xf>
    <xf numFmtId="165" fontId="7" fillId="2" borderId="2" xfId="1" applyNumberFormat="1" applyFont="1" applyFill="1" applyBorder="1" applyAlignment="1">
      <alignment horizontal="center" vertical="center"/>
    </xf>
    <xf numFmtId="0" fontId="7" fillId="2" borderId="0" xfId="1" applyFont="1" applyFill="1" applyAlignment="1">
      <alignment horizontal="left" vertical="center" indent="1"/>
    </xf>
    <xf numFmtId="165" fontId="8" fillId="0" borderId="3" xfId="1" applyNumberFormat="1" applyFont="1" applyBorder="1" applyAlignment="1">
      <alignment horizontal="center" vertical="center"/>
    </xf>
    <xf numFmtId="165" fontId="8" fillId="0" borderId="4" xfId="1" applyNumberFormat="1" applyFont="1" applyBorder="1" applyAlignment="1">
      <alignment horizontal="center" vertical="center"/>
    </xf>
    <xf numFmtId="0" fontId="8" fillId="0" borderId="4" xfId="1" applyFont="1" applyBorder="1" applyAlignment="1">
      <alignment horizontal="left" vertical="center" indent="1"/>
    </xf>
    <xf numFmtId="0" fontId="5" fillId="0" borderId="0" xfId="1" applyFont="1" applyBorder="1"/>
    <xf numFmtId="165" fontId="8" fillId="0" borderId="0" xfId="1" applyNumberFormat="1" applyFont="1" applyAlignment="1">
      <alignment horizontal="center" vertical="center"/>
    </xf>
    <xf numFmtId="0" fontId="8" fillId="0" borderId="0" xfId="1" applyFont="1" applyAlignment="1">
      <alignment horizontal="left" vertical="center" indent="1"/>
    </xf>
    <xf numFmtId="0" fontId="5" fillId="0" borderId="0" xfId="2" applyFont="1" applyAlignment="1">
      <alignment vertical="center"/>
    </xf>
    <xf numFmtId="0" fontId="9" fillId="0" borderId="0" xfId="2" applyFont="1" applyAlignment="1">
      <alignment vertical="center"/>
    </xf>
    <xf numFmtId="164" fontId="5" fillId="0" borderId="0" xfId="3" applyNumberFormat="1" applyFont="1" applyBorder="1"/>
    <xf numFmtId="0" fontId="10" fillId="0" borderId="0" xfId="1" applyFont="1" applyAlignment="1">
      <alignment vertical="top"/>
    </xf>
    <xf numFmtId="0" fontId="6" fillId="0" borderId="0" xfId="1" applyFont="1"/>
    <xf numFmtId="0" fontId="11" fillId="0" borderId="0" xfId="1" applyFont="1" applyAlignment="1">
      <alignment vertical="top"/>
    </xf>
    <xf numFmtId="0" fontId="12" fillId="0" borderId="0" xfId="1" applyFont="1" applyAlignment="1">
      <alignment horizontal="left" vertical="center" indent="2"/>
    </xf>
    <xf numFmtId="0" fontId="12" fillId="0" borderId="0" xfId="1" applyFont="1" applyAlignment="1">
      <alignment vertical="center"/>
    </xf>
    <xf numFmtId="0" fontId="13" fillId="0" borderId="0" xfId="1" applyFont="1" applyAlignment="1">
      <alignment vertical="center"/>
    </xf>
    <xf numFmtId="165" fontId="8" fillId="0" borderId="1" xfId="1" applyNumberFormat="1" applyFont="1" applyBorder="1" applyAlignment="1">
      <alignment horizontal="center" vertical="center"/>
    </xf>
    <xf numFmtId="165" fontId="8" fillId="0" borderId="2" xfId="1" applyNumberFormat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left" vertical="center" indent="1"/>
    </xf>
    <xf numFmtId="0" fontId="7" fillId="0" borderId="0" xfId="1" applyFont="1" applyBorder="1" applyAlignment="1">
      <alignment horizontal="center" vertical="center" wrapText="1"/>
    </xf>
    <xf numFmtId="0" fontId="16" fillId="0" borderId="0" xfId="1" applyFont="1" applyAlignment="1">
      <alignment vertical="center"/>
    </xf>
    <xf numFmtId="0" fontId="8" fillId="0" borderId="0" xfId="1" applyFont="1"/>
    <xf numFmtId="0" fontId="17" fillId="0" borderId="0" xfId="1" applyFont="1" applyAlignment="1">
      <alignment vertical="center"/>
    </xf>
    <xf numFmtId="0" fontId="7" fillId="0" borderId="0" xfId="1" applyFont="1" applyBorder="1" applyAlignment="1">
      <alignment horizontal="left" vertical="center" indent="1"/>
    </xf>
    <xf numFmtId="0" fontId="5" fillId="0" borderId="0" xfId="1" applyFont="1" applyAlignment="1">
      <alignment horizontal="center" vertical="center"/>
    </xf>
    <xf numFmtId="0" fontId="5" fillId="0" borderId="0" xfId="1" applyFont="1" applyAlignment="1">
      <alignment horizontal="right" vertical="center"/>
    </xf>
    <xf numFmtId="0" fontId="0" fillId="0" borderId="0" xfId="1" applyFont="1" applyAlignment="1">
      <alignment horizontal="left" vertical="center" indent="1"/>
    </xf>
    <xf numFmtId="0" fontId="5" fillId="0" borderId="0" xfId="1" applyFont="1" applyAlignment="1">
      <alignment vertical="top"/>
    </xf>
    <xf numFmtId="0" fontId="18" fillId="0" borderId="0" xfId="1" applyFont="1" applyAlignment="1">
      <alignment horizontal="right" vertical="top"/>
    </xf>
    <xf numFmtId="0" fontId="18" fillId="0" borderId="0" xfId="1" applyFont="1" applyAlignment="1">
      <alignment vertical="center"/>
    </xf>
    <xf numFmtId="0" fontId="18" fillId="0" borderId="0" xfId="1" applyFont="1"/>
    <xf numFmtId="0" fontId="5" fillId="0" borderId="0" xfId="1" applyFont="1" applyAlignment="1">
      <alignment vertical="center"/>
    </xf>
    <xf numFmtId="0" fontId="5" fillId="0" borderId="0" xfId="1" applyFont="1" applyAlignment="1">
      <alignment horizontal="left" vertical="center" wrapText="1" indent="1"/>
    </xf>
    <xf numFmtId="0" fontId="5" fillId="0" borderId="0" xfId="1" applyFont="1" applyAlignment="1">
      <alignment horizontal="left" vertical="center" indent="1"/>
    </xf>
    <xf numFmtId="0" fontId="20" fillId="0" borderId="4" xfId="1" applyFont="1" applyBorder="1" applyAlignment="1">
      <alignment horizontal="center" vertical="center"/>
    </xf>
    <xf numFmtId="0" fontId="20" fillId="0" borderId="4" xfId="1" applyFont="1" applyBorder="1" applyAlignment="1">
      <alignment horizontal="right" vertical="center"/>
    </xf>
    <xf numFmtId="0" fontId="20" fillId="0" borderId="4" xfId="1" applyFont="1" applyBorder="1"/>
    <xf numFmtId="0" fontId="20" fillId="0" borderId="0" xfId="1" applyFont="1" applyAlignment="1">
      <alignment horizontal="center"/>
    </xf>
    <xf numFmtId="0" fontId="20" fillId="0" borderId="0" xfId="1" applyFont="1" applyAlignment="1">
      <alignment horizontal="right"/>
    </xf>
    <xf numFmtId="0" fontId="22" fillId="0" borderId="0" xfId="1" applyFont="1"/>
    <xf numFmtId="0" fontId="14" fillId="0" borderId="0" xfId="1" applyFont="1"/>
    <xf numFmtId="0" fontId="23" fillId="0" borderId="0" xfId="2" applyFont="1"/>
    <xf numFmtId="0" fontId="20" fillId="0" borderId="0" xfId="1" applyFont="1"/>
    <xf numFmtId="0" fontId="15" fillId="0" borderId="0" xfId="1" applyFont="1" applyAlignment="1">
      <alignment vertical="center"/>
    </xf>
    <xf numFmtId="0" fontId="12" fillId="0" borderId="0" xfId="1" applyFont="1"/>
    <xf numFmtId="0" fontId="15" fillId="0" borderId="0" xfId="1" applyFont="1"/>
    <xf numFmtId="0" fontId="24" fillId="0" borderId="0" xfId="1" applyFont="1"/>
    <xf numFmtId="0" fontId="5" fillId="0" borderId="0" xfId="4" applyFont="1"/>
    <xf numFmtId="0" fontId="5" fillId="0" borderId="0" xfId="4" applyFont="1" applyAlignment="1">
      <alignment horizontal="right"/>
    </xf>
    <xf numFmtId="0" fontId="5" fillId="0" borderId="0" xfId="4" applyFont="1" applyFill="1" applyAlignment="1">
      <alignment horizontal="right"/>
    </xf>
    <xf numFmtId="0" fontId="6" fillId="0" borderId="0" xfId="4" applyFont="1" applyFill="1" applyAlignment="1">
      <alignment horizontal="right"/>
    </xf>
    <xf numFmtId="0" fontId="6" fillId="0" borderId="0" xfId="4" applyFont="1" applyFill="1"/>
    <xf numFmtId="0" fontId="5" fillId="0" borderId="0" xfId="4" applyFont="1" applyFill="1"/>
    <xf numFmtId="0" fontId="5" fillId="0" borderId="0" xfId="4" applyFont="1" applyAlignment="1">
      <alignment horizontal="left"/>
    </xf>
    <xf numFmtId="0" fontId="5" fillId="0" borderId="0" xfId="4" applyFont="1" applyAlignment="1"/>
    <xf numFmtId="0" fontId="5" fillId="0" borderId="0" xfId="4" applyFont="1" applyFill="1" applyAlignment="1"/>
    <xf numFmtId="0" fontId="18" fillId="0" borderId="0" xfId="4" applyFont="1" applyFill="1" applyAlignment="1">
      <alignment vertical="top"/>
    </xf>
    <xf numFmtId="0" fontId="18" fillId="0" borderId="0" xfId="5" applyFont="1" applyFill="1" applyAlignment="1">
      <alignment vertical="top"/>
    </xf>
    <xf numFmtId="0" fontId="5" fillId="0" borderId="0" xfId="4" applyFont="1" applyFill="1" applyBorder="1" applyAlignment="1">
      <alignment horizontal="right"/>
    </xf>
    <xf numFmtId="0" fontId="11" fillId="0" borderId="0" xfId="5" applyFont="1" applyFill="1" applyAlignment="1">
      <alignment vertical="top"/>
    </xf>
    <xf numFmtId="0" fontId="11" fillId="0" borderId="0" xfId="4" applyFont="1" applyFill="1" applyAlignment="1">
      <alignment horizontal="right"/>
    </xf>
    <xf numFmtId="0" fontId="11" fillId="0" borderId="0" xfId="5" applyFont="1" applyFill="1" applyAlignment="1"/>
    <xf numFmtId="3" fontId="20" fillId="0" borderId="0" xfId="4" applyNumberFormat="1" applyFont="1" applyFill="1" applyAlignment="1">
      <alignment horizontal="right" vertical="center"/>
    </xf>
    <xf numFmtId="3" fontId="9" fillId="0" borderId="0" xfId="4" applyNumberFormat="1" applyFont="1" applyFill="1" applyAlignment="1">
      <alignment horizontal="right" vertical="center"/>
    </xf>
    <xf numFmtId="0" fontId="20" fillId="0" borderId="0" xfId="4" applyFont="1" applyFill="1" applyAlignment="1">
      <alignment horizontal="left" vertical="center" indent="1"/>
    </xf>
    <xf numFmtId="0" fontId="28" fillId="0" borderId="0" xfId="4" applyFont="1" applyFill="1" applyAlignment="1">
      <alignment horizontal="right"/>
    </xf>
    <xf numFmtId="0" fontId="34" fillId="0" borderId="0" xfId="5" applyFont="1" applyFill="1" applyBorder="1" applyAlignment="1"/>
    <xf numFmtId="0" fontId="18" fillId="0" borderId="0" xfId="5" applyFont="1" applyFill="1" applyAlignment="1">
      <alignment horizontal="left" vertical="top" wrapText="1"/>
    </xf>
    <xf numFmtId="0" fontId="11" fillId="0" borderId="0" xfId="4" applyFont="1" applyFill="1"/>
    <xf numFmtId="0" fontId="35" fillId="0" borderId="0" xfId="4" applyFont="1" applyFill="1" applyAlignment="1"/>
    <xf numFmtId="2" fontId="36" fillId="0" borderId="0" xfId="5" applyNumberFormat="1" applyFont="1" applyFill="1" applyBorder="1" applyAlignment="1"/>
    <xf numFmtId="166" fontId="5" fillId="0" borderId="0" xfId="4" applyNumberFormat="1" applyFont="1" applyFill="1" applyAlignment="1">
      <alignment horizontal="right"/>
    </xf>
    <xf numFmtId="0" fontId="5" fillId="0" borderId="0" xfId="4" applyFont="1" applyFill="1" applyAlignment="1">
      <alignment horizontal="left" indent="1"/>
    </xf>
    <xf numFmtId="0" fontId="5" fillId="3" borderId="0" xfId="4" applyFont="1" applyFill="1" applyAlignment="1">
      <alignment horizontal="left"/>
    </xf>
    <xf numFmtId="0" fontId="35" fillId="0" borderId="0" xfId="5" applyFont="1" applyFill="1" applyAlignment="1">
      <alignment horizontal="left" vertical="top" wrapText="1"/>
    </xf>
    <xf numFmtId="165" fontId="5" fillId="0" borderId="0" xfId="4" applyNumberFormat="1" applyFont="1" applyFill="1" applyAlignment="1">
      <alignment horizontal="right"/>
    </xf>
    <xf numFmtId="166" fontId="6" fillId="0" borderId="0" xfId="4" applyNumberFormat="1" applyFont="1" applyFill="1" applyAlignment="1">
      <alignment horizontal="right"/>
    </xf>
    <xf numFmtId="0" fontId="5" fillId="0" borderId="0" xfId="4" applyFont="1" applyFill="1" applyAlignment="1">
      <alignment horizontal="left" vertical="center" indent="1"/>
    </xf>
    <xf numFmtId="0" fontId="5" fillId="3" borderId="0" xfId="4" applyFont="1" applyFill="1"/>
    <xf numFmtId="0" fontId="35" fillId="0" borderId="0" xfId="4" applyFont="1" applyFill="1"/>
    <xf numFmtId="0" fontId="36" fillId="0" borderId="0" xfId="5" applyFont="1" applyFill="1" applyBorder="1" applyAlignment="1"/>
    <xf numFmtId="0" fontId="5" fillId="0" borderId="0" xfId="4" applyFont="1" applyFill="1" applyAlignment="1">
      <alignment horizontal="right" vertical="center"/>
    </xf>
    <xf numFmtId="0" fontId="37" fillId="0" borderId="0" xfId="4" applyFont="1" applyFill="1" applyAlignment="1">
      <alignment horizontal="right" vertical="center"/>
    </xf>
    <xf numFmtId="3" fontId="20" fillId="2" borderId="0" xfId="4" applyNumberFormat="1" applyFont="1" applyFill="1" applyAlignment="1">
      <alignment horizontal="right" vertical="center"/>
    </xf>
    <xf numFmtId="0" fontId="20" fillId="2" borderId="0" xfId="4" applyFont="1" applyFill="1" applyAlignment="1">
      <alignment horizontal="left" vertical="center" indent="1"/>
    </xf>
    <xf numFmtId="166" fontId="5" fillId="0" borderId="0" xfId="4" applyNumberFormat="1" applyFont="1" applyFill="1" applyBorder="1" applyAlignment="1">
      <alignment horizontal="right" vertical="center"/>
    </xf>
    <xf numFmtId="3" fontId="5" fillId="0" borderId="3" xfId="4" applyNumberFormat="1" applyFont="1" applyFill="1" applyBorder="1" applyAlignment="1">
      <alignment horizontal="right" vertical="center"/>
    </xf>
    <xf numFmtId="3" fontId="6" fillId="0" borderId="3" xfId="4" applyNumberFormat="1" applyFont="1" applyFill="1" applyBorder="1" applyAlignment="1">
      <alignment horizontal="right" vertical="center"/>
    </xf>
    <xf numFmtId="0" fontId="5" fillId="0" borderId="3" xfId="4" applyFont="1" applyFill="1" applyBorder="1" applyAlignment="1">
      <alignment horizontal="left" vertical="center" indent="1"/>
    </xf>
    <xf numFmtId="3" fontId="5" fillId="0" borderId="3" xfId="4" applyNumberFormat="1" applyFont="1" applyBorder="1" applyAlignment="1">
      <alignment horizontal="right" vertical="center"/>
    </xf>
    <xf numFmtId="0" fontId="5" fillId="0" borderId="3" xfId="4" applyFont="1" applyBorder="1" applyAlignment="1">
      <alignment horizontal="left" vertical="center" indent="1"/>
    </xf>
    <xf numFmtId="0" fontId="5" fillId="0" borderId="0" xfId="4" applyFont="1" applyFill="1" applyBorder="1" applyAlignment="1">
      <alignment horizontal="left" vertical="center" indent="1"/>
    </xf>
    <xf numFmtId="0" fontId="38" fillId="0" borderId="0" xfId="4" applyFont="1" applyFill="1" applyAlignment="1">
      <alignment vertical="center"/>
    </xf>
    <xf numFmtId="3" fontId="5" fillId="0" borderId="0" xfId="4" applyNumberFormat="1" applyFont="1" applyFill="1" applyAlignment="1">
      <alignment horizontal="right" vertical="center"/>
    </xf>
    <xf numFmtId="3" fontId="6" fillId="0" borderId="0" xfId="4" applyNumberFormat="1" applyFont="1" applyFill="1" applyAlignment="1">
      <alignment horizontal="right" vertical="center"/>
    </xf>
    <xf numFmtId="3" fontId="5" fillId="0" borderId="0" xfId="4" applyNumberFormat="1" applyFont="1" applyAlignment="1">
      <alignment horizontal="right" vertical="center"/>
    </xf>
    <xf numFmtId="0" fontId="5" fillId="0" borderId="0" xfId="4" applyFont="1" applyAlignment="1">
      <alignment horizontal="left" vertical="center" indent="1"/>
    </xf>
    <xf numFmtId="165" fontId="5" fillId="0" borderId="0" xfId="4" applyNumberFormat="1" applyFont="1" applyAlignment="1">
      <alignment horizontal="right"/>
    </xf>
    <xf numFmtId="0" fontId="5" fillId="0" borderId="0" xfId="4" applyFont="1" applyAlignment="1">
      <alignment horizontal="right" vertical="center"/>
    </xf>
    <xf numFmtId="0" fontId="38" fillId="0" borderId="0" xfId="4" applyFont="1" applyFill="1" applyAlignment="1">
      <alignment horizontal="right" vertical="center"/>
    </xf>
    <xf numFmtId="0" fontId="6" fillId="0" borderId="0" xfId="4" applyFont="1" applyFill="1" applyAlignment="1">
      <alignment horizontal="right" vertical="center"/>
    </xf>
    <xf numFmtId="0" fontId="5" fillId="3" borderId="0" xfId="4" applyFont="1" applyFill="1" applyAlignment="1">
      <alignment horizontal="right"/>
    </xf>
    <xf numFmtId="3" fontId="5" fillId="3" borderId="0" xfId="4" applyNumberFormat="1" applyFont="1" applyFill="1" applyAlignment="1">
      <alignment horizontal="right"/>
    </xf>
    <xf numFmtId="0" fontId="28" fillId="0" borderId="0" xfId="4" applyFont="1" applyFill="1" applyAlignment="1">
      <alignment horizontal="left" vertical="center" wrapText="1"/>
    </xf>
    <xf numFmtId="0" fontId="20" fillId="0" borderId="0" xfId="4" applyFont="1" applyFill="1" applyAlignment="1">
      <alignment horizontal="right" vertical="center"/>
    </xf>
    <xf numFmtId="0" fontId="22" fillId="0" borderId="0" xfId="4" applyFont="1" applyFill="1" applyAlignment="1">
      <alignment vertical="center"/>
    </xf>
    <xf numFmtId="0" fontId="9" fillId="0" borderId="0" xfId="4" applyFont="1" applyFill="1" applyAlignment="1">
      <alignment vertical="center"/>
    </xf>
    <xf numFmtId="0" fontId="20" fillId="3" borderId="0" xfId="4" applyFont="1" applyFill="1" applyAlignment="1">
      <alignment horizontal="right" vertical="center"/>
    </xf>
    <xf numFmtId="3" fontId="20" fillId="3" borderId="0" xfId="4" applyNumberFormat="1" applyFont="1" applyFill="1" applyAlignment="1">
      <alignment horizontal="right" vertical="center"/>
    </xf>
    <xf numFmtId="0" fontId="5" fillId="0" borderId="3" xfId="4" applyFont="1" applyFill="1" applyBorder="1" applyAlignment="1">
      <alignment horizontal="right" vertical="center"/>
    </xf>
    <xf numFmtId="166" fontId="5" fillId="0" borderId="3" xfId="4" applyNumberFormat="1" applyFont="1" applyFill="1" applyBorder="1" applyAlignment="1">
      <alignment horizontal="right" vertical="center"/>
    </xf>
    <xf numFmtId="165" fontId="5" fillId="0" borderId="3" xfId="4" applyNumberFormat="1" applyFont="1" applyFill="1" applyBorder="1" applyAlignment="1">
      <alignment horizontal="right" vertical="center"/>
    </xf>
    <xf numFmtId="0" fontId="5" fillId="0" borderId="3" xfId="4" applyFont="1" applyFill="1" applyBorder="1" applyAlignment="1">
      <alignment horizontal="left" vertical="center"/>
    </xf>
    <xf numFmtId="0" fontId="20" fillId="0" borderId="0" xfId="4" applyFont="1" applyFill="1" applyAlignment="1">
      <alignment horizontal="left" vertical="center"/>
    </xf>
    <xf numFmtId="0" fontId="20" fillId="2" borderId="0" xfId="4" applyFont="1" applyFill="1" applyAlignment="1">
      <alignment horizontal="left" vertical="center"/>
    </xf>
    <xf numFmtId="166" fontId="5" fillId="0" borderId="0" xfId="4" applyNumberFormat="1" applyFont="1" applyFill="1" applyAlignment="1">
      <alignment horizontal="right" vertical="center"/>
    </xf>
    <xf numFmtId="165" fontId="5" fillId="0" borderId="0" xfId="4" applyNumberFormat="1" applyFont="1" applyFill="1" applyAlignment="1">
      <alignment horizontal="right" vertical="center"/>
    </xf>
    <xf numFmtId="0" fontId="6" fillId="0" borderId="0" xfId="4" applyFont="1" applyFill="1" applyAlignment="1">
      <alignment horizontal="left"/>
    </xf>
    <xf numFmtId="0" fontId="6" fillId="0" borderId="3" xfId="4" applyFont="1" applyFill="1" applyBorder="1" applyAlignment="1">
      <alignment horizontal="left" vertical="center"/>
    </xf>
    <xf numFmtId="0" fontId="6" fillId="0" borderId="3" xfId="4" applyFont="1" applyBorder="1" applyAlignment="1">
      <alignment horizontal="left" vertical="center"/>
    </xf>
    <xf numFmtId="3" fontId="5" fillId="0" borderId="4" xfId="4" applyNumberFormat="1" applyFont="1" applyFill="1" applyBorder="1" applyAlignment="1">
      <alignment horizontal="right" vertical="center"/>
    </xf>
    <xf numFmtId="3" fontId="5" fillId="0" borderId="4" xfId="4" applyNumberFormat="1" applyFont="1" applyFill="1" applyBorder="1" applyAlignment="1">
      <alignment horizontal="right"/>
    </xf>
    <xf numFmtId="0" fontId="5" fillId="0" borderId="4" xfId="4" applyFont="1" applyFill="1" applyBorder="1" applyAlignment="1">
      <alignment horizontal="left"/>
    </xf>
    <xf numFmtId="0" fontId="5" fillId="0" borderId="0" xfId="4" applyFont="1" applyFill="1" applyAlignment="1">
      <alignment horizontal="left" vertical="center"/>
    </xf>
    <xf numFmtId="0" fontId="5" fillId="0" borderId="0" xfId="4" applyFont="1" applyAlignment="1">
      <alignment horizontal="left" vertical="center"/>
    </xf>
    <xf numFmtId="3" fontId="5" fillId="0" borderId="0" xfId="4" applyNumberFormat="1" applyFont="1" applyFill="1" applyAlignment="1">
      <alignment horizontal="right"/>
    </xf>
    <xf numFmtId="0" fontId="5" fillId="0" borderId="0" xfId="4" applyFont="1" applyFill="1" applyAlignment="1">
      <alignment horizontal="left"/>
    </xf>
    <xf numFmtId="0" fontId="5" fillId="0" borderId="3" xfId="4" applyFont="1" applyBorder="1" applyAlignment="1">
      <alignment horizontal="right" vertical="center"/>
    </xf>
    <xf numFmtId="166" fontId="6" fillId="0" borderId="3" xfId="4" applyNumberFormat="1" applyFont="1" applyFill="1" applyBorder="1" applyAlignment="1">
      <alignment horizontal="right" vertical="center"/>
    </xf>
    <xf numFmtId="0" fontId="5" fillId="0" borderId="3" xfId="4" applyFont="1" applyBorder="1" applyAlignment="1">
      <alignment horizontal="left" vertical="center"/>
    </xf>
    <xf numFmtId="165" fontId="5" fillId="0" borderId="0" xfId="4" applyNumberFormat="1" applyFont="1" applyAlignment="1">
      <alignment horizontal="right" vertical="center"/>
    </xf>
    <xf numFmtId="166" fontId="5" fillId="0" borderId="0" xfId="4" applyNumberFormat="1" applyFont="1" applyAlignment="1">
      <alignment horizontal="right" vertical="center"/>
    </xf>
    <xf numFmtId="166" fontId="6" fillId="0" borderId="0" xfId="4" applyNumberFormat="1" applyFont="1" applyFill="1" applyAlignment="1">
      <alignment horizontal="right" vertical="center"/>
    </xf>
    <xf numFmtId="1" fontId="5" fillId="0" borderId="0" xfId="4" applyNumberFormat="1" applyFont="1" applyAlignment="1">
      <alignment horizontal="right" vertical="center"/>
    </xf>
    <xf numFmtId="3" fontId="5" fillId="0" borderId="0" xfId="4" applyNumberFormat="1" applyFont="1" applyFill="1" applyAlignment="1">
      <alignment horizontal="right" vertical="center" wrapText="1"/>
    </xf>
    <xf numFmtId="3" fontId="6" fillId="0" borderId="0" xfId="4" applyNumberFormat="1" applyFont="1" applyFill="1" applyAlignment="1">
      <alignment horizontal="right" vertical="center" wrapText="1"/>
    </xf>
    <xf numFmtId="0" fontId="5" fillId="0" borderId="0" xfId="4" applyFont="1" applyAlignment="1">
      <alignment horizontal="left" vertical="center" wrapText="1"/>
    </xf>
    <xf numFmtId="0" fontId="6" fillId="0" borderId="0" xfId="4" applyFont="1" applyFill="1" applyAlignment="1">
      <alignment horizontal="left" vertical="center"/>
    </xf>
    <xf numFmtId="0" fontId="5" fillId="0" borderId="0" xfId="4" applyFont="1" applyAlignment="1">
      <alignment wrapText="1"/>
    </xf>
    <xf numFmtId="0" fontId="5" fillId="0" borderId="0" xfId="4" applyFont="1" applyFill="1" applyAlignment="1">
      <alignment horizontal="right" vertical="center" wrapText="1"/>
    </xf>
    <xf numFmtId="166" fontId="5" fillId="0" borderId="0" xfId="4" applyNumberFormat="1" applyFont="1" applyAlignment="1">
      <alignment horizontal="right" vertical="center" wrapText="1"/>
    </xf>
    <xf numFmtId="166" fontId="5" fillId="0" borderId="0" xfId="4" applyNumberFormat="1" applyFont="1" applyFill="1" applyAlignment="1">
      <alignment horizontal="right" vertical="center" wrapText="1"/>
    </xf>
    <xf numFmtId="166" fontId="6" fillId="0" borderId="0" xfId="4" applyNumberFormat="1" applyFont="1" applyFill="1" applyAlignment="1">
      <alignment horizontal="right" vertical="center" wrapText="1"/>
    </xf>
    <xf numFmtId="0" fontId="5" fillId="0" borderId="0" xfId="4" applyFont="1" applyAlignment="1">
      <alignment horizontal="right" wrapText="1"/>
    </xf>
    <xf numFmtId="0" fontId="6" fillId="0" borderId="0" xfId="4" applyFont="1" applyFill="1" applyAlignment="1">
      <alignment horizontal="left" vertical="center" wrapText="1"/>
    </xf>
    <xf numFmtId="2" fontId="5" fillId="0" borderId="0" xfId="4" applyNumberFormat="1" applyFont="1" applyFill="1" applyAlignment="1">
      <alignment horizontal="right" vertical="center"/>
    </xf>
    <xf numFmtId="1" fontId="5" fillId="0" borderId="0" xfId="4" applyNumberFormat="1" applyFont="1" applyFill="1" applyAlignment="1">
      <alignment horizontal="right" vertical="center"/>
    </xf>
    <xf numFmtId="4" fontId="5" fillId="0" borderId="0" xfId="4" applyNumberFormat="1" applyFont="1" applyFill="1" applyAlignment="1">
      <alignment horizontal="right" vertical="center"/>
    </xf>
    <xf numFmtId="0" fontId="9" fillId="0" borderId="0" xfId="4" applyFont="1" applyFill="1" applyAlignment="1">
      <alignment horizontal="right" vertical="center"/>
    </xf>
    <xf numFmtId="165" fontId="6" fillId="0" borderId="0" xfId="4" applyNumberFormat="1" applyFont="1" applyFill="1" applyAlignment="1">
      <alignment horizontal="right" vertical="center"/>
    </xf>
    <xf numFmtId="0" fontId="6" fillId="0" borderId="0" xfId="4" applyFont="1" applyAlignment="1">
      <alignment horizontal="left" vertical="center"/>
    </xf>
    <xf numFmtId="0" fontId="20" fillId="0" borderId="0" xfId="4" applyFont="1" applyAlignment="1">
      <alignment horizontal="right" vertical="center"/>
    </xf>
    <xf numFmtId="0" fontId="22" fillId="0" borderId="0" xfId="4" applyFont="1" applyAlignment="1">
      <alignment horizontal="right" vertical="center"/>
    </xf>
    <xf numFmtId="0" fontId="20" fillId="0" borderId="0" xfId="4" applyFont="1" applyAlignment="1">
      <alignment vertical="center"/>
    </xf>
    <xf numFmtId="0" fontId="11" fillId="0" borderId="0" xfId="4" applyFont="1" applyFill="1" applyAlignment="1">
      <alignment vertical="center"/>
    </xf>
    <xf numFmtId="0" fontId="11" fillId="0" borderId="0" xfId="4" applyFont="1" applyAlignment="1">
      <alignment vertical="center"/>
    </xf>
    <xf numFmtId="2" fontId="5" fillId="0" borderId="0" xfId="4" applyNumberFormat="1" applyFont="1" applyFill="1" applyAlignment="1">
      <alignment horizontal="right"/>
    </xf>
    <xf numFmtId="0" fontId="20" fillId="0" borderId="4" xfId="4" applyFont="1" applyFill="1" applyBorder="1" applyAlignment="1">
      <alignment horizontal="right" vertical="center"/>
    </xf>
    <xf numFmtId="0" fontId="20" fillId="0" borderId="4" xfId="4" applyFont="1" applyFill="1" applyBorder="1" applyAlignment="1">
      <alignment vertical="center"/>
    </xf>
    <xf numFmtId="2" fontId="5" fillId="0" borderId="0" xfId="4" applyNumberFormat="1" applyFont="1" applyAlignment="1">
      <alignment horizontal="right" vertical="center"/>
    </xf>
    <xf numFmtId="2" fontId="6" fillId="0" borderId="0" xfId="4" applyNumberFormat="1" applyFont="1" applyFill="1" applyAlignment="1">
      <alignment horizontal="right" vertical="center"/>
    </xf>
    <xf numFmtId="0" fontId="5" fillId="0" borderId="0" xfId="4" applyFont="1" applyFill="1" applyAlignment="1">
      <alignment vertical="center"/>
    </xf>
    <xf numFmtId="0" fontId="20" fillId="0" borderId="0" xfId="4" applyFont="1" applyFill="1" applyAlignment="1">
      <alignment vertical="center"/>
    </xf>
    <xf numFmtId="0" fontId="6" fillId="0" borderId="0" xfId="4" applyFont="1" applyFill="1" applyAlignment="1"/>
    <xf numFmtId="0" fontId="20" fillId="0" borderId="4" xfId="4" applyFont="1" applyBorder="1" applyAlignment="1">
      <alignment horizontal="right" vertical="center"/>
    </xf>
    <xf numFmtId="0" fontId="20" fillId="0" borderId="4" xfId="4" applyFont="1" applyBorder="1"/>
    <xf numFmtId="3" fontId="9" fillId="0" borderId="0" xfId="4" applyNumberFormat="1" applyFont="1" applyFill="1" applyAlignment="1">
      <alignment vertical="center"/>
    </xf>
    <xf numFmtId="0" fontId="20" fillId="0" borderId="0" xfId="4" applyFont="1" applyFill="1"/>
    <xf numFmtId="0" fontId="20" fillId="0" borderId="0" xfId="4" applyFont="1"/>
    <xf numFmtId="3" fontId="6" fillId="0" borderId="0" xfId="4" applyNumberFormat="1" applyFont="1" applyFill="1" applyAlignment="1">
      <alignment vertical="center" wrapText="1"/>
    </xf>
    <xf numFmtId="0" fontId="20" fillId="0" borderId="0" xfId="4" applyFont="1" applyAlignment="1">
      <alignment horizontal="right"/>
    </xf>
    <xf numFmtId="0" fontId="20" fillId="0" borderId="0" xfId="4" applyFont="1" applyFill="1" applyAlignment="1">
      <alignment horizontal="right"/>
    </xf>
    <xf numFmtId="3" fontId="20" fillId="0" borderId="0" xfId="4" applyNumberFormat="1" applyFont="1" applyFill="1" applyAlignment="1">
      <alignment horizontal="right"/>
    </xf>
    <xf numFmtId="0" fontId="6" fillId="0" borderId="0" xfId="4" applyFont="1" applyFill="1" applyAlignment="1">
      <alignment vertical="center"/>
    </xf>
    <xf numFmtId="0" fontId="20" fillId="0" borderId="0" xfId="4" applyFont="1" applyAlignment="1">
      <alignment horizontal="left"/>
    </xf>
    <xf numFmtId="3" fontId="9" fillId="0" borderId="0" xfId="4" applyNumberFormat="1" applyFont="1" applyFill="1" applyAlignment="1">
      <alignment vertical="center" wrapText="1"/>
    </xf>
    <xf numFmtId="3" fontId="6" fillId="0" borderId="0" xfId="4" applyNumberFormat="1" applyFont="1" applyFill="1" applyAlignment="1">
      <alignment vertical="center"/>
    </xf>
    <xf numFmtId="3" fontId="5" fillId="0" borderId="0" xfId="4" applyNumberFormat="1" applyFont="1" applyAlignment="1">
      <alignment horizontal="right"/>
    </xf>
    <xf numFmtId="3" fontId="5" fillId="0" borderId="0" xfId="4" applyNumberFormat="1" applyFont="1" applyAlignment="1">
      <alignment horizontal="right" vertical="center" wrapText="1"/>
    </xf>
    <xf numFmtId="0" fontId="22" fillId="0" borderId="0" xfId="4" applyFont="1" applyAlignment="1">
      <alignment vertical="center"/>
    </xf>
    <xf numFmtId="0" fontId="5" fillId="0" borderId="0" xfId="4" applyFont="1" applyAlignment="1">
      <alignment vertical="center"/>
    </xf>
    <xf numFmtId="0" fontId="9" fillId="0" borderId="4" xfId="4" applyFont="1" applyFill="1" applyBorder="1" applyAlignment="1">
      <alignment horizontal="right" vertical="center"/>
    </xf>
    <xf numFmtId="0" fontId="20" fillId="0" borderId="4" xfId="4" applyFont="1" applyFill="1" applyBorder="1" applyAlignment="1">
      <alignment horizontal="left" vertical="center" indent="1"/>
    </xf>
    <xf numFmtId="0" fontId="20" fillId="0" borderId="4" xfId="4" applyFont="1" applyBorder="1" applyAlignment="1">
      <alignment horizontal="left" vertical="center" indent="1"/>
    </xf>
    <xf numFmtId="0" fontId="9" fillId="0" borderId="0" xfId="4" applyFont="1" applyFill="1" applyAlignment="1">
      <alignment horizontal="right"/>
    </xf>
    <xf numFmtId="0" fontId="9" fillId="0" borderId="0" xfId="4" applyFont="1" applyFill="1"/>
    <xf numFmtId="0" fontId="41" fillId="0" borderId="0" xfId="4" applyFont="1" applyFill="1"/>
    <xf numFmtId="0" fontId="46" fillId="0" borderId="0" xfId="4" applyFont="1" applyFill="1"/>
    <xf numFmtId="0" fontId="22" fillId="0" borderId="0" xfId="4" applyFont="1" applyAlignment="1">
      <alignment horizontal="left"/>
    </xf>
    <xf numFmtId="0" fontId="22" fillId="0" borderId="0" xfId="4" applyFont="1"/>
    <xf numFmtId="0" fontId="22" fillId="0" borderId="0" xfId="4" applyFont="1" applyFill="1"/>
    <xf numFmtId="0" fontId="4" fillId="3" borderId="0" xfId="11" applyFont="1" applyFill="1"/>
    <xf numFmtId="0" fontId="3" fillId="3" borderId="0" xfId="11" applyFill="1"/>
    <xf numFmtId="0" fontId="6" fillId="3" borderId="3" xfId="12" applyFont="1" applyFill="1" applyBorder="1" applyAlignment="1">
      <alignment wrapText="1"/>
    </xf>
    <xf numFmtId="0" fontId="9" fillId="3" borderId="3" xfId="12" applyFont="1" applyFill="1" applyBorder="1" applyAlignment="1">
      <alignment wrapText="1"/>
    </xf>
    <xf numFmtId="0" fontId="6" fillId="3" borderId="0" xfId="12" applyFont="1" applyFill="1" applyBorder="1" applyAlignment="1">
      <alignment horizontal="right"/>
    </xf>
    <xf numFmtId="0" fontId="6" fillId="3" borderId="0" xfId="12" quotePrefix="1" applyFont="1" applyFill="1" applyBorder="1" applyAlignment="1"/>
    <xf numFmtId="0" fontId="6" fillId="3" borderId="3" xfId="13" applyFont="1" applyFill="1" applyBorder="1" applyAlignment="1">
      <alignment horizontal="right"/>
    </xf>
    <xf numFmtId="0" fontId="6" fillId="3" borderId="3" xfId="13" applyFont="1" applyFill="1" applyBorder="1" applyAlignment="1">
      <alignment horizontal="left"/>
    </xf>
    <xf numFmtId="0" fontId="6" fillId="3" borderId="0" xfId="13" applyFont="1" applyFill="1" applyAlignment="1">
      <alignment horizontal="right"/>
    </xf>
    <xf numFmtId="0" fontId="6" fillId="3" borderId="0" xfId="13" applyFont="1" applyFill="1" applyBorder="1" applyAlignment="1"/>
    <xf numFmtId="0" fontId="56" fillId="3" borderId="0" xfId="14" applyFont="1" applyFill="1" applyBorder="1" applyAlignment="1"/>
    <xf numFmtId="0" fontId="27" fillId="3" borderId="0" xfId="14" applyFont="1" applyFill="1" applyBorder="1" applyAlignment="1"/>
    <xf numFmtId="0" fontId="3" fillId="3" borderId="0" xfId="11" applyFill="1" applyBorder="1"/>
    <xf numFmtId="0" fontId="9" fillId="3" borderId="0" xfId="14" applyFont="1" applyFill="1" applyBorder="1" applyAlignment="1">
      <alignment horizontal="left" wrapText="1"/>
    </xf>
    <xf numFmtId="3" fontId="9" fillId="3" borderId="16" xfId="12" applyNumberFormat="1" applyFont="1" applyFill="1" applyBorder="1" applyAlignment="1">
      <alignment horizontal="right"/>
    </xf>
    <xf numFmtId="0" fontId="9" fillId="3" borderId="16" xfId="12" applyFont="1" applyFill="1" applyBorder="1" applyAlignment="1">
      <alignment wrapText="1"/>
    </xf>
    <xf numFmtId="3" fontId="6" fillId="3" borderId="10" xfId="12" applyNumberFormat="1" applyFont="1" applyFill="1" applyBorder="1" applyAlignment="1">
      <alignment horizontal="right"/>
    </xf>
    <xf numFmtId="0" fontId="6" fillId="3" borderId="10" xfId="12" applyFont="1" applyFill="1" applyBorder="1" applyAlignment="1"/>
    <xf numFmtId="3" fontId="6" fillId="3" borderId="0" xfId="12" applyNumberFormat="1" applyFont="1" applyFill="1" applyAlignment="1">
      <alignment horizontal="right"/>
    </xf>
    <xf numFmtId="0" fontId="6" fillId="3" borderId="0" xfId="12" applyFont="1" applyFill="1" applyBorder="1" applyAlignment="1"/>
    <xf numFmtId="3" fontId="6" fillId="3" borderId="0" xfId="12" applyNumberFormat="1" applyFont="1" applyFill="1" applyBorder="1" applyAlignment="1">
      <alignment horizontal="right"/>
    </xf>
    <xf numFmtId="3" fontId="9" fillId="3" borderId="1" xfId="12" applyNumberFormat="1" applyFont="1" applyFill="1" applyBorder="1" applyAlignment="1">
      <alignment horizontal="right"/>
    </xf>
    <xf numFmtId="0" fontId="9" fillId="3" borderId="1" xfId="12" applyFont="1" applyFill="1" applyBorder="1" applyAlignment="1">
      <alignment wrapText="1"/>
    </xf>
    <xf numFmtId="3" fontId="6" fillId="3" borderId="3" xfId="12" applyNumberFormat="1" applyFont="1" applyFill="1" applyBorder="1" applyAlignment="1">
      <alignment horizontal="right"/>
    </xf>
    <xf numFmtId="3" fontId="6" fillId="3" borderId="0" xfId="12" applyNumberFormat="1" applyFont="1" applyFill="1" applyBorder="1" applyAlignment="1"/>
    <xf numFmtId="0" fontId="56" fillId="3" borderId="3" xfId="14" applyFont="1" applyFill="1" applyBorder="1" applyAlignment="1"/>
    <xf numFmtId="0" fontId="27" fillId="3" borderId="3" xfId="14" applyFont="1" applyFill="1" applyBorder="1" applyAlignment="1"/>
    <xf numFmtId="0" fontId="3" fillId="3" borderId="3" xfId="11" applyFill="1" applyBorder="1"/>
    <xf numFmtId="3" fontId="9" fillId="3" borderId="16" xfId="12" applyNumberFormat="1" applyFont="1" applyFill="1" applyBorder="1" applyAlignment="1"/>
    <xf numFmtId="3" fontId="6" fillId="3" borderId="3" xfId="12" applyNumberFormat="1" applyFont="1" applyFill="1" applyBorder="1" applyAlignment="1"/>
    <xf numFmtId="3" fontId="6" fillId="3" borderId="0" xfId="12" applyNumberFormat="1" applyFont="1" applyFill="1" applyAlignment="1"/>
    <xf numFmtId="0" fontId="6" fillId="3" borderId="0" xfId="12" applyFont="1" applyFill="1" applyAlignment="1">
      <alignment wrapText="1"/>
    </xf>
    <xf numFmtId="0" fontId="6" fillId="3" borderId="0" xfId="12" applyFont="1" applyFill="1" applyBorder="1" applyAlignment="1">
      <alignment wrapText="1"/>
    </xf>
    <xf numFmtId="0" fontId="58" fillId="3" borderId="3" xfId="12" applyFont="1" applyFill="1" applyBorder="1" applyAlignment="1"/>
    <xf numFmtId="0" fontId="59" fillId="3" borderId="3" xfId="12" applyFont="1" applyFill="1" applyBorder="1" applyAlignment="1"/>
    <xf numFmtId="0" fontId="59" fillId="3" borderId="3" xfId="12" applyFont="1" applyFill="1" applyBorder="1" applyAlignment="1">
      <alignment horizontal="right"/>
    </xf>
    <xf numFmtId="0" fontId="59" fillId="3" borderId="3" xfId="15" applyFont="1" applyFill="1" applyBorder="1" applyAlignment="1"/>
    <xf numFmtId="0" fontId="17" fillId="3" borderId="3" xfId="12" applyFont="1" applyFill="1" applyBorder="1" applyAlignment="1">
      <alignment wrapText="1"/>
    </xf>
    <xf numFmtId="0" fontId="56" fillId="3" borderId="0" xfId="16" applyFont="1" applyFill="1"/>
    <xf numFmtId="0" fontId="27" fillId="3" borderId="0" xfId="16" applyFill="1"/>
    <xf numFmtId="0" fontId="58" fillId="3" borderId="0" xfId="12" applyFont="1" applyFill="1" applyAlignment="1"/>
    <xf numFmtId="0" fontId="59" fillId="3" borderId="0" xfId="12" applyFont="1" applyFill="1" applyAlignment="1"/>
    <xf numFmtId="0" fontId="59" fillId="3" borderId="0" xfId="15" applyFont="1" applyFill="1" applyAlignment="1"/>
    <xf numFmtId="0" fontId="60" fillId="3" borderId="0" xfId="16" applyFont="1" applyFill="1"/>
    <xf numFmtId="0" fontId="61" fillId="3" borderId="0" xfId="12" applyFont="1" applyFill="1" applyAlignment="1"/>
    <xf numFmtId="0" fontId="57" fillId="3" borderId="16" xfId="12" applyFont="1" applyFill="1" applyBorder="1" applyAlignment="1">
      <alignment wrapText="1"/>
    </xf>
    <xf numFmtId="3" fontId="6" fillId="3" borderId="3" xfId="13" applyNumberFormat="1" applyFont="1" applyFill="1" applyBorder="1" applyAlignment="1">
      <alignment horizontal="right"/>
    </xf>
    <xf numFmtId="3" fontId="6" fillId="3" borderId="0" xfId="13" applyNumberFormat="1" applyFont="1" applyFill="1" applyBorder="1" applyAlignment="1">
      <alignment horizontal="right"/>
    </xf>
    <xf numFmtId="0" fontId="6" fillId="3" borderId="0" xfId="13" applyFont="1" applyFill="1" applyBorder="1" applyAlignment="1">
      <alignment wrapText="1"/>
    </xf>
    <xf numFmtId="0" fontId="17" fillId="3" borderId="3" xfId="12" applyFont="1" applyFill="1" applyBorder="1" applyAlignment="1">
      <alignment vertical="top" wrapText="1"/>
    </xf>
    <xf numFmtId="0" fontId="25" fillId="0" borderId="0" xfId="17" applyFont="1"/>
    <xf numFmtId="0" fontId="25" fillId="0" borderId="0" xfId="17" applyFont="1" applyAlignment="1">
      <alignment horizontal="right"/>
    </xf>
    <xf numFmtId="0" fontId="25" fillId="0" borderId="0" xfId="17" applyFont="1" applyFill="1"/>
    <xf numFmtId="0" fontId="25" fillId="0" borderId="0" xfId="17" applyFont="1" applyBorder="1"/>
    <xf numFmtId="0" fontId="25" fillId="0" borderId="0" xfId="17" applyFont="1" applyBorder="1" applyAlignment="1">
      <alignment horizontal="right"/>
    </xf>
    <xf numFmtId="0" fontId="25" fillId="0" borderId="0" xfId="17" applyFont="1" applyFill="1" applyBorder="1"/>
    <xf numFmtId="0" fontId="25" fillId="0" borderId="0" xfId="17" applyFont="1" applyFill="1" applyBorder="1" applyAlignment="1">
      <alignment horizontal="right"/>
    </xf>
    <xf numFmtId="3" fontId="62" fillId="0" borderId="0" xfId="17" applyNumberFormat="1" applyFont="1" applyBorder="1"/>
    <xf numFmtId="0" fontId="62" fillId="0" borderId="0" xfId="17" applyFont="1" applyBorder="1"/>
    <xf numFmtId="3" fontId="63" fillId="0" borderId="0" xfId="17" applyNumberFormat="1" applyFont="1" applyBorder="1"/>
    <xf numFmtId="0" fontId="63" fillId="0" borderId="0" xfId="17" applyFont="1" applyBorder="1"/>
    <xf numFmtId="0" fontId="63" fillId="0" borderId="0" xfId="17" applyFont="1" applyBorder="1" applyAlignment="1">
      <alignment horizontal="center"/>
    </xf>
    <xf numFmtId="3" fontId="6" fillId="0" borderId="0" xfId="8" applyNumberFormat="1" applyFont="1" applyFill="1" applyBorder="1" applyAlignment="1" applyProtection="1">
      <alignment horizontal="right" vertical="center"/>
      <protection hidden="1"/>
    </xf>
    <xf numFmtId="3" fontId="5" fillId="0" borderId="0" xfId="17" applyNumberFormat="1" applyFont="1" applyAlignment="1">
      <alignment horizontal="right" vertical="center" indent="1"/>
    </xf>
    <xf numFmtId="3" fontId="6" fillId="0" borderId="0" xfId="8" applyNumberFormat="1" applyFont="1" applyFill="1" applyBorder="1" applyAlignment="1" applyProtection="1">
      <alignment horizontal="right" vertical="center" indent="1"/>
      <protection hidden="1"/>
    </xf>
    <xf numFmtId="0" fontId="5" fillId="0" borderId="0" xfId="17" applyFont="1" applyFill="1" applyBorder="1" applyAlignment="1">
      <alignment horizontal="left" vertical="center" indent="1"/>
    </xf>
    <xf numFmtId="0" fontId="5" fillId="0" borderId="0" xfId="17" applyFont="1" applyFill="1" applyBorder="1"/>
    <xf numFmtId="0" fontId="5" fillId="0" borderId="0" xfId="17" applyFont="1"/>
    <xf numFmtId="0" fontId="9" fillId="0" borderId="0" xfId="17" applyFont="1" applyFill="1" applyBorder="1" applyAlignment="1">
      <alignment horizontal="right" vertical="center"/>
    </xf>
    <xf numFmtId="0" fontId="6" fillId="0" borderId="0" xfId="17" applyFont="1" applyFill="1" applyBorder="1" applyAlignment="1">
      <alignment horizontal="right" vertical="center"/>
    </xf>
    <xf numFmtId="0" fontId="25" fillId="0" borderId="0" xfId="17" applyFont="1" applyFill="1" applyBorder="1" applyAlignment="1">
      <alignment vertical="center"/>
    </xf>
    <xf numFmtId="0" fontId="9" fillId="2" borderId="0" xfId="8" applyFont="1" applyFill="1" applyBorder="1" applyAlignment="1" applyProtection="1">
      <alignment horizontal="right" vertical="center"/>
      <protection hidden="1"/>
    </xf>
    <xf numFmtId="0" fontId="20" fillId="2" borderId="0" xfId="17" applyFont="1" applyFill="1" applyAlignment="1">
      <alignment horizontal="right" vertical="center" indent="1"/>
    </xf>
    <xf numFmtId="0" fontId="9" fillId="2" borderId="0" xfId="17" applyFont="1" applyFill="1" applyBorder="1" applyAlignment="1">
      <alignment horizontal="right" vertical="center" wrapText="1" indent="1" readingOrder="1"/>
    </xf>
    <xf numFmtId="0" fontId="9" fillId="2" borderId="0" xfId="17" applyFont="1" applyFill="1" applyBorder="1" applyAlignment="1">
      <alignment horizontal="right" vertical="center" wrapText="1"/>
    </xf>
    <xf numFmtId="0" fontId="9" fillId="2" borderId="0" xfId="17" applyFont="1" applyFill="1" applyBorder="1" applyAlignment="1">
      <alignment horizontal="left" vertical="center" wrapText="1" indent="1" readingOrder="1"/>
    </xf>
    <xf numFmtId="0" fontId="6" fillId="0" borderId="0" xfId="8" applyFont="1" applyFill="1" applyBorder="1" applyAlignment="1" applyProtection="1">
      <alignment horizontal="right" vertical="center"/>
      <protection hidden="1"/>
    </xf>
    <xf numFmtId="0" fontId="5" fillId="0" borderId="0" xfId="17" applyFont="1" applyAlignment="1">
      <alignment horizontal="right" vertical="center" indent="1"/>
    </xf>
    <xf numFmtId="0" fontId="6" fillId="0" borderId="0" xfId="17" applyFont="1" applyFill="1" applyBorder="1" applyAlignment="1">
      <alignment horizontal="right" vertical="center" wrapText="1" indent="1" readingOrder="1"/>
    </xf>
    <xf numFmtId="0" fontId="6" fillId="0" borderId="0" xfId="17" applyFont="1" applyFill="1" applyBorder="1" applyAlignment="1">
      <alignment horizontal="right" vertical="center" wrapText="1"/>
    </xf>
    <xf numFmtId="0" fontId="6" fillId="0" borderId="0" xfId="17" applyFont="1" applyFill="1" applyBorder="1" applyAlignment="1">
      <alignment horizontal="left" vertical="center" wrapText="1" indent="1" readingOrder="1"/>
    </xf>
    <xf numFmtId="3" fontId="9" fillId="2" borderId="0" xfId="8" applyNumberFormat="1" applyFont="1" applyFill="1" applyBorder="1" applyAlignment="1" applyProtection="1">
      <alignment horizontal="right" vertical="center"/>
      <protection hidden="1"/>
    </xf>
    <xf numFmtId="3" fontId="9" fillId="2" borderId="0" xfId="17" applyNumberFormat="1" applyFont="1" applyFill="1" applyBorder="1" applyAlignment="1">
      <alignment horizontal="right" vertical="center" wrapText="1" indent="1" readingOrder="1"/>
    </xf>
    <xf numFmtId="3" fontId="9" fillId="2" borderId="0" xfId="17" applyNumberFormat="1" applyFont="1" applyFill="1" applyBorder="1" applyAlignment="1">
      <alignment horizontal="right" vertical="center" wrapText="1"/>
    </xf>
    <xf numFmtId="3" fontId="6" fillId="0" borderId="0" xfId="17" applyNumberFormat="1" applyFont="1" applyFill="1" applyBorder="1" applyAlignment="1">
      <alignment horizontal="right" vertical="center" wrapText="1" indent="1" readingOrder="1"/>
    </xf>
    <xf numFmtId="3" fontId="6" fillId="0" borderId="0" xfId="17" applyNumberFormat="1" applyFont="1" applyFill="1" applyBorder="1" applyAlignment="1">
      <alignment horizontal="right" vertical="center" wrapText="1"/>
    </xf>
    <xf numFmtId="0" fontId="22" fillId="0" borderId="17" xfId="17" applyFont="1" applyFill="1" applyBorder="1" applyAlignment="1">
      <alignment horizontal="right" vertical="center" wrapText="1"/>
    </xf>
    <xf numFmtId="0" fontId="22" fillId="0" borderId="18" xfId="17" applyFont="1" applyFill="1" applyBorder="1" applyAlignment="1">
      <alignment horizontal="right" vertical="center" wrapText="1"/>
    </xf>
    <xf numFmtId="0" fontId="22" fillId="0" borderId="17" xfId="17" applyFont="1" applyFill="1" applyBorder="1" applyAlignment="1">
      <alignment horizontal="left" vertical="center" wrapText="1" indent="1" readingOrder="1"/>
    </xf>
    <xf numFmtId="0" fontId="9" fillId="0" borderId="0" xfId="17" applyFont="1" applyAlignment="1">
      <alignment vertical="center"/>
    </xf>
    <xf numFmtId="0" fontId="13" fillId="0" borderId="0" xfId="17" applyFont="1" applyAlignment="1">
      <alignment vertical="center"/>
    </xf>
    <xf numFmtId="9" fontId="20" fillId="2" borderId="19" xfId="17" applyNumberFormat="1" applyFont="1" applyFill="1" applyBorder="1" applyAlignment="1">
      <alignment horizontal="right" vertical="center"/>
    </xf>
    <xf numFmtId="9" fontId="20" fillId="2" borderId="20" xfId="17" applyNumberFormat="1" applyFont="1" applyFill="1" applyBorder="1" applyAlignment="1">
      <alignment horizontal="right" vertical="center"/>
    </xf>
    <xf numFmtId="9" fontId="20" fillId="2" borderId="16" xfId="17" applyNumberFormat="1" applyFont="1" applyFill="1" applyBorder="1" applyAlignment="1">
      <alignment horizontal="right" vertical="center"/>
    </xf>
    <xf numFmtId="9" fontId="20" fillId="2" borderId="21" xfId="17" applyNumberFormat="1" applyFont="1" applyFill="1" applyBorder="1" applyAlignment="1">
      <alignment horizontal="right" vertical="center"/>
    </xf>
    <xf numFmtId="166" fontId="9" fillId="2" borderId="0" xfId="8" applyNumberFormat="1" applyFont="1" applyFill="1" applyBorder="1" applyAlignment="1" applyProtection="1">
      <alignment horizontal="right" vertical="center"/>
      <protection hidden="1"/>
    </xf>
    <xf numFmtId="9" fontId="5" fillId="0" borderId="22" xfId="17" applyNumberFormat="1" applyFont="1" applyBorder="1" applyAlignment="1">
      <alignment horizontal="right" vertical="center"/>
    </xf>
    <xf numFmtId="9" fontId="5" fillId="0" borderId="23" xfId="17" applyNumberFormat="1" applyFont="1" applyBorder="1" applyAlignment="1">
      <alignment horizontal="right" vertical="center"/>
    </xf>
    <xf numFmtId="9" fontId="5" fillId="0" borderId="3" xfId="17" applyNumberFormat="1" applyFont="1" applyBorder="1" applyAlignment="1">
      <alignment horizontal="right" vertical="center"/>
    </xf>
    <xf numFmtId="166" fontId="6" fillId="0" borderId="3" xfId="8" applyNumberFormat="1" applyFont="1" applyFill="1" applyBorder="1" applyAlignment="1" applyProtection="1">
      <alignment horizontal="right" vertical="center"/>
      <protection hidden="1"/>
    </xf>
    <xf numFmtId="0" fontId="6" fillId="0" borderId="4" xfId="17" applyFont="1" applyFill="1" applyBorder="1" applyAlignment="1">
      <alignment horizontal="left" vertical="center" wrapText="1" indent="1" readingOrder="1"/>
    </xf>
    <xf numFmtId="9" fontId="5" fillId="0" borderId="24" xfId="17" applyNumberFormat="1" applyFont="1" applyBorder="1" applyAlignment="1">
      <alignment horizontal="right" vertical="center"/>
    </xf>
    <xf numFmtId="9" fontId="5" fillId="0" borderId="25" xfId="17" applyNumberFormat="1" applyFont="1" applyBorder="1" applyAlignment="1">
      <alignment horizontal="right" vertical="center"/>
    </xf>
    <xf numFmtId="9" fontId="5" fillId="0" borderId="0" xfId="17" applyNumberFormat="1" applyFont="1" applyBorder="1" applyAlignment="1">
      <alignment horizontal="right" vertical="center"/>
    </xf>
    <xf numFmtId="166" fontId="6" fillId="0" borderId="0" xfId="8" applyNumberFormat="1" applyFont="1" applyFill="1" applyBorder="1" applyAlignment="1" applyProtection="1">
      <alignment horizontal="right" vertical="center"/>
      <protection hidden="1"/>
    </xf>
    <xf numFmtId="9" fontId="20" fillId="0" borderId="24" xfId="17" applyNumberFormat="1" applyFont="1" applyFill="1" applyBorder="1" applyAlignment="1">
      <alignment horizontal="right" vertical="center"/>
    </xf>
    <xf numFmtId="9" fontId="20" fillId="0" borderId="25" xfId="17" applyNumberFormat="1" applyFont="1" applyFill="1" applyBorder="1" applyAlignment="1">
      <alignment horizontal="right" vertical="center"/>
    </xf>
    <xf numFmtId="9" fontId="20" fillId="0" borderId="0" xfId="17" applyNumberFormat="1" applyFont="1" applyFill="1" applyBorder="1" applyAlignment="1">
      <alignment horizontal="right" vertical="center"/>
    </xf>
    <xf numFmtId="0" fontId="5" fillId="0" borderId="0" xfId="17" applyFont="1" applyBorder="1" applyAlignment="1">
      <alignment horizontal="right" vertical="center"/>
    </xf>
    <xf numFmtId="0" fontId="9" fillId="0" borderId="0" xfId="17" applyFont="1" applyFill="1" applyBorder="1" applyAlignment="1">
      <alignment horizontal="left" vertical="center" wrapText="1" indent="1" readingOrder="1"/>
    </xf>
    <xf numFmtId="9" fontId="20" fillId="2" borderId="24" xfId="17" applyNumberFormat="1" applyFont="1" applyFill="1" applyBorder="1" applyAlignment="1">
      <alignment horizontal="right" vertical="center"/>
    </xf>
    <xf numFmtId="9" fontId="20" fillId="2" borderId="25" xfId="17" applyNumberFormat="1" applyFont="1" applyFill="1" applyBorder="1" applyAlignment="1">
      <alignment horizontal="right" vertical="center"/>
    </xf>
    <xf numFmtId="9" fontId="20" fillId="2" borderId="0" xfId="17" applyNumberFormat="1" applyFont="1" applyFill="1" applyBorder="1" applyAlignment="1">
      <alignment horizontal="right" vertical="center"/>
    </xf>
    <xf numFmtId="2" fontId="6" fillId="0" borderId="4" xfId="17" applyNumberFormat="1" applyFont="1" applyFill="1" applyBorder="1" applyAlignment="1">
      <alignment horizontal="left" vertical="center" wrapText="1" indent="1" readingOrder="1"/>
    </xf>
    <xf numFmtId="2" fontId="6" fillId="0" borderId="0" xfId="17" applyNumberFormat="1" applyFont="1" applyFill="1" applyBorder="1" applyAlignment="1">
      <alignment horizontal="left" vertical="center" wrapText="1" indent="1" readingOrder="1"/>
    </xf>
    <xf numFmtId="0" fontId="20" fillId="0" borderId="27" xfId="17" applyFont="1" applyBorder="1" applyAlignment="1">
      <alignment horizontal="right"/>
    </xf>
    <xf numFmtId="0" fontId="20" fillId="0" borderId="4" xfId="17" applyFont="1" applyBorder="1" applyAlignment="1">
      <alignment horizontal="right"/>
    </xf>
    <xf numFmtId="0" fontId="22" fillId="0" borderId="28" xfId="17" applyFont="1" applyFill="1" applyBorder="1" applyAlignment="1">
      <alignment horizontal="left" vertical="center" wrapText="1" indent="1" readingOrder="1"/>
    </xf>
    <xf numFmtId="0" fontId="5" fillId="0" borderId="24" xfId="17" applyFont="1" applyBorder="1"/>
    <xf numFmtId="0" fontId="5" fillId="0" borderId="25" xfId="17" applyFont="1" applyBorder="1"/>
    <xf numFmtId="0" fontId="5" fillId="0" borderId="0" xfId="17" applyFont="1" applyBorder="1"/>
    <xf numFmtId="0" fontId="15" fillId="0" borderId="29" xfId="17" applyFont="1" applyBorder="1"/>
    <xf numFmtId="0" fontId="13" fillId="0" borderId="30" xfId="17" applyFont="1" applyBorder="1"/>
    <xf numFmtId="0" fontId="15" fillId="0" borderId="2" xfId="17" applyFont="1" applyBorder="1"/>
    <xf numFmtId="0" fontId="64" fillId="0" borderId="0" xfId="17" applyFont="1" applyAlignment="1">
      <alignment horizontal="right" vertical="center"/>
    </xf>
    <xf numFmtId="3" fontId="6" fillId="0" borderId="0" xfId="8" applyNumberFormat="1" applyFont="1" applyFill="1" applyBorder="1" applyAlignment="1" applyProtection="1">
      <alignment horizontal="center" vertical="center"/>
      <protection hidden="1"/>
    </xf>
    <xf numFmtId="0" fontId="5" fillId="0" borderId="0" xfId="17" applyFont="1" applyFill="1" applyBorder="1" applyAlignment="1">
      <alignment horizontal="left" indent="1"/>
    </xf>
    <xf numFmtId="9" fontId="6" fillId="0" borderId="22" xfId="17" applyNumberFormat="1" applyFont="1" applyFill="1" applyBorder="1" applyAlignment="1">
      <alignment horizontal="right" vertical="center"/>
    </xf>
    <xf numFmtId="9" fontId="6" fillId="0" borderId="31" xfId="17" applyNumberFormat="1" applyFont="1" applyFill="1" applyBorder="1" applyAlignment="1">
      <alignment horizontal="right" vertical="center"/>
    </xf>
    <xf numFmtId="9" fontId="5" fillId="0" borderId="32" xfId="17" applyNumberFormat="1" applyFont="1" applyBorder="1" applyAlignment="1">
      <alignment horizontal="right" vertical="center"/>
    </xf>
    <xf numFmtId="0" fontId="5" fillId="0" borderId="24" xfId="17" applyFont="1" applyBorder="1" applyAlignment="1">
      <alignment horizontal="right" vertical="center"/>
    </xf>
    <xf numFmtId="3" fontId="5" fillId="0" borderId="25" xfId="17" applyNumberFormat="1" applyFont="1" applyBorder="1" applyAlignment="1">
      <alignment horizontal="right" vertical="center"/>
    </xf>
    <xf numFmtId="3" fontId="5" fillId="0" borderId="0" xfId="17" applyNumberFormat="1" applyFont="1" applyBorder="1" applyAlignment="1">
      <alignment horizontal="right" vertical="center"/>
    </xf>
    <xf numFmtId="3" fontId="6" fillId="0" borderId="25" xfId="17" applyNumberFormat="1" applyFont="1" applyBorder="1" applyAlignment="1">
      <alignment horizontal="right" vertical="center"/>
    </xf>
    <xf numFmtId="1" fontId="6" fillId="0" borderId="0" xfId="8" applyNumberFormat="1" applyFont="1" applyFill="1" applyBorder="1" applyAlignment="1" applyProtection="1">
      <alignment horizontal="right" vertical="center"/>
      <protection hidden="1"/>
    </xf>
    <xf numFmtId="1" fontId="5" fillId="0" borderId="24" xfId="17" applyNumberFormat="1" applyFont="1" applyBorder="1" applyAlignment="1">
      <alignment horizontal="right" vertical="center"/>
    </xf>
    <xf numFmtId="1" fontId="5" fillId="0" borderId="25" xfId="17" applyNumberFormat="1" applyFont="1" applyBorder="1" applyAlignment="1">
      <alignment horizontal="right" vertical="center"/>
    </xf>
    <xf numFmtId="1" fontId="5" fillId="0" borderId="0" xfId="17" applyNumberFormat="1" applyFont="1" applyBorder="1" applyAlignment="1">
      <alignment horizontal="right" vertical="center"/>
    </xf>
    <xf numFmtId="0" fontId="65" fillId="0" borderId="24" xfId="17" applyFont="1" applyBorder="1" applyAlignment="1">
      <alignment horizontal="right" vertical="center"/>
    </xf>
    <xf numFmtId="0" fontId="5" fillId="0" borderId="25" xfId="17" applyFont="1" applyBorder="1" applyAlignment="1">
      <alignment horizontal="right" vertical="center"/>
    </xf>
    <xf numFmtId="0" fontId="39" fillId="0" borderId="0" xfId="17" applyFont="1" applyFill="1" applyBorder="1" applyAlignment="1">
      <alignment horizontal="right" vertical="center"/>
    </xf>
    <xf numFmtId="0" fontId="6" fillId="0" borderId="0" xfId="17" applyFont="1" applyFill="1" applyBorder="1" applyAlignment="1">
      <alignment horizontal="left" vertical="center" wrapText="1" indent="1"/>
    </xf>
    <xf numFmtId="0" fontId="66" fillId="0" borderId="0" xfId="17" applyFont="1" applyAlignment="1">
      <alignment horizontal="right" vertical="center"/>
    </xf>
    <xf numFmtId="0" fontId="39" fillId="0" borderId="0" xfId="17" applyFont="1" applyFill="1" applyBorder="1" applyAlignment="1">
      <alignment vertical="center"/>
    </xf>
    <xf numFmtId="9" fontId="6" fillId="0" borderId="0" xfId="17" applyNumberFormat="1" applyFont="1" applyFill="1" applyBorder="1" applyAlignment="1">
      <alignment horizontal="right" vertical="center"/>
    </xf>
    <xf numFmtId="0" fontId="3" fillId="0" borderId="24" xfId="17" applyBorder="1"/>
    <xf numFmtId="0" fontId="15" fillId="0" borderId="33" xfId="17" applyFont="1" applyBorder="1"/>
    <xf numFmtId="9" fontId="9" fillId="2" borderId="22" xfId="9" applyFont="1" applyFill="1" applyBorder="1" applyAlignment="1" applyProtection="1">
      <alignment horizontal="right" vertical="center" indent="1"/>
      <protection hidden="1"/>
    </xf>
    <xf numFmtId="9" fontId="9" fillId="2" borderId="31" xfId="9" applyFont="1" applyFill="1" applyBorder="1" applyAlignment="1" applyProtection="1">
      <alignment horizontal="right" vertical="center" indent="1"/>
      <protection hidden="1"/>
    </xf>
    <xf numFmtId="166" fontId="9" fillId="2" borderId="0" xfId="17" applyNumberFormat="1" applyFont="1" applyFill="1" applyBorder="1" applyAlignment="1">
      <alignment horizontal="right" vertical="center" indent="1" readingOrder="1"/>
    </xf>
    <xf numFmtId="9" fontId="6" fillId="0" borderId="22" xfId="9" applyFont="1" applyFill="1" applyBorder="1" applyAlignment="1" applyProtection="1">
      <alignment horizontal="right" vertical="center" indent="1"/>
      <protection hidden="1"/>
    </xf>
    <xf numFmtId="9" fontId="6" fillId="0" borderId="31" xfId="9" applyFont="1" applyFill="1" applyBorder="1" applyAlignment="1" applyProtection="1">
      <alignment horizontal="right" vertical="center" indent="1"/>
      <protection hidden="1"/>
    </xf>
    <xf numFmtId="166" fontId="6" fillId="0" borderId="4" xfId="17" applyNumberFormat="1" applyFont="1" applyFill="1" applyBorder="1" applyAlignment="1">
      <alignment horizontal="right" vertical="center" indent="1" readingOrder="1"/>
    </xf>
    <xf numFmtId="9" fontId="6" fillId="0" borderId="24" xfId="9" applyFont="1" applyFill="1" applyBorder="1" applyAlignment="1" applyProtection="1">
      <alignment horizontal="right" vertical="center" indent="1"/>
      <protection hidden="1"/>
    </xf>
    <xf numFmtId="9" fontId="6" fillId="0" borderId="32" xfId="9" applyFont="1" applyFill="1" applyBorder="1" applyAlignment="1" applyProtection="1">
      <alignment horizontal="right" vertical="center" indent="1"/>
      <protection hidden="1"/>
    </xf>
    <xf numFmtId="166" fontId="6" fillId="0" borderId="0" xfId="17" applyNumberFormat="1" applyFont="1" applyFill="1" applyBorder="1" applyAlignment="1">
      <alignment horizontal="right" vertical="center" indent="1" readingOrder="1"/>
    </xf>
    <xf numFmtId="166" fontId="9" fillId="0" borderId="24" xfId="17" applyNumberFormat="1" applyFont="1" applyFill="1" applyBorder="1" applyAlignment="1">
      <alignment horizontal="right" vertical="center" indent="1"/>
    </xf>
    <xf numFmtId="166" fontId="9" fillId="0" borderId="32" xfId="17" applyNumberFormat="1" applyFont="1" applyFill="1" applyBorder="1" applyAlignment="1">
      <alignment horizontal="right" vertical="center" indent="1"/>
    </xf>
    <xf numFmtId="166" fontId="9" fillId="0" borderId="0" xfId="17" applyNumberFormat="1" applyFont="1" applyFill="1" applyBorder="1" applyAlignment="1">
      <alignment horizontal="right" vertical="center" indent="1" readingOrder="1"/>
    </xf>
    <xf numFmtId="9" fontId="9" fillId="2" borderId="24" xfId="9" applyFont="1" applyFill="1" applyBorder="1" applyAlignment="1" applyProtection="1">
      <alignment horizontal="right" vertical="center" indent="1"/>
      <protection hidden="1"/>
    </xf>
    <xf numFmtId="9" fontId="9" fillId="2" borderId="32" xfId="9" applyFont="1" applyFill="1" applyBorder="1" applyAlignment="1" applyProtection="1">
      <alignment horizontal="right" vertical="center" indent="1"/>
      <protection hidden="1"/>
    </xf>
    <xf numFmtId="166" fontId="6" fillId="0" borderId="4" xfId="17" applyNumberFormat="1" applyFont="1" applyFill="1" applyBorder="1" applyAlignment="1">
      <alignment horizontal="right" vertical="center" wrapText="1" indent="1" readingOrder="1"/>
    </xf>
    <xf numFmtId="166" fontId="6" fillId="0" borderId="0" xfId="17" applyNumberFormat="1" applyFont="1" applyFill="1" applyBorder="1" applyAlignment="1">
      <alignment horizontal="right" vertical="center" wrapText="1" indent="1" readingOrder="1"/>
    </xf>
    <xf numFmtId="9" fontId="6" fillId="0" borderId="34" xfId="9" applyFont="1" applyFill="1" applyBorder="1" applyAlignment="1" applyProtection="1">
      <alignment horizontal="right" vertical="center" indent="1"/>
      <protection hidden="1"/>
    </xf>
    <xf numFmtId="0" fontId="22" fillId="0" borderId="35" xfId="17" applyFont="1" applyFill="1" applyBorder="1" applyAlignment="1">
      <alignment horizontal="left" vertical="center" wrapText="1" indent="1" readingOrder="1"/>
    </xf>
    <xf numFmtId="0" fontId="25" fillId="0" borderId="24" xfId="17" applyFont="1" applyBorder="1"/>
    <xf numFmtId="0" fontId="25" fillId="0" borderId="32" xfId="17" applyFont="1" applyBorder="1"/>
    <xf numFmtId="0" fontId="15" fillId="0" borderId="33" xfId="17" applyFont="1" applyBorder="1" applyAlignment="1">
      <alignment vertical="center"/>
    </xf>
    <xf numFmtId="0" fontId="13" fillId="0" borderId="34" xfId="17" applyFont="1" applyBorder="1" applyAlignment="1">
      <alignment vertical="center"/>
    </xf>
    <xf numFmtId="0" fontId="15" fillId="0" borderId="0" xfId="17" applyFont="1" applyAlignment="1">
      <alignment horizontal="right" vertical="center"/>
    </xf>
    <xf numFmtId="0" fontId="17" fillId="0" borderId="0" xfId="17" applyFont="1" applyAlignment="1">
      <alignment vertical="center"/>
    </xf>
    <xf numFmtId="9" fontId="6" fillId="0" borderId="22" xfId="8" applyNumberFormat="1" applyFont="1" applyFill="1" applyBorder="1" applyAlignment="1" applyProtection="1">
      <alignment horizontal="right" vertical="center"/>
      <protection hidden="1"/>
    </xf>
    <xf numFmtId="9" fontId="6" fillId="0" borderId="31" xfId="8" applyNumberFormat="1" applyFont="1" applyFill="1" applyBorder="1" applyAlignment="1" applyProtection="1">
      <alignment horizontal="right" vertical="center"/>
      <protection hidden="1"/>
    </xf>
    <xf numFmtId="0" fontId="6" fillId="0" borderId="0" xfId="17" applyFont="1" applyFill="1" applyBorder="1" applyAlignment="1">
      <alignment horizontal="left" vertical="center" indent="1" readingOrder="1"/>
    </xf>
    <xf numFmtId="9" fontId="6" fillId="0" borderId="24" xfId="8" applyNumberFormat="1" applyFont="1" applyFill="1" applyBorder="1" applyAlignment="1" applyProtection="1">
      <alignment horizontal="right" vertical="center"/>
      <protection hidden="1"/>
    </xf>
    <xf numFmtId="9" fontId="6" fillId="0" borderId="32" xfId="8" applyNumberFormat="1" applyFont="1" applyFill="1" applyBorder="1" applyAlignment="1" applyProtection="1">
      <alignment horizontal="right" vertical="center"/>
      <protection hidden="1"/>
    </xf>
    <xf numFmtId="1" fontId="6" fillId="0" borderId="24" xfId="8" applyNumberFormat="1" applyFont="1" applyFill="1" applyBorder="1" applyAlignment="1" applyProtection="1">
      <alignment horizontal="right" vertical="center"/>
      <protection hidden="1"/>
    </xf>
    <xf numFmtId="1" fontId="6" fillId="0" borderId="32" xfId="8" applyNumberFormat="1" applyFont="1" applyFill="1" applyBorder="1" applyAlignment="1" applyProtection="1">
      <alignment horizontal="right" vertical="center"/>
      <protection hidden="1"/>
    </xf>
    <xf numFmtId="0" fontId="6" fillId="0" borderId="24" xfId="17" applyFont="1" applyFill="1" applyBorder="1" applyAlignment="1">
      <alignment horizontal="right" vertical="center" wrapText="1"/>
    </xf>
    <xf numFmtId="0" fontId="6" fillId="0" borderId="32" xfId="17" applyFont="1" applyFill="1" applyBorder="1" applyAlignment="1">
      <alignment horizontal="right" vertical="center" wrapText="1"/>
    </xf>
    <xf numFmtId="0" fontId="6" fillId="0" borderId="0" xfId="17" applyFont="1" applyFill="1" applyBorder="1" applyAlignment="1">
      <alignment horizontal="left" vertical="center" indent="1"/>
    </xf>
    <xf numFmtId="9" fontId="9" fillId="2" borderId="24" xfId="17" applyNumberFormat="1" applyFont="1" applyFill="1" applyBorder="1" applyAlignment="1">
      <alignment horizontal="right" vertical="center" wrapText="1"/>
    </xf>
    <xf numFmtId="9" fontId="9" fillId="2" borderId="32" xfId="17" applyNumberFormat="1" applyFont="1" applyFill="1" applyBorder="1" applyAlignment="1">
      <alignment horizontal="right" vertical="center" wrapText="1"/>
    </xf>
    <xf numFmtId="0" fontId="9" fillId="2" borderId="0" xfId="17" applyFont="1" applyFill="1" applyBorder="1" applyAlignment="1">
      <alignment horizontal="left" vertical="center" indent="1" readingOrder="1"/>
    </xf>
    <xf numFmtId="9" fontId="6" fillId="0" borderId="24" xfId="17" applyNumberFormat="1" applyFont="1" applyFill="1" applyBorder="1" applyAlignment="1">
      <alignment horizontal="right" vertical="center" wrapText="1"/>
    </xf>
    <xf numFmtId="9" fontId="6" fillId="0" borderId="32" xfId="17" applyNumberFormat="1" applyFont="1" applyFill="1" applyBorder="1" applyAlignment="1">
      <alignment horizontal="right" vertical="center" wrapText="1"/>
    </xf>
    <xf numFmtId="0" fontId="25" fillId="0" borderId="24" xfId="17" applyFont="1" applyFill="1" applyBorder="1"/>
    <xf numFmtId="0" fontId="64" fillId="0" borderId="0" xfId="17" applyFont="1" applyAlignment="1">
      <alignment vertical="center"/>
    </xf>
    <xf numFmtId="0" fontId="5" fillId="0" borderId="0" xfId="17" applyFont="1" applyAlignment="1">
      <alignment horizontal="left" vertical="center" indent="1"/>
    </xf>
    <xf numFmtId="0" fontId="67" fillId="0" borderId="0" xfId="17" applyFont="1" applyAlignment="1">
      <alignment horizontal="right" vertical="center"/>
    </xf>
    <xf numFmtId="0" fontId="3" fillId="0" borderId="0" xfId="17"/>
    <xf numFmtId="0" fontId="3" fillId="0" borderId="0" xfId="17" applyFill="1" applyBorder="1"/>
    <xf numFmtId="9" fontId="9" fillId="2" borderId="19" xfId="9" applyFont="1" applyFill="1" applyBorder="1" applyAlignment="1" applyProtection="1">
      <alignment horizontal="right" vertical="center" indent="1"/>
      <protection hidden="1"/>
    </xf>
    <xf numFmtId="9" fontId="9" fillId="2" borderId="21" xfId="9" applyFont="1" applyFill="1" applyBorder="1" applyAlignment="1" applyProtection="1">
      <alignment horizontal="right" vertical="center" indent="1"/>
      <protection hidden="1"/>
    </xf>
    <xf numFmtId="9" fontId="9" fillId="2" borderId="36" xfId="9" applyFont="1" applyFill="1" applyBorder="1" applyAlignment="1" applyProtection="1">
      <alignment horizontal="right" vertical="center" indent="1"/>
      <protection hidden="1"/>
    </xf>
    <xf numFmtId="9" fontId="6" fillId="0" borderId="37" xfId="9" applyFont="1" applyFill="1" applyBorder="1" applyAlignment="1" applyProtection="1">
      <alignment horizontal="right" vertical="center" indent="1"/>
      <protection hidden="1"/>
    </xf>
    <xf numFmtId="9" fontId="6" fillId="0" borderId="13" xfId="9" applyFont="1" applyFill="1" applyBorder="1" applyAlignment="1" applyProtection="1">
      <alignment horizontal="right" vertical="center" indent="1"/>
      <protection hidden="1"/>
    </xf>
    <xf numFmtId="0" fontId="5" fillId="0" borderId="24" xfId="17" applyFont="1" applyFill="1" applyBorder="1" applyAlignment="1">
      <alignment horizontal="right" vertical="center" indent="1"/>
    </xf>
    <xf numFmtId="0" fontId="5" fillId="0" borderId="32" xfId="17" applyFont="1" applyFill="1" applyBorder="1" applyAlignment="1">
      <alignment horizontal="right" vertical="center" indent="1"/>
    </xf>
    <xf numFmtId="166" fontId="9" fillId="0" borderId="0" xfId="17" applyNumberFormat="1" applyFont="1" applyFill="1" applyBorder="1" applyAlignment="1">
      <alignment horizontal="right" vertical="center" indent="1"/>
    </xf>
    <xf numFmtId="9" fontId="9" fillId="2" borderId="13" xfId="9" applyFont="1" applyFill="1" applyBorder="1" applyAlignment="1" applyProtection="1">
      <alignment horizontal="right" vertical="center" indent="1"/>
      <protection hidden="1"/>
    </xf>
    <xf numFmtId="0" fontId="3" fillId="0" borderId="24" xfId="17" applyFill="1" applyBorder="1"/>
    <xf numFmtId="0" fontId="3" fillId="0" borderId="32" xfId="17" applyFill="1" applyBorder="1"/>
    <xf numFmtId="0" fontId="25" fillId="0" borderId="32" xfId="17" applyFont="1" applyFill="1" applyBorder="1"/>
    <xf numFmtId="0" fontId="15" fillId="0" borderId="33" xfId="17" applyFont="1" applyFill="1" applyBorder="1"/>
    <xf numFmtId="0" fontId="13" fillId="0" borderId="34" xfId="17" applyFont="1" applyFill="1" applyBorder="1"/>
    <xf numFmtId="0" fontId="15" fillId="0" borderId="2" xfId="17" applyFont="1" applyFill="1" applyBorder="1"/>
    <xf numFmtId="0" fontId="13" fillId="0" borderId="38" xfId="17" applyFont="1" applyFill="1" applyBorder="1"/>
    <xf numFmtId="0" fontId="15" fillId="0" borderId="0" xfId="17" applyFont="1" applyAlignment="1">
      <alignment vertical="center"/>
    </xf>
    <xf numFmtId="9" fontId="6" fillId="0" borderId="22" xfId="9" applyFont="1" applyFill="1" applyBorder="1" applyAlignment="1" applyProtection="1">
      <alignment horizontal="right" vertical="center"/>
      <protection hidden="1"/>
    </xf>
    <xf numFmtId="9" fontId="6" fillId="0" borderId="31" xfId="9" applyFont="1" applyFill="1" applyBorder="1" applyAlignment="1" applyProtection="1">
      <alignment horizontal="right" vertical="center"/>
      <protection hidden="1"/>
    </xf>
    <xf numFmtId="9" fontId="6" fillId="0" borderId="24" xfId="9" applyFont="1" applyFill="1" applyBorder="1" applyAlignment="1" applyProtection="1">
      <alignment horizontal="right" vertical="center"/>
      <protection hidden="1"/>
    </xf>
    <xf numFmtId="9" fontId="6" fillId="0" borderId="32" xfId="9" applyFont="1" applyFill="1" applyBorder="1" applyAlignment="1" applyProtection="1">
      <alignment horizontal="right" vertical="center"/>
      <protection hidden="1"/>
    </xf>
    <xf numFmtId="0" fontId="5" fillId="0" borderId="24" xfId="17" applyFont="1" applyFill="1" applyBorder="1" applyAlignment="1">
      <alignment horizontal="right" vertical="center"/>
    </xf>
    <xf numFmtId="0" fontId="5" fillId="0" borderId="0" xfId="17" applyFont="1" applyFill="1" applyAlignment="1">
      <alignment horizontal="right" vertical="center"/>
    </xf>
    <xf numFmtId="1" fontId="6" fillId="0" borderId="0" xfId="8" applyNumberFormat="1" applyFont="1" applyFill="1" applyBorder="1" applyAlignment="1" applyProtection="1">
      <alignment horizontal="right" vertical="center" indent="1"/>
      <protection hidden="1"/>
    </xf>
    <xf numFmtId="0" fontId="6" fillId="0" borderId="0" xfId="17" applyFont="1" applyFill="1" applyBorder="1" applyAlignment="1">
      <alignment horizontal="right" vertical="center" wrapText="1" indent="1"/>
    </xf>
    <xf numFmtId="9" fontId="9" fillId="2" borderId="24" xfId="9" applyFont="1" applyFill="1" applyBorder="1" applyAlignment="1" applyProtection="1">
      <alignment horizontal="right" vertical="center"/>
      <protection hidden="1"/>
    </xf>
    <xf numFmtId="9" fontId="9" fillId="2" borderId="8" xfId="9" applyFont="1" applyFill="1" applyBorder="1" applyAlignment="1" applyProtection="1">
      <alignment horizontal="right" vertical="center"/>
      <protection hidden="1"/>
    </xf>
    <xf numFmtId="9" fontId="9" fillId="2" borderId="32" xfId="9" applyFont="1" applyFill="1" applyBorder="1" applyAlignment="1" applyProtection="1">
      <alignment horizontal="right" vertical="center"/>
      <protection hidden="1"/>
    </xf>
    <xf numFmtId="0" fontId="3" fillId="0" borderId="0" xfId="17" applyBorder="1"/>
    <xf numFmtId="9" fontId="6" fillId="0" borderId="8" xfId="9" applyFont="1" applyFill="1" applyBorder="1" applyAlignment="1" applyProtection="1">
      <alignment horizontal="right" vertical="center"/>
      <protection hidden="1"/>
    </xf>
    <xf numFmtId="9" fontId="6" fillId="0" borderId="24" xfId="9" quotePrefix="1" applyFont="1" applyFill="1" applyBorder="1" applyAlignment="1" applyProtection="1">
      <alignment horizontal="right" vertical="center"/>
      <protection hidden="1"/>
    </xf>
    <xf numFmtId="9" fontId="6" fillId="0" borderId="33" xfId="9" applyFont="1" applyFill="1" applyBorder="1" applyAlignment="1" applyProtection="1">
      <alignment horizontal="right" vertical="center"/>
      <protection hidden="1"/>
    </xf>
    <xf numFmtId="9" fontId="6" fillId="0" borderId="29" xfId="9" applyFont="1" applyFill="1" applyBorder="1" applyAlignment="1" applyProtection="1">
      <alignment horizontal="right" vertical="center"/>
      <protection hidden="1"/>
    </xf>
    <xf numFmtId="0" fontId="13" fillId="0" borderId="34" xfId="17" applyFont="1" applyBorder="1"/>
    <xf numFmtId="0" fontId="13" fillId="0" borderId="38" xfId="17" applyFont="1" applyBorder="1"/>
    <xf numFmtId="9" fontId="9" fillId="2" borderId="22" xfId="9" applyFont="1" applyFill="1" applyBorder="1" applyAlignment="1" applyProtection="1">
      <alignment horizontal="right" vertical="center"/>
      <protection hidden="1"/>
    </xf>
    <xf numFmtId="9" fontId="9" fillId="2" borderId="31" xfId="9" applyFont="1" applyFill="1" applyBorder="1" applyAlignment="1" applyProtection="1">
      <alignment horizontal="right" vertical="center"/>
      <protection hidden="1"/>
    </xf>
    <xf numFmtId="9" fontId="9" fillId="2" borderId="37" xfId="9" applyFont="1" applyFill="1" applyBorder="1" applyAlignment="1" applyProtection="1">
      <alignment horizontal="right" vertical="center"/>
      <protection hidden="1"/>
    </xf>
    <xf numFmtId="9" fontId="6" fillId="0" borderId="37" xfId="9" applyFont="1" applyFill="1" applyBorder="1" applyAlignment="1" applyProtection="1">
      <alignment horizontal="right" vertical="center"/>
      <protection hidden="1"/>
    </xf>
    <xf numFmtId="9" fontId="6" fillId="0" borderId="13" xfId="9" applyFont="1" applyFill="1" applyBorder="1" applyAlignment="1" applyProtection="1">
      <alignment horizontal="right" vertical="center"/>
      <protection hidden="1"/>
    </xf>
    <xf numFmtId="0" fontId="3" fillId="0" borderId="24" xfId="17" applyFill="1" applyBorder="1" applyAlignment="1">
      <alignment horizontal="right"/>
    </xf>
    <xf numFmtId="0" fontId="3" fillId="0" borderId="32" xfId="17" applyFill="1" applyBorder="1" applyAlignment="1">
      <alignment horizontal="right"/>
    </xf>
    <xf numFmtId="166" fontId="9" fillId="0" borderId="0" xfId="17" applyNumberFormat="1" applyFont="1" applyFill="1" applyBorder="1" applyAlignment="1">
      <alignment horizontal="right" vertical="center"/>
    </xf>
    <xf numFmtId="166" fontId="9" fillId="0" borderId="32" xfId="17" applyNumberFormat="1" applyFont="1" applyFill="1" applyBorder="1" applyAlignment="1">
      <alignment horizontal="right" vertical="center"/>
    </xf>
    <xf numFmtId="9" fontId="68" fillId="2" borderId="33" xfId="9" applyFont="1" applyFill="1" applyBorder="1" applyAlignment="1" applyProtection="1">
      <alignment horizontal="right" vertical="center"/>
      <protection hidden="1"/>
    </xf>
    <xf numFmtId="9" fontId="68" fillId="2" borderId="34" xfId="9" applyFont="1" applyFill="1" applyBorder="1" applyAlignment="1" applyProtection="1">
      <alignment horizontal="right" vertical="center"/>
      <protection hidden="1"/>
    </xf>
    <xf numFmtId="9" fontId="9" fillId="2" borderId="0" xfId="17" applyNumberFormat="1" applyFont="1" applyFill="1" applyBorder="1" applyAlignment="1">
      <alignment horizontal="right" vertical="center"/>
    </xf>
    <xf numFmtId="9" fontId="9" fillId="2" borderId="32" xfId="17" applyNumberFormat="1" applyFont="1" applyFill="1" applyBorder="1" applyAlignment="1">
      <alignment horizontal="right" vertical="center"/>
    </xf>
    <xf numFmtId="9" fontId="29" fillId="0" borderId="22" xfId="9" applyFont="1" applyFill="1" applyBorder="1" applyAlignment="1" applyProtection="1">
      <alignment horizontal="right" vertical="center"/>
      <protection hidden="1"/>
    </xf>
    <xf numFmtId="9" fontId="29" fillId="0" borderId="31" xfId="9" applyFont="1" applyFill="1" applyBorder="1" applyAlignment="1" applyProtection="1">
      <alignment horizontal="right" vertical="center"/>
      <protection hidden="1"/>
    </xf>
    <xf numFmtId="9" fontId="6" fillId="0" borderId="4" xfId="17" applyNumberFormat="1" applyFont="1" applyFill="1" applyBorder="1" applyAlignment="1">
      <alignment horizontal="right" vertical="center" wrapText="1"/>
    </xf>
    <xf numFmtId="9" fontId="6" fillId="0" borderId="39" xfId="17" applyNumberFormat="1" applyFont="1" applyFill="1" applyBorder="1" applyAlignment="1">
      <alignment horizontal="right" vertical="center" wrapText="1"/>
    </xf>
    <xf numFmtId="9" fontId="29" fillId="0" borderId="24" xfId="9" applyFont="1" applyFill="1" applyBorder="1" applyAlignment="1" applyProtection="1">
      <alignment horizontal="right" vertical="center"/>
      <protection hidden="1"/>
    </xf>
    <xf numFmtId="9" fontId="29" fillId="0" borderId="32" xfId="9" applyFont="1" applyFill="1" applyBorder="1" applyAlignment="1" applyProtection="1">
      <alignment horizontal="right" vertical="center"/>
      <protection hidden="1"/>
    </xf>
    <xf numFmtId="9" fontId="6" fillId="0" borderId="0" xfId="17" applyNumberFormat="1" applyFont="1" applyFill="1" applyBorder="1" applyAlignment="1">
      <alignment horizontal="right" vertical="center" wrapText="1"/>
    </xf>
    <xf numFmtId="9" fontId="29" fillId="0" borderId="34" xfId="9" applyFont="1" applyFill="1" applyBorder="1" applyAlignment="1" applyProtection="1">
      <alignment horizontal="right" vertical="center"/>
      <protection hidden="1"/>
    </xf>
    <xf numFmtId="9" fontId="6" fillId="0" borderId="3" xfId="8" applyNumberFormat="1" applyFont="1" applyFill="1" applyBorder="1" applyAlignment="1" applyProtection="1">
      <alignment horizontal="right" vertical="center"/>
      <protection hidden="1"/>
    </xf>
    <xf numFmtId="9" fontId="6" fillId="0" borderId="0" xfId="8" applyNumberFormat="1" applyFont="1" applyFill="1" applyBorder="1" applyAlignment="1" applyProtection="1">
      <alignment horizontal="right" vertical="center"/>
      <protection hidden="1"/>
    </xf>
    <xf numFmtId="0" fontId="25" fillId="0" borderId="24" xfId="17" applyFont="1" applyFill="1" applyBorder="1" applyAlignment="1">
      <alignment horizontal="right"/>
    </xf>
    <xf numFmtId="0" fontId="25" fillId="0" borderId="32" xfId="17" applyFont="1" applyFill="1" applyBorder="1" applyAlignment="1">
      <alignment horizontal="right"/>
    </xf>
    <xf numFmtId="9" fontId="9" fillId="2" borderId="13" xfId="9" applyFont="1" applyFill="1" applyBorder="1" applyAlignment="1" applyProtection="1">
      <alignment horizontal="right" vertical="center"/>
      <protection hidden="1"/>
    </xf>
    <xf numFmtId="9" fontId="6" fillId="0" borderId="34" xfId="9" applyFont="1" applyFill="1" applyBorder="1" applyAlignment="1" applyProtection="1">
      <alignment horizontal="right" vertical="center"/>
      <protection hidden="1"/>
    </xf>
    <xf numFmtId="9" fontId="6" fillId="0" borderId="14" xfId="9" applyFont="1" applyFill="1" applyBorder="1" applyAlignment="1" applyProtection="1">
      <alignment horizontal="right" vertical="center"/>
      <protection hidden="1"/>
    </xf>
    <xf numFmtId="0" fontId="3" fillId="0" borderId="32" xfId="17" applyBorder="1"/>
    <xf numFmtId="0" fontId="67" fillId="0" borderId="0" xfId="17" applyFont="1" applyAlignment="1">
      <alignment vertical="center"/>
    </xf>
    <xf numFmtId="0" fontId="39" fillId="0" borderId="3" xfId="17" applyFont="1" applyFill="1" applyBorder="1" applyAlignment="1">
      <alignment vertical="center"/>
    </xf>
    <xf numFmtId="9" fontId="6" fillId="0" borderId="22" xfId="9" applyFont="1" applyFill="1" applyBorder="1" applyAlignment="1" applyProtection="1">
      <alignment horizontal="right" vertical="center" indent="1" readingOrder="1"/>
      <protection hidden="1"/>
    </xf>
    <xf numFmtId="9" fontId="6" fillId="0" borderId="31" xfId="9" applyFont="1" applyFill="1" applyBorder="1" applyAlignment="1" applyProtection="1">
      <alignment horizontal="right" vertical="center" indent="1" readingOrder="1"/>
      <protection hidden="1"/>
    </xf>
    <xf numFmtId="9" fontId="6" fillId="0" borderId="24" xfId="9" applyFont="1" applyFill="1" applyBorder="1" applyAlignment="1" applyProtection="1">
      <alignment horizontal="right" vertical="center" indent="1" readingOrder="1"/>
      <protection hidden="1"/>
    </xf>
    <xf numFmtId="9" fontId="6" fillId="0" borderId="32" xfId="9" applyFont="1" applyFill="1" applyBorder="1" applyAlignment="1" applyProtection="1">
      <alignment horizontal="right" vertical="center" indent="1" readingOrder="1"/>
      <protection hidden="1"/>
    </xf>
    <xf numFmtId="1" fontId="5" fillId="0" borderId="0" xfId="17" applyNumberFormat="1" applyFont="1" applyAlignment="1">
      <alignment horizontal="right" vertical="center" indent="1"/>
    </xf>
    <xf numFmtId="0" fontId="5" fillId="0" borderId="24" xfId="17" applyFont="1" applyFill="1" applyBorder="1" applyAlignment="1">
      <alignment horizontal="right" vertical="center" indent="1" readingOrder="1"/>
    </xf>
    <xf numFmtId="0" fontId="5" fillId="0" borderId="32" xfId="17" applyFont="1" applyFill="1" applyBorder="1" applyAlignment="1">
      <alignment horizontal="right" vertical="center" indent="1" readingOrder="1"/>
    </xf>
    <xf numFmtId="9" fontId="9" fillId="2" borderId="24" xfId="9" applyFont="1" applyFill="1" applyBorder="1" applyAlignment="1" applyProtection="1">
      <alignment horizontal="right" vertical="center" indent="1" readingOrder="1"/>
      <protection hidden="1"/>
    </xf>
    <xf numFmtId="9" fontId="9" fillId="2" borderId="32" xfId="9" applyFont="1" applyFill="1" applyBorder="1" applyAlignment="1" applyProtection="1">
      <alignment horizontal="right" vertical="center" indent="1" readingOrder="1"/>
      <protection hidden="1"/>
    </xf>
    <xf numFmtId="0" fontId="20" fillId="2" borderId="0" xfId="17" applyFont="1" applyFill="1" applyAlignment="1">
      <alignment horizontal="left" vertical="center" indent="1"/>
    </xf>
    <xf numFmtId="9" fontId="6" fillId="0" borderId="40" xfId="9" applyFont="1" applyFill="1" applyBorder="1" applyAlignment="1" applyProtection="1">
      <alignment horizontal="right" vertical="center" indent="1" readingOrder="1"/>
      <protection hidden="1"/>
    </xf>
    <xf numFmtId="9" fontId="6" fillId="0" borderId="34" xfId="9" applyFont="1" applyFill="1" applyBorder="1" applyAlignment="1" applyProtection="1">
      <alignment horizontal="right" vertical="center" indent="1" readingOrder="1"/>
      <protection hidden="1"/>
    </xf>
    <xf numFmtId="0" fontId="20" fillId="0" borderId="41" xfId="17" applyFont="1" applyBorder="1" applyAlignment="1">
      <alignment horizontal="left" indent="1"/>
    </xf>
    <xf numFmtId="0" fontId="15" fillId="0" borderId="33" xfId="17" applyFont="1" applyFill="1" applyBorder="1" applyAlignment="1">
      <alignment vertical="center"/>
    </xf>
    <xf numFmtId="0" fontId="13" fillId="0" borderId="34" xfId="17" applyFont="1" applyFill="1" applyBorder="1" applyAlignment="1">
      <alignment vertical="center"/>
    </xf>
    <xf numFmtId="0" fontId="69" fillId="0" borderId="0" xfId="17" applyFont="1"/>
    <xf numFmtId="0" fontId="67" fillId="0" borderId="0" xfId="17" applyFont="1"/>
    <xf numFmtId="0" fontId="17" fillId="0" borderId="0" xfId="17" applyFont="1"/>
    <xf numFmtId="0" fontId="5" fillId="0" borderId="0" xfId="2"/>
    <xf numFmtId="0" fontId="25" fillId="0" borderId="0" xfId="19" applyFont="1"/>
    <xf numFmtId="0" fontId="25" fillId="0" borderId="0" xfId="19" applyFont="1" applyAlignment="1">
      <alignment horizontal="right"/>
    </xf>
    <xf numFmtId="0" fontId="25" fillId="0" borderId="0" xfId="19" applyFont="1" applyFill="1"/>
    <xf numFmtId="0" fontId="25" fillId="0" borderId="0" xfId="19" applyFont="1" applyBorder="1"/>
    <xf numFmtId="0" fontId="25" fillId="0" borderId="0" xfId="19" applyFont="1" applyBorder="1" applyAlignment="1">
      <alignment horizontal="right"/>
    </xf>
    <xf numFmtId="0" fontId="25" fillId="0" borderId="0" xfId="19" applyFont="1" applyFill="1" applyBorder="1"/>
    <xf numFmtId="0" fontId="25" fillId="0" borderId="0" xfId="19" applyFont="1" applyFill="1" applyBorder="1" applyAlignment="1">
      <alignment horizontal="right"/>
    </xf>
    <xf numFmtId="3" fontId="62" fillId="0" borderId="0" xfId="19" applyNumberFormat="1" applyFont="1" applyBorder="1"/>
    <xf numFmtId="0" fontId="62" fillId="0" borderId="0" xfId="19" applyFont="1" applyBorder="1"/>
    <xf numFmtId="3" fontId="63" fillId="0" borderId="0" xfId="19" applyNumberFormat="1" applyFont="1" applyBorder="1"/>
    <xf numFmtId="0" fontId="63" fillId="0" borderId="0" xfId="19" applyFont="1" applyBorder="1"/>
    <xf numFmtId="0" fontId="63" fillId="0" borderId="0" xfId="19" applyFont="1" applyBorder="1" applyAlignment="1">
      <alignment horizontal="center"/>
    </xf>
    <xf numFmtId="0" fontId="22" fillId="0" borderId="0" xfId="19" applyFont="1" applyFill="1" applyBorder="1" applyAlignment="1">
      <alignment horizontal="center" vertical="center" wrapText="1" readingOrder="1"/>
    </xf>
    <xf numFmtId="0" fontId="22" fillId="0" borderId="0" xfId="19" applyFont="1" applyFill="1" applyBorder="1" applyAlignment="1">
      <alignment horizontal="right" vertical="center" wrapText="1"/>
    </xf>
    <xf numFmtId="0" fontId="6" fillId="0" borderId="0" xfId="19" applyFont="1" applyFill="1" applyBorder="1" applyAlignment="1"/>
    <xf numFmtId="3" fontId="6" fillId="0" borderId="0" xfId="19" applyNumberFormat="1" applyFont="1" applyFill="1" applyBorder="1" applyAlignment="1">
      <alignment horizontal="right" vertical="center"/>
    </xf>
    <xf numFmtId="0" fontId="5" fillId="0" borderId="0" xfId="19" applyFont="1" applyFill="1" applyBorder="1" applyAlignment="1">
      <alignment horizontal="left" vertical="center" indent="1"/>
    </xf>
    <xf numFmtId="0" fontId="5" fillId="0" borderId="0" xfId="19" applyFont="1"/>
    <xf numFmtId="0" fontId="9" fillId="0" borderId="0" xfId="19" applyFont="1" applyFill="1" applyBorder="1" applyAlignment="1">
      <alignment horizontal="right" vertical="center"/>
    </xf>
    <xf numFmtId="0" fontId="6" fillId="0" borderId="0" xfId="19" applyFont="1" applyFill="1" applyBorder="1" applyAlignment="1">
      <alignment horizontal="right" vertical="center"/>
    </xf>
    <xf numFmtId="0" fontId="9" fillId="2" borderId="0" xfId="19" applyFont="1" applyFill="1" applyBorder="1" applyAlignment="1">
      <alignment horizontal="right" vertical="center"/>
    </xf>
    <xf numFmtId="0" fontId="9" fillId="2" borderId="0" xfId="19" applyFont="1" applyFill="1" applyBorder="1" applyAlignment="1">
      <alignment horizontal="left" vertical="center" wrapText="1" indent="1" readingOrder="1"/>
    </xf>
    <xf numFmtId="0" fontId="6" fillId="0" borderId="0" xfId="19" applyFont="1" applyFill="1" applyBorder="1" applyAlignment="1">
      <alignment horizontal="left" vertical="center" wrapText="1" indent="1" readingOrder="1"/>
    </xf>
    <xf numFmtId="3" fontId="9" fillId="2" borderId="0" xfId="19" applyNumberFormat="1" applyFont="1" applyFill="1" applyBorder="1" applyAlignment="1">
      <alignment horizontal="right" vertical="center"/>
    </xf>
    <xf numFmtId="0" fontId="22" fillId="0" borderId="17" xfId="19" applyFont="1" applyFill="1" applyBorder="1" applyAlignment="1">
      <alignment horizontal="right" vertical="center" wrapText="1"/>
    </xf>
    <xf numFmtId="0" fontId="22" fillId="0" borderId="17" xfId="19" applyFont="1" applyFill="1" applyBorder="1" applyAlignment="1">
      <alignment horizontal="left" vertical="center" wrapText="1" indent="1" readingOrder="1"/>
    </xf>
    <xf numFmtId="0" fontId="9" fillId="0" borderId="0" xfId="19" applyFont="1" applyAlignment="1">
      <alignment vertical="center"/>
    </xf>
    <xf numFmtId="0" fontId="13" fillId="0" borderId="0" xfId="19" applyFont="1" applyAlignment="1">
      <alignment vertical="center"/>
    </xf>
    <xf numFmtId="9" fontId="20" fillId="2" borderId="19" xfId="19" applyNumberFormat="1" applyFont="1" applyFill="1" applyBorder="1" applyAlignment="1">
      <alignment horizontal="right" vertical="center"/>
    </xf>
    <xf numFmtId="9" fontId="20" fillId="2" borderId="20" xfId="19" applyNumberFormat="1" applyFont="1" applyFill="1" applyBorder="1" applyAlignment="1">
      <alignment horizontal="right" vertical="center"/>
    </xf>
    <xf numFmtId="9" fontId="20" fillId="2" borderId="16" xfId="19" applyNumberFormat="1" applyFont="1" applyFill="1" applyBorder="1" applyAlignment="1">
      <alignment horizontal="right" vertical="center"/>
    </xf>
    <xf numFmtId="9" fontId="20" fillId="2" borderId="21" xfId="19" applyNumberFormat="1" applyFont="1" applyFill="1" applyBorder="1" applyAlignment="1">
      <alignment horizontal="right" vertical="center"/>
    </xf>
    <xf numFmtId="9" fontId="5" fillId="0" borderId="22" xfId="19" applyNumberFormat="1" applyFont="1" applyBorder="1" applyAlignment="1">
      <alignment horizontal="right" vertical="center"/>
    </xf>
    <xf numFmtId="9" fontId="5" fillId="0" borderId="23" xfId="19" applyNumberFormat="1" applyFont="1" applyBorder="1" applyAlignment="1">
      <alignment horizontal="right" vertical="center"/>
    </xf>
    <xf numFmtId="9" fontId="5" fillId="0" borderId="3" xfId="19" applyNumberFormat="1" applyFont="1" applyBorder="1" applyAlignment="1">
      <alignment horizontal="right" vertical="center"/>
    </xf>
    <xf numFmtId="0" fontId="6" fillId="0" borderId="4" xfId="19" applyFont="1" applyFill="1" applyBorder="1" applyAlignment="1">
      <alignment horizontal="left" vertical="center" wrapText="1" indent="1" readingOrder="1"/>
    </xf>
    <xf numFmtId="9" fontId="5" fillId="0" borderId="24" xfId="19" applyNumberFormat="1" applyFont="1" applyBorder="1" applyAlignment="1">
      <alignment horizontal="right" vertical="center"/>
    </xf>
    <xf numFmtId="9" fontId="5" fillId="0" borderId="25" xfId="19" applyNumberFormat="1" applyFont="1" applyBorder="1" applyAlignment="1">
      <alignment horizontal="right" vertical="center"/>
    </xf>
    <xf numFmtId="9" fontId="5" fillId="0" borderId="0" xfId="19" applyNumberFormat="1" applyFont="1" applyBorder="1" applyAlignment="1">
      <alignment horizontal="right" vertical="center"/>
    </xf>
    <xf numFmtId="9" fontId="20" fillId="0" borderId="24" xfId="19" applyNumberFormat="1" applyFont="1" applyFill="1" applyBorder="1" applyAlignment="1">
      <alignment horizontal="right" vertical="center"/>
    </xf>
    <xf numFmtId="9" fontId="20" fillId="0" borderId="25" xfId="19" applyNumberFormat="1" applyFont="1" applyFill="1" applyBorder="1" applyAlignment="1">
      <alignment horizontal="right" vertical="center"/>
    </xf>
    <xf numFmtId="9" fontId="20" fillId="0" borderId="0" xfId="19" applyNumberFormat="1" applyFont="1" applyFill="1" applyBorder="1" applyAlignment="1">
      <alignment horizontal="right" vertical="center"/>
    </xf>
    <xf numFmtId="0" fontId="5" fillId="0" borderId="0" xfId="19" applyFont="1" applyBorder="1" applyAlignment="1">
      <alignment horizontal="right" vertical="center"/>
    </xf>
    <xf numFmtId="0" fontId="9" fillId="0" borderId="0" xfId="19" applyFont="1" applyFill="1" applyBorder="1" applyAlignment="1">
      <alignment horizontal="left" vertical="center" wrapText="1" indent="1" readingOrder="1"/>
    </xf>
    <xf numFmtId="9" fontId="20" fillId="2" borderId="24" xfId="19" applyNumberFormat="1" applyFont="1" applyFill="1" applyBorder="1" applyAlignment="1">
      <alignment horizontal="right" vertical="center"/>
    </xf>
    <xf numFmtId="9" fontId="20" fillId="2" borderId="25" xfId="19" applyNumberFormat="1" applyFont="1" applyFill="1" applyBorder="1" applyAlignment="1">
      <alignment horizontal="right" vertical="center"/>
    </xf>
    <xf numFmtId="9" fontId="20" fillId="2" borderId="0" xfId="19" applyNumberFormat="1" applyFont="1" applyFill="1" applyBorder="1" applyAlignment="1">
      <alignment horizontal="right" vertical="center"/>
    </xf>
    <xf numFmtId="2" fontId="6" fillId="0" borderId="4" xfId="19" applyNumberFormat="1" applyFont="1" applyFill="1" applyBorder="1" applyAlignment="1">
      <alignment horizontal="left" vertical="center" wrapText="1" indent="1" readingOrder="1"/>
    </xf>
    <xf numFmtId="2" fontId="6" fillId="0" borderId="0" xfId="19" applyNumberFormat="1" applyFont="1" applyFill="1" applyBorder="1" applyAlignment="1">
      <alignment horizontal="left" vertical="center" wrapText="1" indent="1" readingOrder="1"/>
    </xf>
    <xf numFmtId="0" fontId="20" fillId="0" borderId="27" xfId="19" applyFont="1" applyBorder="1" applyAlignment="1">
      <alignment horizontal="right"/>
    </xf>
    <xf numFmtId="0" fontId="20" fillId="0" borderId="4" xfId="19" applyFont="1" applyBorder="1" applyAlignment="1">
      <alignment horizontal="right"/>
    </xf>
    <xf numFmtId="0" fontId="22" fillId="0" borderId="28" xfId="19" applyFont="1" applyFill="1" applyBorder="1" applyAlignment="1">
      <alignment horizontal="left" vertical="center" wrapText="1" indent="1" readingOrder="1"/>
    </xf>
    <xf numFmtId="0" fontId="5" fillId="0" borderId="24" xfId="19" applyFont="1" applyBorder="1"/>
    <xf numFmtId="0" fontId="5" fillId="0" borderId="25" xfId="19" applyFont="1" applyBorder="1"/>
    <xf numFmtId="0" fontId="5" fillId="0" borderId="0" xfId="19" applyFont="1" applyBorder="1"/>
    <xf numFmtId="0" fontId="15" fillId="0" borderId="29" xfId="19" applyFont="1" applyBorder="1"/>
    <xf numFmtId="0" fontId="13" fillId="0" borderId="30" xfId="19" applyFont="1" applyBorder="1"/>
    <xf numFmtId="0" fontId="15" fillId="0" borderId="2" xfId="19" applyFont="1" applyBorder="1"/>
    <xf numFmtId="0" fontId="64" fillId="0" borderId="0" xfId="19" applyFont="1" applyAlignment="1">
      <alignment horizontal="right" vertical="center"/>
    </xf>
    <xf numFmtId="0" fontId="25" fillId="0" borderId="0" xfId="19" applyFont="1" applyFill="1" applyBorder="1" applyAlignment="1">
      <alignment vertical="center"/>
    </xf>
    <xf numFmtId="0" fontId="5" fillId="0" borderId="0" xfId="19" applyFont="1" applyFill="1" applyBorder="1" applyAlignment="1">
      <alignment horizontal="left" indent="1"/>
    </xf>
    <xf numFmtId="9" fontId="6" fillId="0" borderId="22" xfId="19" applyNumberFormat="1" applyFont="1" applyFill="1" applyBorder="1" applyAlignment="1">
      <alignment horizontal="right" vertical="center"/>
    </xf>
    <xf numFmtId="9" fontId="6" fillId="0" borderId="31" xfId="19" applyNumberFormat="1" applyFont="1" applyFill="1" applyBorder="1" applyAlignment="1">
      <alignment horizontal="right" vertical="center"/>
    </xf>
    <xf numFmtId="9" fontId="5" fillId="0" borderId="32" xfId="19" applyNumberFormat="1" applyFont="1" applyBorder="1" applyAlignment="1">
      <alignment horizontal="right" vertical="center"/>
    </xf>
    <xf numFmtId="0" fontId="5" fillId="0" borderId="24" xfId="19" applyFont="1" applyBorder="1" applyAlignment="1">
      <alignment horizontal="right" vertical="center"/>
    </xf>
    <xf numFmtId="3" fontId="5" fillId="0" borderId="25" xfId="19" applyNumberFormat="1" applyFont="1" applyBorder="1" applyAlignment="1">
      <alignment horizontal="right" vertical="center"/>
    </xf>
    <xf numFmtId="3" fontId="5" fillId="0" borderId="0" xfId="19" applyNumberFormat="1" applyFont="1" applyBorder="1" applyAlignment="1">
      <alignment horizontal="right" vertical="center"/>
    </xf>
    <xf numFmtId="3" fontId="6" fillId="0" borderId="25" xfId="19" applyNumberFormat="1" applyFont="1" applyBorder="1" applyAlignment="1">
      <alignment horizontal="right" vertical="center"/>
    </xf>
    <xf numFmtId="1" fontId="5" fillId="0" borderId="24" xfId="19" applyNumberFormat="1" applyFont="1" applyBorder="1" applyAlignment="1">
      <alignment horizontal="right" vertical="center"/>
    </xf>
    <xf numFmtId="1" fontId="5" fillId="0" borderId="25" xfId="19" applyNumberFormat="1" applyFont="1" applyBorder="1" applyAlignment="1">
      <alignment horizontal="right" vertical="center"/>
    </xf>
    <xf numFmtId="1" fontId="5" fillId="0" borderId="0" xfId="19" applyNumberFormat="1" applyFont="1" applyBorder="1" applyAlignment="1">
      <alignment horizontal="right" vertical="center"/>
    </xf>
    <xf numFmtId="0" fontId="65" fillId="0" borderId="24" xfId="19" applyFont="1" applyBorder="1" applyAlignment="1">
      <alignment horizontal="right" vertical="center"/>
    </xf>
    <xf numFmtId="0" fontId="5" fillId="0" borderId="25" xfId="19" applyFont="1" applyBorder="1" applyAlignment="1">
      <alignment horizontal="right" vertical="center"/>
    </xf>
    <xf numFmtId="0" fontId="6" fillId="0" borderId="0" xfId="19" applyFont="1" applyFill="1" applyBorder="1" applyAlignment="1">
      <alignment horizontal="right" vertical="center" wrapText="1"/>
    </xf>
    <xf numFmtId="0" fontId="39" fillId="0" borderId="0" xfId="19" applyFont="1" applyFill="1" applyBorder="1" applyAlignment="1">
      <alignment horizontal="right" vertical="center"/>
    </xf>
    <xf numFmtId="0" fontId="6" fillId="0" borderId="0" xfId="19" applyFont="1" applyFill="1" applyBorder="1" applyAlignment="1">
      <alignment horizontal="left" vertical="center" wrapText="1" indent="1"/>
    </xf>
    <xf numFmtId="0" fontId="66" fillId="0" borderId="0" xfId="19" applyFont="1" applyAlignment="1">
      <alignment horizontal="right" vertical="center"/>
    </xf>
    <xf numFmtId="0" fontId="39" fillId="0" borderId="0" xfId="19" applyFont="1" applyFill="1" applyBorder="1" applyAlignment="1">
      <alignment vertical="center"/>
    </xf>
    <xf numFmtId="0" fontId="3" fillId="0" borderId="0" xfId="19"/>
    <xf numFmtId="0" fontId="3" fillId="0" borderId="0" xfId="19" applyFill="1" applyBorder="1"/>
    <xf numFmtId="0" fontId="22" fillId="0" borderId="28" xfId="19" applyFont="1" applyFill="1" applyBorder="1" applyAlignment="1">
      <alignment horizontal="center" vertical="center" wrapText="1" readingOrder="1"/>
    </xf>
    <xf numFmtId="0" fontId="22" fillId="0" borderId="35" xfId="19" applyFont="1" applyFill="1" applyBorder="1" applyAlignment="1">
      <alignment horizontal="left" vertical="center" wrapText="1" indent="1" readingOrder="1"/>
    </xf>
    <xf numFmtId="0" fontId="3" fillId="0" borderId="24" xfId="19" applyFill="1" applyBorder="1"/>
    <xf numFmtId="0" fontId="3" fillId="0" borderId="32" xfId="19" applyFill="1" applyBorder="1"/>
    <xf numFmtId="0" fontId="25" fillId="0" borderId="24" xfId="19" applyFont="1" applyFill="1" applyBorder="1"/>
    <xf numFmtId="0" fontId="25" fillId="0" borderId="32" xfId="19" applyFont="1" applyFill="1" applyBorder="1"/>
    <xf numFmtId="0" fontId="15" fillId="0" borderId="33" xfId="19" applyFont="1" applyFill="1" applyBorder="1"/>
    <xf numFmtId="0" fontId="13" fillId="0" borderId="34" xfId="19" applyFont="1" applyFill="1" applyBorder="1"/>
    <xf numFmtId="0" fontId="15" fillId="0" borderId="2" xfId="19" applyFont="1" applyFill="1" applyBorder="1"/>
    <xf numFmtId="0" fontId="13" fillId="0" borderId="38" xfId="19" applyFont="1" applyFill="1" applyBorder="1"/>
    <xf numFmtId="0" fontId="15" fillId="0" borderId="0" xfId="19" applyFont="1" applyAlignment="1">
      <alignment vertical="center"/>
    </xf>
    <xf numFmtId="0" fontId="17" fillId="0" borderId="0" xfId="19" applyFont="1" applyAlignment="1">
      <alignment vertical="center"/>
    </xf>
    <xf numFmtId="0" fontId="6" fillId="0" borderId="0" xfId="19" applyFont="1" applyFill="1" applyBorder="1" applyAlignment="1">
      <alignment horizontal="left" vertical="center" indent="1" readingOrder="1"/>
    </xf>
    <xf numFmtId="0" fontId="5" fillId="0" borderId="24" xfId="19" applyFont="1" applyFill="1" applyBorder="1" applyAlignment="1">
      <alignment horizontal="right" vertical="center"/>
    </xf>
    <xf numFmtId="0" fontId="5" fillId="0" borderId="0" xfId="19" applyFont="1" applyFill="1" applyAlignment="1">
      <alignment horizontal="right" vertical="center"/>
    </xf>
    <xf numFmtId="0" fontId="6" fillId="0" borderId="24" xfId="19" applyFont="1" applyFill="1" applyBorder="1" applyAlignment="1">
      <alignment horizontal="right" vertical="center" wrapText="1"/>
    </xf>
    <xf numFmtId="0" fontId="6" fillId="0" borderId="32" xfId="19" applyFont="1" applyFill="1" applyBorder="1" applyAlignment="1">
      <alignment horizontal="right" vertical="center" wrapText="1"/>
    </xf>
    <xf numFmtId="0" fontId="6" fillId="0" borderId="0" xfId="19" applyFont="1" applyFill="1" applyBorder="1" applyAlignment="1">
      <alignment horizontal="right" vertical="center" wrapText="1" indent="1"/>
    </xf>
    <xf numFmtId="0" fontId="6" fillId="0" borderId="0" xfId="19" applyFont="1" applyFill="1" applyBorder="1" applyAlignment="1">
      <alignment horizontal="left" vertical="center" indent="1"/>
    </xf>
    <xf numFmtId="0" fontId="9" fillId="2" borderId="0" xfId="19" applyFont="1" applyFill="1" applyBorder="1" applyAlignment="1">
      <alignment horizontal="right" vertical="center" wrapText="1" indent="1" readingOrder="1"/>
    </xf>
    <xf numFmtId="0" fontId="9" fillId="2" borderId="0" xfId="19" applyFont="1" applyFill="1" applyBorder="1" applyAlignment="1">
      <alignment horizontal="left" vertical="center" indent="1" readingOrder="1"/>
    </xf>
    <xf numFmtId="0" fontId="3" fillId="0" borderId="0" xfId="19" applyBorder="1"/>
    <xf numFmtId="0" fontId="6" fillId="0" borderId="0" xfId="19" applyFont="1" applyFill="1" applyBorder="1" applyAlignment="1">
      <alignment horizontal="right" vertical="center" wrapText="1" indent="1" readingOrder="1"/>
    </xf>
    <xf numFmtId="3" fontId="9" fillId="2" borderId="0" xfId="19" applyNumberFormat="1" applyFont="1" applyFill="1" applyBorder="1" applyAlignment="1">
      <alignment horizontal="right" vertical="center" wrapText="1" indent="1" readingOrder="1"/>
    </xf>
    <xf numFmtId="3" fontId="6" fillId="0" borderId="0" xfId="19" applyNumberFormat="1" applyFont="1" applyFill="1" applyBorder="1" applyAlignment="1">
      <alignment horizontal="right" vertical="center" wrapText="1" indent="1" readingOrder="1"/>
    </xf>
    <xf numFmtId="0" fontId="3" fillId="0" borderId="24" xfId="19" applyBorder="1"/>
    <xf numFmtId="0" fontId="25" fillId="0" borderId="32" xfId="19" applyFont="1" applyBorder="1"/>
    <xf numFmtId="0" fontId="15" fillId="0" borderId="33" xfId="19" applyFont="1" applyBorder="1"/>
    <xf numFmtId="0" fontId="13" fillId="0" borderId="34" xfId="19" applyFont="1" applyBorder="1"/>
    <xf numFmtId="0" fontId="13" fillId="0" borderId="38" xfId="19" applyFont="1" applyBorder="1"/>
    <xf numFmtId="0" fontId="25" fillId="0" borderId="24" xfId="19" applyFont="1" applyFill="1" applyBorder="1" applyAlignment="1">
      <alignment horizontal="right"/>
    </xf>
    <xf numFmtId="0" fontId="25" fillId="0" borderId="32" xfId="19" applyFont="1" applyFill="1" applyBorder="1" applyAlignment="1">
      <alignment horizontal="right"/>
    </xf>
    <xf numFmtId="0" fontId="3" fillId="0" borderId="24" xfId="19" applyFill="1" applyBorder="1" applyAlignment="1">
      <alignment horizontal="right"/>
    </xf>
    <xf numFmtId="0" fontId="3" fillId="0" borderId="32" xfId="19" applyFill="1" applyBorder="1" applyAlignment="1">
      <alignment horizontal="right"/>
    </xf>
    <xf numFmtId="0" fontId="3" fillId="0" borderId="32" xfId="19" applyBorder="1"/>
    <xf numFmtId="0" fontId="67" fillId="0" borderId="0" xfId="19" applyFont="1" applyAlignment="1">
      <alignment vertical="center"/>
    </xf>
    <xf numFmtId="0" fontId="39" fillId="0" borderId="3" xfId="19" applyFont="1" applyFill="1" applyBorder="1" applyAlignment="1">
      <alignment vertical="center"/>
    </xf>
    <xf numFmtId="0" fontId="64" fillId="0" borderId="0" xfId="19" applyFont="1" applyAlignment="1">
      <alignment vertical="center"/>
    </xf>
    <xf numFmtId="3" fontId="5" fillId="0" borderId="0" xfId="19" applyNumberFormat="1" applyFont="1" applyAlignment="1">
      <alignment horizontal="right" vertical="center" indent="1"/>
    </xf>
    <xf numFmtId="0" fontId="5" fillId="0" borderId="0" xfId="19" applyFont="1" applyAlignment="1">
      <alignment horizontal="left" vertical="center" indent="1"/>
    </xf>
    <xf numFmtId="1" fontId="5" fillId="0" borderId="0" xfId="19" applyNumberFormat="1" applyFont="1" applyAlignment="1">
      <alignment horizontal="right" vertical="center" indent="1"/>
    </xf>
    <xf numFmtId="0" fontId="5" fillId="0" borderId="24" xfId="19" applyFont="1" applyFill="1" applyBorder="1" applyAlignment="1">
      <alignment horizontal="right" vertical="center" indent="1" readingOrder="1"/>
    </xf>
    <xf numFmtId="0" fontId="5" fillId="0" borderId="32" xfId="19" applyFont="1" applyFill="1" applyBorder="1" applyAlignment="1">
      <alignment horizontal="right" vertical="center" indent="1" readingOrder="1"/>
    </xf>
    <xf numFmtId="0" fontId="5" fillId="0" borderId="0" xfId="19" applyFont="1" applyAlignment="1">
      <alignment horizontal="right" vertical="center" indent="1"/>
    </xf>
    <xf numFmtId="0" fontId="20" fillId="2" borderId="0" xfId="19" applyFont="1" applyFill="1" applyAlignment="1">
      <alignment horizontal="right" vertical="center" indent="1"/>
    </xf>
    <xf numFmtId="0" fontId="20" fillId="2" borderId="0" xfId="19" applyFont="1" applyFill="1" applyAlignment="1">
      <alignment horizontal="left" vertical="center" indent="1"/>
    </xf>
    <xf numFmtId="0" fontId="20" fillId="0" borderId="26" xfId="19" applyFont="1" applyFill="1" applyBorder="1" applyAlignment="1">
      <alignment horizontal="center"/>
    </xf>
    <xf numFmtId="0" fontId="20" fillId="0" borderId="27" xfId="19" applyFont="1" applyFill="1" applyBorder="1" applyAlignment="1">
      <alignment horizontal="center"/>
    </xf>
    <xf numFmtId="0" fontId="20" fillId="0" borderId="41" xfId="19" applyFont="1" applyBorder="1" applyAlignment="1">
      <alignment horizontal="left" indent="1"/>
    </xf>
    <xf numFmtId="0" fontId="15" fillId="0" borderId="33" xfId="19" applyFont="1" applyFill="1" applyBorder="1" applyAlignment="1">
      <alignment vertical="center"/>
    </xf>
    <xf numFmtId="0" fontId="69" fillId="0" borderId="0" xfId="19" applyFont="1"/>
    <xf numFmtId="0" fontId="67" fillId="0" borderId="0" xfId="19" applyFont="1"/>
    <xf numFmtId="0" fontId="17" fillId="0" borderId="0" xfId="19" applyFont="1"/>
    <xf numFmtId="0" fontId="5" fillId="0" borderId="0" xfId="20" applyFont="1"/>
    <xf numFmtId="0" fontId="3" fillId="0" borderId="0" xfId="20"/>
    <xf numFmtId="3" fontId="20" fillId="2" borderId="0" xfId="20" applyNumberFormat="1" applyFont="1" applyFill="1" applyAlignment="1">
      <alignment horizontal="right" vertical="center" indent="1"/>
    </xf>
    <xf numFmtId="0" fontId="20" fillId="2" borderId="0" xfId="20" applyFont="1" applyFill="1" applyAlignment="1">
      <alignment horizontal="left" vertical="center" indent="1"/>
    </xf>
    <xf numFmtId="3" fontId="5" fillId="0" borderId="0" xfId="20" applyNumberFormat="1" applyFont="1"/>
    <xf numFmtId="3" fontId="5" fillId="3" borderId="3" xfId="20" applyNumberFormat="1" applyFont="1" applyFill="1" applyBorder="1" applyAlignment="1">
      <alignment horizontal="right" vertical="center" indent="1"/>
    </xf>
    <xf numFmtId="3" fontId="5" fillId="0" borderId="3" xfId="20" applyNumberFormat="1" applyFont="1" applyFill="1" applyBorder="1" applyAlignment="1">
      <alignment horizontal="right" vertical="center" indent="1"/>
    </xf>
    <xf numFmtId="0" fontId="5" fillId="0" borderId="3" xfId="20" applyFont="1" applyFill="1" applyBorder="1" applyAlignment="1">
      <alignment horizontal="left" vertical="center" indent="1"/>
    </xf>
    <xf numFmtId="3" fontId="5" fillId="3" borderId="0" xfId="20" applyNumberFormat="1" applyFont="1" applyFill="1" applyAlignment="1">
      <alignment horizontal="right" vertical="center" indent="1"/>
    </xf>
    <xf numFmtId="3" fontId="5" fillId="0" borderId="0" xfId="20" applyNumberFormat="1" applyFont="1" applyFill="1" applyAlignment="1">
      <alignment horizontal="right" vertical="center" indent="1"/>
    </xf>
    <xf numFmtId="0" fontId="5" fillId="0" borderId="0" xfId="20" applyFont="1" applyFill="1" applyAlignment="1">
      <alignment horizontal="left" vertical="center" indent="1"/>
    </xf>
    <xf numFmtId="0" fontId="5" fillId="0" borderId="0" xfId="20" applyFont="1" applyFill="1" applyBorder="1" applyAlignment="1">
      <alignment horizontal="left" vertical="center" indent="1"/>
    </xf>
    <xf numFmtId="0" fontId="5" fillId="3" borderId="0" xfId="20" applyFont="1" applyFill="1" applyBorder="1" applyAlignment="1">
      <alignment horizontal="right" vertical="center" indent="1"/>
    </xf>
    <xf numFmtId="0" fontId="5" fillId="0" borderId="0" xfId="20" applyFont="1" applyFill="1" applyBorder="1" applyAlignment="1">
      <alignment horizontal="right" vertical="center" indent="1"/>
    </xf>
    <xf numFmtId="0" fontId="20" fillId="3" borderId="3" xfId="20" applyFont="1" applyFill="1" applyBorder="1" applyAlignment="1">
      <alignment horizontal="center" vertical="center"/>
    </xf>
    <xf numFmtId="0" fontId="20" fillId="0" borderId="3" xfId="20" applyFont="1" applyFill="1" applyBorder="1" applyAlignment="1">
      <alignment horizontal="center" vertical="center"/>
    </xf>
    <xf numFmtId="0" fontId="20" fillId="0" borderId="3" xfId="20" applyFont="1" applyFill="1" applyBorder="1" applyAlignment="1">
      <alignment horizontal="left" vertical="center" indent="1"/>
    </xf>
    <xf numFmtId="3" fontId="5" fillId="3" borderId="0" xfId="20" applyNumberFormat="1" applyFont="1" applyFill="1"/>
    <xf numFmtId="3" fontId="5" fillId="0" borderId="0" xfId="20" applyNumberFormat="1" applyFont="1" applyFill="1"/>
    <xf numFmtId="0" fontId="15" fillId="0" borderId="0" xfId="20" applyFont="1"/>
    <xf numFmtId="0" fontId="13" fillId="0" borderId="0" xfId="20" applyFont="1"/>
    <xf numFmtId="3" fontId="5" fillId="3" borderId="0" xfId="20" applyNumberFormat="1" applyFont="1" applyFill="1" applyAlignment="1">
      <alignment horizontal="right" indent="1"/>
    </xf>
    <xf numFmtId="3" fontId="5" fillId="0" borderId="0" xfId="20" applyNumberFormat="1" applyFont="1" applyFill="1" applyAlignment="1">
      <alignment horizontal="right" indent="1"/>
    </xf>
    <xf numFmtId="0" fontId="5" fillId="0" borderId="0" xfId="20" applyFont="1" applyFill="1" applyAlignment="1">
      <alignment horizontal="left" indent="1"/>
    </xf>
    <xf numFmtId="3" fontId="5" fillId="3" borderId="0" xfId="20" applyNumberFormat="1" applyFont="1" applyFill="1" applyAlignment="1">
      <alignment horizontal="right" vertical="center"/>
    </xf>
    <xf numFmtId="3" fontId="5" fillId="0" borderId="0" xfId="20" applyNumberFormat="1" applyFont="1" applyFill="1" applyAlignment="1">
      <alignment horizontal="right" vertical="center"/>
    </xf>
    <xf numFmtId="0" fontId="5" fillId="0" borderId="0" xfId="20" applyFont="1" applyFill="1" applyAlignment="1">
      <alignment horizontal="left" vertical="center"/>
    </xf>
    <xf numFmtId="165" fontId="20" fillId="2" borderId="0" xfId="20" applyNumberFormat="1" applyFont="1" applyFill="1" applyAlignment="1">
      <alignment horizontal="right" vertical="center" indent="1"/>
    </xf>
    <xf numFmtId="165" fontId="5" fillId="3" borderId="3" xfId="20" applyNumberFormat="1" applyFont="1" applyFill="1" applyBorder="1" applyAlignment="1">
      <alignment horizontal="right" vertical="center" indent="1"/>
    </xf>
    <xf numFmtId="165" fontId="5" fillId="0" borderId="3" xfId="20" applyNumberFormat="1" applyFont="1" applyFill="1" applyBorder="1" applyAlignment="1">
      <alignment horizontal="right" vertical="center" indent="1"/>
    </xf>
    <xf numFmtId="165" fontId="5" fillId="3" borderId="0" xfId="20" applyNumberFormat="1" applyFont="1" applyFill="1" applyAlignment="1">
      <alignment horizontal="right" vertical="center" indent="1"/>
    </xf>
    <xf numFmtId="165" fontId="5" fillId="0" borderId="0" xfId="20" applyNumberFormat="1" applyFont="1" applyFill="1" applyAlignment="1">
      <alignment horizontal="right" vertical="center" indent="1"/>
    </xf>
    <xf numFmtId="0" fontId="5" fillId="3" borderId="0" xfId="20" applyFont="1" applyFill="1"/>
    <xf numFmtId="0" fontId="5" fillId="0" borderId="0" xfId="20" applyFont="1" applyFill="1"/>
    <xf numFmtId="3" fontId="20" fillId="3" borderId="0" xfId="20" applyNumberFormat="1" applyFont="1" applyFill="1" applyAlignment="1">
      <alignment horizontal="right" vertical="center" indent="1"/>
    </xf>
    <xf numFmtId="3" fontId="20" fillId="0" borderId="0" xfId="20" applyNumberFormat="1" applyFont="1" applyFill="1" applyAlignment="1">
      <alignment horizontal="right" vertical="center" indent="1"/>
    </xf>
    <xf numFmtId="0" fontId="20" fillId="0" borderId="0" xfId="20" applyFont="1" applyFill="1" applyAlignment="1">
      <alignment horizontal="left" vertical="center"/>
    </xf>
    <xf numFmtId="0" fontId="28" fillId="0" borderId="0" xfId="20" applyFont="1"/>
    <xf numFmtId="0" fontId="28" fillId="0" borderId="0" xfId="20" applyFont="1" applyFill="1"/>
    <xf numFmtId="0" fontId="44" fillId="0" borderId="0" xfId="20" applyFont="1"/>
    <xf numFmtId="0" fontId="5" fillId="0" borderId="0" xfId="21" applyFont="1"/>
    <xf numFmtId="0" fontId="3" fillId="0" borderId="0" xfId="21"/>
    <xf numFmtId="3" fontId="62" fillId="0" borderId="0" xfId="21" applyNumberFormat="1" applyFont="1" applyFill="1" applyBorder="1"/>
    <xf numFmtId="0" fontId="62" fillId="0" borderId="0" xfId="21" applyFont="1" applyFill="1" applyBorder="1"/>
    <xf numFmtId="3" fontId="63" fillId="0" borderId="0" xfId="21" applyNumberFormat="1" applyFont="1" applyFill="1" applyBorder="1"/>
    <xf numFmtId="0" fontId="63" fillId="0" borderId="0" xfId="21" applyFont="1" applyFill="1" applyBorder="1" applyAlignment="1"/>
    <xf numFmtId="0" fontId="20" fillId="0" borderId="0" xfId="21" applyFont="1" applyFill="1" applyBorder="1" applyAlignment="1">
      <alignment horizontal="center"/>
    </xf>
    <xf numFmtId="0" fontId="20" fillId="0" borderId="0" xfId="21" applyFont="1" applyFill="1" applyBorder="1" applyAlignment="1">
      <alignment horizontal="left" indent="1"/>
    </xf>
    <xf numFmtId="0" fontId="5" fillId="0" borderId="0" xfId="21" applyFont="1" applyAlignment="1">
      <alignment horizontal="left" vertical="center"/>
    </xf>
    <xf numFmtId="0" fontId="20" fillId="2" borderId="0" xfId="21" applyFont="1" applyFill="1" applyAlignment="1">
      <alignment horizontal="right" vertical="center" indent="1"/>
    </xf>
    <xf numFmtId="0" fontId="20" fillId="2" borderId="0" xfId="21" applyFont="1" applyFill="1" applyAlignment="1">
      <alignment horizontal="left" vertical="center"/>
    </xf>
    <xf numFmtId="0" fontId="20" fillId="0" borderId="4" xfId="21" applyFont="1" applyBorder="1" applyAlignment="1">
      <alignment horizontal="center"/>
    </xf>
    <xf numFmtId="0" fontId="20" fillId="0" borderId="4" xfId="21" applyFont="1" applyBorder="1" applyAlignment="1">
      <alignment horizontal="left" indent="1"/>
    </xf>
    <xf numFmtId="0" fontId="20" fillId="0" borderId="0" xfId="21" applyFont="1"/>
    <xf numFmtId="0" fontId="15" fillId="0" borderId="0" xfId="21" applyFont="1"/>
    <xf numFmtId="0" fontId="13" fillId="0" borderId="0" xfId="21" applyFont="1"/>
    <xf numFmtId="9" fontId="5" fillId="0" borderId="22" xfId="21" applyNumberFormat="1" applyFont="1" applyBorder="1" applyAlignment="1">
      <alignment horizontal="right" vertical="center" indent="1"/>
    </xf>
    <xf numFmtId="9" fontId="5" fillId="0" borderId="27" xfId="21" applyNumberFormat="1" applyFont="1" applyBorder="1" applyAlignment="1">
      <alignment horizontal="right" vertical="center" indent="1"/>
    </xf>
    <xf numFmtId="9" fontId="5" fillId="0" borderId="4" xfId="21" applyNumberFormat="1" applyFont="1" applyBorder="1" applyAlignment="1">
      <alignment horizontal="right" vertical="center" indent="1"/>
    </xf>
    <xf numFmtId="166" fontId="5" fillId="0" borderId="0" xfId="21" applyNumberFormat="1" applyFont="1" applyAlignment="1">
      <alignment horizontal="right" vertical="center" indent="1"/>
    </xf>
    <xf numFmtId="9" fontId="5" fillId="0" borderId="24" xfId="21" applyNumberFormat="1" applyFont="1" applyBorder="1" applyAlignment="1">
      <alignment horizontal="right" vertical="center" indent="1"/>
    </xf>
    <xf numFmtId="9" fontId="5" fillId="0" borderId="25" xfId="21" applyNumberFormat="1" applyFont="1" applyBorder="1" applyAlignment="1">
      <alignment horizontal="right" vertical="center" indent="1"/>
    </xf>
    <xf numFmtId="9" fontId="5" fillId="0" borderId="0" xfId="21" applyNumberFormat="1" applyFont="1" applyBorder="1" applyAlignment="1">
      <alignment horizontal="right" vertical="center" indent="1"/>
    </xf>
    <xf numFmtId="0" fontId="20" fillId="0" borderId="26" xfId="21" applyFont="1" applyBorder="1" applyAlignment="1">
      <alignment horizontal="center"/>
    </xf>
    <xf numFmtId="0" fontId="20" fillId="0" borderId="27" xfId="21" applyFont="1" applyBorder="1" applyAlignment="1">
      <alignment horizontal="center"/>
    </xf>
    <xf numFmtId="0" fontId="5" fillId="0" borderId="24" xfId="21" applyFont="1" applyBorder="1"/>
    <xf numFmtId="0" fontId="20" fillId="0" borderId="25" xfId="21" applyFont="1" applyBorder="1"/>
    <xf numFmtId="0" fontId="20" fillId="0" borderId="0" xfId="21" applyFont="1" applyBorder="1"/>
    <xf numFmtId="0" fontId="15" fillId="0" borderId="29" xfId="21" applyFont="1" applyBorder="1"/>
    <xf numFmtId="0" fontId="13" fillId="0" borderId="30" xfId="21" applyFont="1" applyBorder="1"/>
    <xf numFmtId="0" fontId="15" fillId="0" borderId="2" xfId="21" applyFont="1" applyBorder="1"/>
    <xf numFmtId="9" fontId="6" fillId="0" borderId="0" xfId="21" applyNumberFormat="1" applyFont="1" applyBorder="1" applyAlignment="1">
      <alignment horizontal="right" vertical="center" indent="1"/>
    </xf>
    <xf numFmtId="3" fontId="6" fillId="0" borderId="0" xfId="21" applyNumberFormat="1" applyFont="1" applyBorder="1" applyAlignment="1">
      <alignment horizontal="right" vertical="center" indent="1"/>
    </xf>
    <xf numFmtId="3" fontId="6" fillId="0" borderId="0" xfId="21" applyNumberFormat="1" applyFont="1" applyAlignment="1">
      <alignment horizontal="right" vertical="center" indent="1"/>
    </xf>
    <xf numFmtId="3" fontId="11" fillId="0" borderId="24" xfId="21" applyNumberFormat="1" applyFont="1" applyBorder="1" applyAlignment="1">
      <alignment horizontal="right" vertical="center" indent="1"/>
    </xf>
    <xf numFmtId="3" fontId="11" fillId="0" borderId="25" xfId="21" applyNumberFormat="1" applyFont="1" applyBorder="1" applyAlignment="1">
      <alignment horizontal="right" vertical="center" indent="1"/>
    </xf>
    <xf numFmtId="9" fontId="6" fillId="0" borderId="24" xfId="21" applyNumberFormat="1" applyFont="1" applyBorder="1" applyAlignment="1">
      <alignment horizontal="right" vertical="center" indent="1"/>
    </xf>
    <xf numFmtId="9" fontId="6" fillId="0" borderId="25" xfId="21" applyNumberFormat="1" applyFont="1" applyBorder="1" applyAlignment="1">
      <alignment horizontal="right" vertical="center" indent="1"/>
    </xf>
    <xf numFmtId="1" fontId="11" fillId="0" borderId="24" xfId="21" applyNumberFormat="1" applyFont="1" applyBorder="1" applyAlignment="1">
      <alignment horizontal="right" vertical="center" indent="1"/>
    </xf>
    <xf numFmtId="1" fontId="11" fillId="0" borderId="25" xfId="21" applyNumberFormat="1" applyFont="1" applyBorder="1" applyAlignment="1">
      <alignment horizontal="right" vertical="center" indent="1"/>
    </xf>
    <xf numFmtId="1" fontId="6" fillId="0" borderId="0" xfId="21" applyNumberFormat="1" applyFont="1" applyAlignment="1">
      <alignment horizontal="right" vertical="center" indent="1"/>
    </xf>
    <xf numFmtId="0" fontId="15" fillId="0" borderId="42" xfId="21" applyFont="1" applyBorder="1"/>
    <xf numFmtId="0" fontId="6" fillId="0" borderId="0" xfId="21" applyFont="1" applyAlignment="1">
      <alignment horizontal="right" vertical="center" indent="1"/>
    </xf>
    <xf numFmtId="0" fontId="5" fillId="0" borderId="0" xfId="26" applyFont="1"/>
    <xf numFmtId="3" fontId="5" fillId="0" borderId="0" xfId="26" applyNumberFormat="1" applyFont="1" applyAlignment="1">
      <alignment horizontal="right" vertical="center" indent="1"/>
    </xf>
    <xf numFmtId="0" fontId="5" fillId="0" borderId="0" xfId="26" applyFont="1" applyAlignment="1">
      <alignment horizontal="left" vertical="center"/>
    </xf>
    <xf numFmtId="1" fontId="20" fillId="2" borderId="0" xfId="26" applyNumberFormat="1" applyFont="1" applyFill="1" applyAlignment="1">
      <alignment horizontal="right" vertical="center" indent="1"/>
    </xf>
    <xf numFmtId="0" fontId="20" fillId="2" borderId="0" xfId="26" applyFont="1" applyFill="1" applyAlignment="1">
      <alignment horizontal="left" vertical="center"/>
    </xf>
    <xf numFmtId="0" fontId="5" fillId="0" borderId="0" xfId="26" applyFont="1" applyAlignment="1">
      <alignment vertical="center"/>
    </xf>
    <xf numFmtId="1" fontId="5" fillId="0" borderId="0" xfId="26" applyNumberFormat="1" applyFont="1" applyAlignment="1">
      <alignment horizontal="right" vertical="center" indent="1"/>
    </xf>
    <xf numFmtId="0" fontId="5" fillId="0" borderId="0" xfId="26" applyFont="1" applyAlignment="1">
      <alignment horizontal="right" vertical="center" indent="1"/>
    </xf>
    <xf numFmtId="0" fontId="20" fillId="2" borderId="0" xfId="26" applyFont="1" applyFill="1" applyAlignment="1">
      <alignment horizontal="right" vertical="center" indent="1"/>
    </xf>
    <xf numFmtId="0" fontId="5" fillId="0" borderId="0" xfId="26" applyFont="1" applyFill="1" applyAlignment="1">
      <alignment horizontal="right" indent="1"/>
    </xf>
    <xf numFmtId="1" fontId="49" fillId="3" borderId="0" xfId="26" applyNumberFormat="1" applyFont="1" applyFill="1" applyAlignment="1">
      <alignment horizontal="right" indent="1"/>
    </xf>
    <xf numFmtId="1" fontId="49" fillId="3" borderId="0" xfId="26" applyNumberFormat="1" applyFont="1" applyFill="1" applyAlignment="1">
      <alignment vertical="center"/>
    </xf>
    <xf numFmtId="0" fontId="70" fillId="0" borderId="0" xfId="26" applyFont="1" applyFill="1" applyAlignment="1">
      <alignment horizontal="right" indent="1"/>
    </xf>
    <xf numFmtId="1" fontId="5" fillId="0" borderId="0" xfId="26" applyNumberFormat="1" applyFont="1" applyBorder="1" applyAlignment="1">
      <alignment horizontal="right" vertical="center" indent="1"/>
    </xf>
    <xf numFmtId="0" fontId="5" fillId="0" borderId="0" xfId="26" applyFont="1" applyBorder="1" applyAlignment="1">
      <alignment horizontal="right" vertical="center" indent="1"/>
    </xf>
    <xf numFmtId="0" fontId="5" fillId="0" borderId="0" xfId="26" applyFont="1" applyBorder="1" applyAlignment="1">
      <alignment horizontal="left" vertical="center"/>
    </xf>
    <xf numFmtId="0" fontId="20" fillId="0" borderId="4" xfId="26" applyFont="1" applyBorder="1" applyAlignment="1">
      <alignment horizontal="center" vertical="center"/>
    </xf>
    <xf numFmtId="0" fontId="20" fillId="0" borderId="4" xfId="26" applyFont="1" applyBorder="1" applyAlignment="1">
      <alignment horizontal="center" vertical="center" wrapText="1"/>
    </xf>
    <xf numFmtId="0" fontId="20" fillId="0" borderId="4" xfId="26" applyFont="1" applyBorder="1" applyAlignment="1">
      <alignment horizontal="left" vertical="center" indent="1"/>
    </xf>
    <xf numFmtId="0" fontId="20" fillId="0" borderId="0" xfId="26" applyFont="1" applyBorder="1" applyAlignment="1">
      <alignment horizontal="center" vertical="center"/>
    </xf>
    <xf numFmtId="0" fontId="20" fillId="0" borderId="0" xfId="26" applyFont="1" applyBorder="1" applyAlignment="1">
      <alignment horizontal="center" vertical="center" wrapText="1"/>
    </xf>
    <xf numFmtId="0" fontId="5" fillId="0" borderId="0" xfId="26" applyFont="1" applyBorder="1"/>
    <xf numFmtId="0" fontId="20" fillId="0" borderId="0" xfId="26" applyFont="1" applyAlignment="1">
      <alignment vertical="center"/>
    </xf>
    <xf numFmtId="0" fontId="15" fillId="0" borderId="0" xfId="26" applyFont="1" applyAlignment="1">
      <alignment vertical="center"/>
    </xf>
    <xf numFmtId="0" fontId="13" fillId="0" borderId="0" xfId="26" applyFont="1" applyAlignment="1">
      <alignment vertical="center"/>
    </xf>
    <xf numFmtId="9" fontId="5" fillId="0" borderId="22" xfId="26" applyNumberFormat="1" applyFont="1" applyBorder="1" applyAlignment="1">
      <alignment horizontal="right" vertical="center"/>
    </xf>
    <xf numFmtId="9" fontId="5" fillId="0" borderId="31" xfId="26" applyNumberFormat="1" applyFont="1" applyBorder="1" applyAlignment="1">
      <alignment horizontal="right" vertical="center"/>
    </xf>
    <xf numFmtId="0" fontId="5" fillId="0" borderId="0" xfId="26" applyFont="1" applyAlignment="1">
      <alignment horizontal="right" vertical="center"/>
    </xf>
    <xf numFmtId="1" fontId="5" fillId="0" borderId="0" xfId="26" applyNumberFormat="1" applyFont="1" applyAlignment="1">
      <alignment horizontal="right" vertical="center"/>
    </xf>
    <xf numFmtId="9" fontId="5" fillId="0" borderId="24" xfId="26" applyNumberFormat="1" applyFont="1" applyBorder="1" applyAlignment="1">
      <alignment horizontal="right" vertical="center"/>
    </xf>
    <xf numFmtId="9" fontId="5" fillId="0" borderId="32" xfId="26" applyNumberFormat="1" applyFont="1" applyBorder="1" applyAlignment="1">
      <alignment horizontal="right" vertical="center"/>
    </xf>
    <xf numFmtId="166" fontId="5" fillId="0" borderId="0" xfId="26" applyNumberFormat="1" applyFont="1" applyAlignment="1">
      <alignment horizontal="right" vertical="center"/>
    </xf>
    <xf numFmtId="0" fontId="5" fillId="0" borderId="0" xfId="26" applyFont="1" applyAlignment="1">
      <alignment horizontal="left" vertical="center" wrapText="1"/>
    </xf>
    <xf numFmtId="0" fontId="5" fillId="0" borderId="0" xfId="26" applyFont="1" applyFill="1" applyBorder="1" applyAlignment="1">
      <alignment horizontal="left" vertical="center" wrapText="1"/>
    </xf>
    <xf numFmtId="9" fontId="5" fillId="0" borderId="25" xfId="26" applyNumberFormat="1" applyFont="1" applyBorder="1" applyAlignment="1">
      <alignment horizontal="right" vertical="center"/>
    </xf>
    <xf numFmtId="0" fontId="5" fillId="0" borderId="24" xfId="26" applyFont="1" applyBorder="1" applyAlignment="1">
      <alignment horizontal="right" vertical="center"/>
    </xf>
    <xf numFmtId="0" fontId="5" fillId="0" borderId="25" xfId="26" applyFont="1" applyBorder="1" applyAlignment="1">
      <alignment horizontal="right" vertical="center"/>
    </xf>
    <xf numFmtId="0" fontId="5" fillId="0" borderId="0" xfId="26" applyFont="1" applyAlignment="1">
      <alignment horizontal="left" vertical="center" indent="1"/>
    </xf>
    <xf numFmtId="9" fontId="20" fillId="2" borderId="24" xfId="26" applyNumberFormat="1" applyFont="1" applyFill="1" applyBorder="1" applyAlignment="1">
      <alignment horizontal="right" vertical="center"/>
    </xf>
    <xf numFmtId="9" fontId="20" fillId="2" borderId="25" xfId="26" applyNumberFormat="1" applyFont="1" applyFill="1" applyBorder="1" applyAlignment="1">
      <alignment horizontal="right" vertical="center"/>
    </xf>
    <xf numFmtId="1" fontId="20" fillId="2" borderId="0" xfId="26" applyNumberFormat="1" applyFont="1" applyFill="1" applyAlignment="1">
      <alignment horizontal="right" vertical="center"/>
    </xf>
    <xf numFmtId="9" fontId="5" fillId="0" borderId="24" xfId="26" quotePrefix="1" applyNumberFormat="1" applyFont="1" applyBorder="1" applyAlignment="1">
      <alignment horizontal="right" vertical="center"/>
    </xf>
    <xf numFmtId="9" fontId="5" fillId="0" borderId="25" xfId="26" quotePrefix="1" applyNumberFormat="1" applyFont="1" applyBorder="1" applyAlignment="1">
      <alignment horizontal="right" vertical="center"/>
    </xf>
    <xf numFmtId="0" fontId="20" fillId="0" borderId="26" xfId="26" applyFont="1" applyBorder="1" applyAlignment="1">
      <alignment horizontal="right"/>
    </xf>
    <xf numFmtId="0" fontId="20" fillId="0" borderId="27" xfId="26" applyFont="1" applyBorder="1" applyAlignment="1">
      <alignment horizontal="right"/>
    </xf>
    <xf numFmtId="0" fontId="20" fillId="0" borderId="4" xfId="26" applyFont="1" applyBorder="1" applyAlignment="1">
      <alignment horizontal="right"/>
    </xf>
    <xf numFmtId="0" fontId="20" fillId="0" borderId="4" xfId="26" applyFont="1" applyBorder="1" applyAlignment="1">
      <alignment horizontal="left" indent="1"/>
    </xf>
    <xf numFmtId="0" fontId="20" fillId="0" borderId="24" xfId="26" applyFont="1" applyBorder="1"/>
    <xf numFmtId="0" fontId="20" fillId="0" borderId="25" xfId="26" applyFont="1" applyBorder="1"/>
    <xf numFmtId="0" fontId="20" fillId="0" borderId="0" xfId="26" applyFont="1" applyBorder="1"/>
    <xf numFmtId="0" fontId="67" fillId="0" borderId="29" xfId="26" applyFont="1" applyBorder="1"/>
    <xf numFmtId="0" fontId="20" fillId="0" borderId="0" xfId="26" applyFont="1"/>
    <xf numFmtId="0" fontId="15" fillId="0" borderId="0" xfId="26" applyFont="1"/>
    <xf numFmtId="0" fontId="13" fillId="0" borderId="0" xfId="26" applyFont="1"/>
    <xf numFmtId="0" fontId="5" fillId="0" borderId="0" xfId="26" applyFont="1" applyBorder="1" applyAlignment="1">
      <alignment vertical="center"/>
    </xf>
    <xf numFmtId="0" fontId="5" fillId="0" borderId="0" xfId="26" applyFont="1" applyFill="1" applyBorder="1"/>
    <xf numFmtId="0" fontId="5" fillId="0" borderId="0" xfId="26" applyFont="1" applyFill="1" applyBorder="1" applyAlignment="1">
      <alignment vertical="center"/>
    </xf>
    <xf numFmtId="0" fontId="15" fillId="0" borderId="0" xfId="26" applyFont="1" applyFill="1" applyBorder="1" applyAlignment="1">
      <alignment vertical="center"/>
    </xf>
    <xf numFmtId="9" fontId="5" fillId="0" borderId="43" xfId="26" applyNumberFormat="1" applyFont="1" applyBorder="1" applyAlignment="1">
      <alignment horizontal="right" vertical="center"/>
    </xf>
    <xf numFmtId="9" fontId="5" fillId="0" borderId="27" xfId="26" applyNumberFormat="1" applyFont="1" applyBorder="1" applyAlignment="1">
      <alignment horizontal="right" vertical="center"/>
    </xf>
    <xf numFmtId="9" fontId="5" fillId="0" borderId="4" xfId="26" applyNumberFormat="1" applyFont="1" applyBorder="1" applyAlignment="1">
      <alignment horizontal="right" vertical="center"/>
    </xf>
    <xf numFmtId="3" fontId="5" fillId="3" borderId="0" xfId="26" applyNumberFormat="1" applyFont="1" applyFill="1" applyAlignment="1">
      <alignment horizontal="right" vertical="center"/>
    </xf>
    <xf numFmtId="9" fontId="5" fillId="0" borderId="44" xfId="26" applyNumberFormat="1" applyFont="1" applyBorder="1" applyAlignment="1">
      <alignment horizontal="right" vertical="center"/>
    </xf>
    <xf numFmtId="9" fontId="5" fillId="0" borderId="0" xfId="26" applyNumberFormat="1" applyFont="1" applyBorder="1" applyAlignment="1">
      <alignment horizontal="right" vertical="center"/>
    </xf>
    <xf numFmtId="1" fontId="5" fillId="3" borderId="0" xfId="26" applyNumberFormat="1" applyFont="1" applyFill="1" applyAlignment="1">
      <alignment horizontal="right" vertical="center"/>
    </xf>
    <xf numFmtId="0" fontId="5" fillId="0" borderId="44" xfId="26" applyFont="1" applyBorder="1" applyAlignment="1">
      <alignment horizontal="right" vertical="center"/>
    </xf>
    <xf numFmtId="0" fontId="5" fillId="0" borderId="0" xfId="26" applyFont="1" applyBorder="1" applyAlignment="1">
      <alignment horizontal="right" vertical="center"/>
    </xf>
    <xf numFmtId="9" fontId="20" fillId="2" borderId="44" xfId="26" applyNumberFormat="1" applyFont="1" applyFill="1" applyBorder="1" applyAlignment="1">
      <alignment horizontal="right" vertical="center"/>
    </xf>
    <xf numFmtId="9" fontId="20" fillId="2" borderId="0" xfId="26" applyNumberFormat="1" applyFont="1" applyFill="1" applyBorder="1" applyAlignment="1">
      <alignment horizontal="right" vertical="center"/>
    </xf>
    <xf numFmtId="0" fontId="20" fillId="0" borderId="4" xfId="26" applyFont="1" applyBorder="1" applyAlignment="1">
      <alignment horizontal="right" vertical="center"/>
    </xf>
    <xf numFmtId="0" fontId="5" fillId="0" borderId="24" xfId="26" applyFont="1" applyBorder="1"/>
    <xf numFmtId="0" fontId="5" fillId="0" borderId="25" xfId="26" applyFont="1" applyBorder="1"/>
    <xf numFmtId="0" fontId="15" fillId="0" borderId="29" xfId="26" applyFont="1" applyBorder="1"/>
    <xf numFmtId="0" fontId="15" fillId="0" borderId="2" xfId="26" applyFont="1" applyBorder="1"/>
    <xf numFmtId="0" fontId="3" fillId="0" borderId="0" xfId="26"/>
    <xf numFmtId="9" fontId="5" fillId="0" borderId="27" xfId="26" applyNumberFormat="1" applyFont="1" applyBorder="1" applyAlignment="1">
      <alignment horizontal="right" vertical="center" indent="1"/>
    </xf>
    <xf numFmtId="9" fontId="5" fillId="0" borderId="25" xfId="26" applyNumberFormat="1" applyFont="1" applyBorder="1" applyAlignment="1">
      <alignment horizontal="right" vertical="center" indent="1"/>
    </xf>
    <xf numFmtId="0" fontId="5" fillId="0" borderId="25" xfId="26" applyFont="1" applyBorder="1" applyAlignment="1">
      <alignment horizontal="right" vertical="center" indent="1"/>
    </xf>
    <xf numFmtId="9" fontId="20" fillId="2" borderId="25" xfId="26" applyNumberFormat="1" applyFont="1" applyFill="1" applyBorder="1" applyAlignment="1">
      <alignment horizontal="right" vertical="center" indent="1"/>
    </xf>
    <xf numFmtId="0" fontId="20" fillId="2" borderId="0" xfId="26" applyFont="1" applyFill="1" applyAlignment="1">
      <alignment horizontal="left" vertical="center" indent="1"/>
    </xf>
    <xf numFmtId="0" fontId="20" fillId="2" borderId="0" xfId="26" applyFont="1" applyFill="1" applyBorder="1" applyAlignment="1">
      <alignment horizontal="left" vertical="center" indent="1"/>
    </xf>
    <xf numFmtId="0" fontId="5" fillId="0" borderId="0" xfId="26" applyFont="1" applyBorder="1" applyAlignment="1">
      <alignment horizontal="left" vertical="center" indent="1"/>
    </xf>
    <xf numFmtId="9" fontId="6" fillId="0" borderId="25" xfId="26" applyNumberFormat="1" applyFont="1" applyBorder="1" applyAlignment="1">
      <alignment horizontal="right" vertical="center" indent="1"/>
    </xf>
    <xf numFmtId="0" fontId="20" fillId="0" borderId="27" xfId="26" applyFont="1" applyBorder="1" applyAlignment="1">
      <alignment horizontal="center"/>
    </xf>
    <xf numFmtId="0" fontId="20" fillId="0" borderId="3" xfId="26" applyFont="1" applyBorder="1" applyAlignment="1">
      <alignment horizontal="left" vertical="center" indent="1"/>
    </xf>
    <xf numFmtId="3" fontId="5" fillId="0" borderId="25" xfId="26" applyNumberFormat="1" applyFont="1" applyBorder="1" applyAlignment="1">
      <alignment horizontal="right" vertical="center" indent="1"/>
    </xf>
    <xf numFmtId="0" fontId="3" fillId="0" borderId="0" xfId="27"/>
    <xf numFmtId="1" fontId="6" fillId="0" borderId="0" xfId="27" applyNumberFormat="1" applyFont="1" applyFill="1" applyBorder="1" applyAlignment="1">
      <alignment horizontal="center" vertical="center"/>
    </xf>
    <xf numFmtId="0" fontId="71" fillId="0" borderId="0" xfId="27" applyFont="1" applyFill="1" applyBorder="1" applyAlignment="1">
      <alignment horizontal="left" vertical="center" wrapText="1" indent="1" readingOrder="1"/>
    </xf>
    <xf numFmtId="0" fontId="72" fillId="0" borderId="0" xfId="27" applyFont="1"/>
    <xf numFmtId="0" fontId="73" fillId="0" borderId="0" xfId="27" applyFont="1"/>
    <xf numFmtId="0" fontId="15" fillId="0" borderId="0" xfId="27" applyFont="1" applyAlignment="1">
      <alignment vertical="center"/>
    </xf>
    <xf numFmtId="3" fontId="20" fillId="0" borderId="0" xfId="27" applyNumberFormat="1" applyFont="1" applyFill="1" applyBorder="1" applyAlignment="1">
      <alignment horizontal="right" vertical="center" wrapText="1" indent="1"/>
    </xf>
    <xf numFmtId="166" fontId="5" fillId="0" borderId="0" xfId="27" applyNumberFormat="1" applyFont="1" applyAlignment="1">
      <alignment horizontal="right"/>
    </xf>
    <xf numFmtId="166" fontId="6" fillId="0" borderId="0" xfId="27" applyNumberFormat="1" applyFont="1" applyAlignment="1">
      <alignment horizontal="right"/>
    </xf>
    <xf numFmtId="0" fontId="5" fillId="0" borderId="0" xfId="27" applyFont="1" applyFill="1" applyBorder="1" applyAlignment="1">
      <alignment horizontal="left" vertical="center" wrapText="1" indent="1" readingOrder="1"/>
    </xf>
    <xf numFmtId="166" fontId="9" fillId="2" borderId="0" xfId="27" applyNumberFormat="1" applyFont="1" applyFill="1" applyAlignment="1">
      <alignment horizontal="right"/>
    </xf>
    <xf numFmtId="9" fontId="6" fillId="0" borderId="0" xfId="28" applyFont="1" applyFill="1" applyAlignment="1">
      <alignment horizontal="center" vertical="center"/>
    </xf>
    <xf numFmtId="0" fontId="6" fillId="0" borderId="0" xfId="27" applyFont="1" applyFill="1" applyBorder="1" applyAlignment="1">
      <alignment horizontal="left" vertical="center" wrapText="1" indent="1" readingOrder="1"/>
    </xf>
    <xf numFmtId="166" fontId="5" fillId="0" borderId="0" xfId="27" applyNumberFormat="1" applyFont="1" applyFill="1" applyBorder="1"/>
    <xf numFmtId="0" fontId="26" fillId="0" borderId="0" xfId="27" applyFont="1" applyFill="1" applyBorder="1" applyAlignment="1">
      <alignment horizontal="right" vertical="center" wrapText="1" indent="1" readingOrder="1"/>
    </xf>
    <xf numFmtId="0" fontId="74" fillId="0" borderId="0" xfId="27" applyFont="1" applyFill="1"/>
    <xf numFmtId="3" fontId="6" fillId="0" borderId="0" xfId="27" applyNumberFormat="1" applyFont="1" applyFill="1" applyBorder="1" applyAlignment="1">
      <alignment horizontal="right" vertical="center" wrapText="1" indent="1" readingOrder="1"/>
    </xf>
    <xf numFmtId="166" fontId="6" fillId="0" borderId="0" xfId="27" applyNumberFormat="1" applyFont="1" applyFill="1" applyBorder="1"/>
    <xf numFmtId="0" fontId="9" fillId="0" borderId="28" xfId="27" applyFont="1" applyFill="1" applyBorder="1" applyAlignment="1">
      <alignment horizontal="center" vertical="center" wrapText="1" readingOrder="1"/>
    </xf>
    <xf numFmtId="0" fontId="9" fillId="0" borderId="45" xfId="27" applyFont="1" applyFill="1" applyBorder="1" applyAlignment="1">
      <alignment horizontal="left" vertical="center" wrapText="1" indent="1" readingOrder="1"/>
    </xf>
    <xf numFmtId="0" fontId="13" fillId="0" borderId="0" xfId="27" applyFont="1" applyFill="1" applyAlignment="1">
      <alignment vertical="center"/>
    </xf>
    <xf numFmtId="0" fontId="20" fillId="0" borderId="45" xfId="27" applyFont="1" applyFill="1" applyBorder="1" applyAlignment="1">
      <alignment horizontal="center" vertical="center" wrapText="1" readingOrder="1"/>
    </xf>
    <xf numFmtId="0" fontId="20" fillId="0" borderId="4" xfId="27" applyFont="1" applyFill="1" applyBorder="1" applyAlignment="1">
      <alignment horizontal="left" vertical="center" wrapText="1" indent="1" readingOrder="1"/>
    </xf>
    <xf numFmtId="3" fontId="6" fillId="0" borderId="0" xfId="27" applyNumberFormat="1" applyFont="1" applyFill="1" applyBorder="1" applyAlignment="1">
      <alignment horizontal="center" vertical="center" wrapText="1" readingOrder="1"/>
    </xf>
    <xf numFmtId="0" fontId="74" fillId="0" borderId="0" xfId="27" applyFont="1" applyBorder="1"/>
    <xf numFmtId="0" fontId="75" fillId="0" borderId="0" xfId="27" applyFont="1" applyBorder="1"/>
    <xf numFmtId="0" fontId="76" fillId="0" borderId="0" xfId="27" applyFont="1" applyBorder="1"/>
    <xf numFmtId="0" fontId="77" fillId="0" borderId="0" xfId="27" applyFont="1" applyBorder="1"/>
    <xf numFmtId="0" fontId="72" fillId="0" borderId="0" xfId="27" applyFont="1" applyBorder="1"/>
    <xf numFmtId="0" fontId="13" fillId="0" borderId="0" xfId="27" applyFont="1" applyAlignment="1">
      <alignment vertical="center"/>
    </xf>
    <xf numFmtId="0" fontId="9" fillId="0" borderId="28" xfId="27" applyFont="1" applyFill="1" applyBorder="1" applyAlignment="1">
      <alignment horizontal="center" vertical="center" readingOrder="1"/>
    </xf>
    <xf numFmtId="0" fontId="72" fillId="0" borderId="0" xfId="27" applyFont="1" applyFill="1" applyBorder="1"/>
    <xf numFmtId="166" fontId="78" fillId="0" borderId="0" xfId="27" applyNumberFormat="1" applyFont="1"/>
    <xf numFmtId="0" fontId="26" fillId="0" borderId="0" xfId="27" applyFont="1" applyFill="1" applyBorder="1" applyAlignment="1">
      <alignment horizontal="right" vertical="center" readingOrder="1"/>
    </xf>
    <xf numFmtId="0" fontId="3" fillId="0" borderId="0" xfId="27" applyFill="1"/>
    <xf numFmtId="0" fontId="4" fillId="0" borderId="0" xfId="27" applyFont="1" applyFill="1"/>
    <xf numFmtId="0" fontId="72" fillId="0" borderId="0" xfId="27" applyFont="1" applyFill="1"/>
    <xf numFmtId="0" fontId="79" fillId="0" borderId="0" xfId="27" applyFont="1" applyFill="1"/>
    <xf numFmtId="3" fontId="20" fillId="2" borderId="0" xfId="27" applyNumberFormat="1" applyFont="1" applyFill="1" applyBorder="1" applyAlignment="1">
      <alignment horizontal="right" vertical="center" wrapText="1" indent="1"/>
    </xf>
    <xf numFmtId="166" fontId="20" fillId="2" borderId="0" xfId="27" applyNumberFormat="1" applyFont="1" applyFill="1" applyAlignment="1">
      <alignment horizontal="right"/>
    </xf>
    <xf numFmtId="0" fontId="20" fillId="2" borderId="0" xfId="27" applyFont="1" applyFill="1" applyBorder="1" applyAlignment="1">
      <alignment horizontal="left" vertical="center" wrapText="1" indent="1" readingOrder="1"/>
    </xf>
    <xf numFmtId="166" fontId="6" fillId="0" borderId="0" xfId="27" applyNumberFormat="1" applyFont="1" applyFill="1" applyAlignment="1">
      <alignment horizontal="right"/>
    </xf>
    <xf numFmtId="3" fontId="9" fillId="0" borderId="0" xfId="27" applyNumberFormat="1" applyFont="1" applyFill="1" applyBorder="1" applyAlignment="1">
      <alignment horizontal="right" vertical="center" wrapText="1" indent="1" readingOrder="1"/>
    </xf>
    <xf numFmtId="0" fontId="9" fillId="0" borderId="0" xfId="27" applyFont="1" applyFill="1" applyBorder="1" applyAlignment="1">
      <alignment horizontal="left" vertical="center" wrapText="1" indent="1" readingOrder="1"/>
    </xf>
    <xf numFmtId="166" fontId="6" fillId="0" borderId="0" xfId="27" applyNumberFormat="1" applyFont="1" applyAlignment="1">
      <alignment horizontal="right" vertical="center"/>
    </xf>
    <xf numFmtId="166" fontId="6" fillId="0" borderId="0" xfId="27" applyNumberFormat="1" applyFont="1" applyFill="1" applyAlignment="1">
      <alignment horizontal="right" vertical="center"/>
    </xf>
    <xf numFmtId="0" fontId="9" fillId="0" borderId="0" xfId="27" applyFont="1" applyFill="1" applyBorder="1" applyAlignment="1">
      <alignment horizontal="center" vertical="center" readingOrder="1"/>
    </xf>
    <xf numFmtId="0" fontId="9" fillId="0" borderId="48" xfId="27" applyFont="1" applyFill="1" applyBorder="1" applyAlignment="1">
      <alignment horizontal="center" vertical="center" readingOrder="1"/>
    </xf>
    <xf numFmtId="0" fontId="9" fillId="0" borderId="49" xfId="27" applyFont="1" applyFill="1" applyBorder="1" applyAlignment="1">
      <alignment horizontal="center" vertical="center" readingOrder="1"/>
    </xf>
    <xf numFmtId="0" fontId="9" fillId="0" borderId="48" xfId="27" applyFont="1" applyFill="1" applyBorder="1" applyAlignment="1">
      <alignment horizontal="center" vertical="center" wrapText="1" readingOrder="1"/>
    </xf>
    <xf numFmtId="0" fontId="22" fillId="0" borderId="49" xfId="27" applyFont="1" applyFill="1" applyBorder="1" applyAlignment="1">
      <alignment horizontal="left" vertical="center" wrapText="1" indent="1" readingOrder="1"/>
    </xf>
    <xf numFmtId="0" fontId="80" fillId="0" borderId="0" xfId="27" applyFont="1" applyFill="1" applyBorder="1" applyAlignment="1">
      <alignment horizontal="center" vertical="center" readingOrder="1"/>
    </xf>
    <xf numFmtId="0" fontId="20" fillId="0" borderId="50" xfId="27" applyFont="1" applyFill="1" applyBorder="1" applyAlignment="1">
      <alignment vertical="center" readingOrder="1"/>
    </xf>
    <xf numFmtId="0" fontId="20" fillId="0" borderId="35" xfId="27" applyFont="1" applyFill="1" applyBorder="1" applyAlignment="1">
      <alignment vertical="center" readingOrder="1"/>
    </xf>
    <xf numFmtId="0" fontId="3" fillId="0" borderId="4" xfId="27" applyBorder="1" applyAlignment="1">
      <alignment horizontal="center" vertical="center" wrapText="1" readingOrder="1"/>
    </xf>
    <xf numFmtId="0" fontId="51" fillId="0" borderId="0" xfId="27" applyFont="1" applyFill="1" applyBorder="1" applyAlignment="1">
      <alignment horizontal="left" vertical="center" wrapText="1" indent="1" readingOrder="1"/>
    </xf>
    <xf numFmtId="0" fontId="9" fillId="0" borderId="49" xfId="27" applyFont="1" applyFill="1" applyBorder="1" applyAlignment="1">
      <alignment horizontal="center" vertical="center" wrapText="1" readingOrder="1"/>
    </xf>
    <xf numFmtId="0" fontId="80" fillId="0" borderId="0" xfId="27" applyFont="1" applyFill="1" applyBorder="1" applyAlignment="1">
      <alignment horizontal="center" vertical="center" wrapText="1" readingOrder="1"/>
    </xf>
    <xf numFmtId="0" fontId="75" fillId="0" borderId="0" xfId="27" applyFont="1"/>
    <xf numFmtId="0" fontId="9" fillId="0" borderId="35" xfId="27" applyFont="1" applyFill="1" applyBorder="1" applyAlignment="1">
      <alignment horizontal="center" vertical="center" readingOrder="1"/>
    </xf>
    <xf numFmtId="0" fontId="9" fillId="0" borderId="50" xfId="27" applyFont="1" applyFill="1" applyBorder="1" applyAlignment="1">
      <alignment horizontal="center" vertical="center" wrapText="1" readingOrder="1"/>
    </xf>
    <xf numFmtId="0" fontId="81" fillId="0" borderId="0" xfId="27" applyFont="1" applyFill="1" applyBorder="1" applyAlignment="1">
      <alignment horizontal="left" vertical="center" wrapText="1" indent="1" readingOrder="1"/>
    </xf>
    <xf numFmtId="0" fontId="65" fillId="0" borderId="0" xfId="27" applyFont="1"/>
    <xf numFmtId="1" fontId="11" fillId="0" borderId="0" xfId="27" applyNumberFormat="1" applyFont="1" applyFill="1" applyBorder="1" applyAlignment="1">
      <alignment horizontal="right" vertical="center" wrapText="1" indent="1" readingOrder="1"/>
    </xf>
    <xf numFmtId="0" fontId="82" fillId="0" borderId="0" xfId="27" applyFont="1" applyBorder="1" applyAlignment="1">
      <alignment horizontal="left" vertical="center" wrapText="1" indent="1"/>
    </xf>
    <xf numFmtId="0" fontId="83" fillId="0" borderId="0" xfId="27" applyFont="1" applyFill="1" applyBorder="1" applyAlignment="1">
      <alignment horizontal="left" vertical="center" wrapText="1" indent="1" readingOrder="1"/>
    </xf>
    <xf numFmtId="3" fontId="20" fillId="3" borderId="0" xfId="27" applyNumberFormat="1" applyFont="1" applyFill="1" applyBorder="1" applyAlignment="1">
      <alignment horizontal="right" vertical="center" wrapText="1" indent="1" readingOrder="1"/>
    </xf>
    <xf numFmtId="3" fontId="20" fillId="2" borderId="0" xfId="27" applyNumberFormat="1" applyFont="1" applyFill="1" applyBorder="1" applyAlignment="1">
      <alignment horizontal="right" vertical="center" wrapText="1" indent="1" readingOrder="1"/>
    </xf>
    <xf numFmtId="3" fontId="9" fillId="2" borderId="0" xfId="27" applyNumberFormat="1" applyFont="1" applyFill="1" applyBorder="1" applyAlignment="1">
      <alignment horizontal="right" vertical="center" wrapText="1" indent="1" readingOrder="1"/>
    </xf>
    <xf numFmtId="1" fontId="5" fillId="0" borderId="0" xfId="27" applyNumberFormat="1" applyFont="1" applyFill="1" applyBorder="1" applyAlignment="1">
      <alignment horizontal="right" vertical="center" wrapText="1" indent="1" readingOrder="1"/>
    </xf>
    <xf numFmtId="1" fontId="6" fillId="0" borderId="0" xfId="27" applyNumberFormat="1" applyFont="1" applyFill="1" applyBorder="1" applyAlignment="1">
      <alignment horizontal="right" vertical="center" wrapText="1" indent="1" readingOrder="1"/>
    </xf>
    <xf numFmtId="4" fontId="3" fillId="0" borderId="0" xfId="27" applyNumberFormat="1"/>
    <xf numFmtId="0" fontId="82" fillId="0" borderId="0" xfId="27" applyFont="1" applyBorder="1" applyAlignment="1">
      <alignment horizontal="left" vertical="center" indent="1" readingOrder="1"/>
    </xf>
    <xf numFmtId="0" fontId="84" fillId="0" borderId="0" xfId="27" applyFont="1" applyFill="1" applyBorder="1"/>
    <xf numFmtId="0" fontId="20" fillId="0" borderId="0" xfId="27" applyFont="1" applyFill="1" applyBorder="1" applyAlignment="1">
      <alignment horizontal="center" vertical="center" wrapText="1" readingOrder="1"/>
    </xf>
    <xf numFmtId="0" fontId="20" fillId="0" borderId="28" xfId="27" applyFont="1" applyFill="1" applyBorder="1" applyAlignment="1">
      <alignment horizontal="center" vertical="center" wrapText="1" readingOrder="1"/>
    </xf>
    <xf numFmtId="0" fontId="22" fillId="0" borderId="45" xfId="27" applyFont="1" applyFill="1" applyBorder="1" applyAlignment="1">
      <alignment horizontal="left" vertical="center" wrapText="1" indent="1" readingOrder="1"/>
    </xf>
    <xf numFmtId="0" fontId="85" fillId="0" borderId="0" xfId="27" applyFont="1" applyFill="1" applyBorder="1" applyAlignment="1">
      <alignment horizontal="right" vertical="center" wrapText="1" indent="1" readingOrder="1"/>
    </xf>
    <xf numFmtId="1" fontId="85" fillId="0" borderId="0" xfId="27" applyNumberFormat="1" applyFont="1" applyFill="1" applyBorder="1" applyAlignment="1">
      <alignment horizontal="right" vertical="center" wrapText="1" indent="1" readingOrder="1"/>
    </xf>
    <xf numFmtId="0" fontId="60" fillId="0" borderId="0" xfId="27" applyFont="1"/>
    <xf numFmtId="3" fontId="5" fillId="0" borderId="0" xfId="27" applyNumberFormat="1" applyFont="1" applyAlignment="1">
      <alignment horizontal="right" vertical="center" indent="1"/>
    </xf>
    <xf numFmtId="0" fontId="6" fillId="0" borderId="0" xfId="8" applyFont="1" applyFill="1" applyBorder="1" applyAlignment="1" applyProtection="1">
      <alignment horizontal="left" indent="1"/>
      <protection hidden="1"/>
    </xf>
    <xf numFmtId="1" fontId="72" fillId="0" borderId="0" xfId="27" applyNumberFormat="1" applyFont="1"/>
    <xf numFmtId="0" fontId="72" fillId="0" borderId="0" xfId="27" applyFont="1" applyAlignment="1">
      <alignment horizontal="right"/>
    </xf>
    <xf numFmtId="1" fontId="5" fillId="0" borderId="0" xfId="27" applyNumberFormat="1" applyFont="1" applyAlignment="1">
      <alignment horizontal="right" vertical="center" indent="1"/>
    </xf>
    <xf numFmtId="166" fontId="5" fillId="0" borderId="0" xfId="27" applyNumberFormat="1" applyFont="1" applyAlignment="1">
      <alignment horizontal="right" vertical="center" indent="1"/>
    </xf>
    <xf numFmtId="0" fontId="5" fillId="0" borderId="0" xfId="27" applyFont="1" applyAlignment="1">
      <alignment horizontal="right" vertical="center" indent="1"/>
    </xf>
    <xf numFmtId="2" fontId="82" fillId="0" borderId="0" xfId="27" applyNumberFormat="1" applyFont="1" applyFill="1" applyBorder="1" applyAlignment="1">
      <alignment horizontal="left" vertical="center" wrapText="1" indent="1" readingOrder="1"/>
    </xf>
    <xf numFmtId="0" fontId="86" fillId="0" borderId="0" xfId="27" applyFont="1" applyFill="1" applyBorder="1" applyAlignment="1">
      <alignment horizontal="center" vertical="center" wrapText="1" readingOrder="1"/>
    </xf>
    <xf numFmtId="1" fontId="82" fillId="0" borderId="0" xfId="27" applyNumberFormat="1" applyFont="1" applyFill="1" applyBorder="1" applyAlignment="1">
      <alignment horizontal="center" vertical="center" wrapText="1" readingOrder="1"/>
    </xf>
    <xf numFmtId="1" fontId="83" fillId="0" borderId="0" xfId="27" applyNumberFormat="1" applyFont="1" applyFill="1" applyBorder="1" applyAlignment="1">
      <alignment horizontal="center" vertical="center" wrapText="1" readingOrder="1"/>
    </xf>
    <xf numFmtId="0" fontId="5" fillId="3" borderId="0" xfId="27" applyFont="1" applyFill="1" applyAlignment="1">
      <alignment horizontal="right" vertical="center" indent="1"/>
    </xf>
    <xf numFmtId="0" fontId="5" fillId="0" borderId="0" xfId="27" applyFont="1" applyFill="1" applyBorder="1" applyAlignment="1">
      <alignment horizontal="left" indent="1"/>
    </xf>
    <xf numFmtId="1" fontId="11" fillId="0" borderId="0" xfId="27" applyNumberFormat="1" applyFont="1" applyFill="1" applyBorder="1" applyAlignment="1">
      <alignment horizontal="center" vertical="center" wrapText="1" readingOrder="1"/>
    </xf>
    <xf numFmtId="1" fontId="9" fillId="2" borderId="0" xfId="27" applyNumberFormat="1" applyFont="1" applyFill="1" applyBorder="1" applyAlignment="1">
      <alignment horizontal="center" vertical="center" wrapText="1" readingOrder="1"/>
    </xf>
    <xf numFmtId="0" fontId="20" fillId="3" borderId="0" xfId="27" applyFont="1" applyFill="1" applyAlignment="1">
      <alignment horizontal="right" vertical="center" indent="1"/>
    </xf>
    <xf numFmtId="0" fontId="20" fillId="2" borderId="0" xfId="27" applyFont="1" applyFill="1" applyAlignment="1">
      <alignment horizontal="right" vertical="center" indent="1"/>
    </xf>
    <xf numFmtId="0" fontId="9" fillId="2" borderId="0" xfId="8" applyFont="1" applyFill="1" applyBorder="1" applyAlignment="1" applyProtection="1">
      <alignment horizontal="left" indent="1"/>
      <protection hidden="1"/>
    </xf>
    <xf numFmtId="1" fontId="6" fillId="0" borderId="0" xfId="27" applyNumberFormat="1" applyFont="1" applyFill="1" applyBorder="1" applyAlignment="1">
      <alignment horizontal="center" vertical="center" wrapText="1" readingOrder="1"/>
    </xf>
    <xf numFmtId="1" fontId="9" fillId="0" borderId="0" xfId="27" applyNumberFormat="1" applyFont="1" applyFill="1" applyBorder="1" applyAlignment="1">
      <alignment horizontal="center" vertical="center" wrapText="1" readingOrder="1"/>
    </xf>
    <xf numFmtId="0" fontId="20" fillId="0" borderId="0" xfId="27" applyFont="1" applyFill="1" applyBorder="1" applyAlignment="1">
      <alignment horizontal="left" vertical="center" wrapText="1" indent="1" readingOrder="1"/>
    </xf>
    <xf numFmtId="1" fontId="20" fillId="0" borderId="0" xfId="27" applyNumberFormat="1" applyFont="1" applyFill="1" applyBorder="1" applyAlignment="1">
      <alignment horizontal="center" vertical="center" wrapText="1" readingOrder="1"/>
    </xf>
    <xf numFmtId="1" fontId="5" fillId="0" borderId="0" xfId="27" applyNumberFormat="1" applyFont="1" applyFill="1" applyBorder="1" applyAlignment="1">
      <alignment horizontal="center" vertical="center" wrapText="1" readingOrder="1"/>
    </xf>
    <xf numFmtId="0" fontId="5" fillId="0" borderId="0" xfId="27" applyFont="1" applyFill="1" applyBorder="1" applyAlignment="1">
      <alignment horizontal="center" vertical="center" wrapText="1"/>
    </xf>
    <xf numFmtId="0" fontId="9" fillId="0" borderId="4" xfId="27" applyFont="1" applyBorder="1" applyAlignment="1">
      <alignment horizontal="center"/>
    </xf>
    <xf numFmtId="0" fontId="20" fillId="0" borderId="45" xfId="27" applyFont="1" applyFill="1" applyBorder="1" applyAlignment="1">
      <alignment horizontal="left" vertical="center" wrapText="1" indent="1" readingOrder="1"/>
    </xf>
    <xf numFmtId="0" fontId="20" fillId="0" borderId="0" xfId="27" applyFont="1" applyBorder="1" applyAlignment="1">
      <alignment horizontal="center"/>
    </xf>
    <xf numFmtId="0" fontId="20" fillId="0" borderId="4" xfId="27" applyFont="1" applyBorder="1" applyAlignment="1">
      <alignment horizontal="center"/>
    </xf>
    <xf numFmtId="0" fontId="20" fillId="0" borderId="4" xfId="27" applyFont="1" applyBorder="1" applyAlignment="1">
      <alignment horizontal="left" indent="1"/>
    </xf>
    <xf numFmtId="0" fontId="87" fillId="0" borderId="0" xfId="27" applyFont="1"/>
    <xf numFmtId="0" fontId="20" fillId="0" borderId="0" xfId="27" applyFont="1"/>
    <xf numFmtId="0" fontId="88" fillId="0" borderId="0" xfId="27" applyFont="1" applyAlignment="1">
      <alignment vertical="center"/>
    </xf>
    <xf numFmtId="0" fontId="13" fillId="0" borderId="0" xfId="27" applyFont="1"/>
    <xf numFmtId="0" fontId="6" fillId="0" borderId="0" xfId="30" applyFont="1" applyFill="1" applyBorder="1" applyAlignment="1" applyProtection="1">
      <alignment horizontal="left"/>
      <protection hidden="1"/>
    </xf>
    <xf numFmtId="0" fontId="9" fillId="0" borderId="3" xfId="30" applyFont="1" applyFill="1" applyBorder="1" applyAlignment="1" applyProtection="1">
      <alignment horizontal="left" indent="1"/>
      <protection hidden="1"/>
    </xf>
    <xf numFmtId="0" fontId="9" fillId="2" borderId="0" xfId="30" applyFont="1" applyFill="1" applyBorder="1" applyAlignment="1" applyProtection="1">
      <alignment horizontal="left"/>
      <protection hidden="1"/>
    </xf>
    <xf numFmtId="0" fontId="5" fillId="0" borderId="0" xfId="31" applyFont="1"/>
    <xf numFmtId="0" fontId="5" fillId="3" borderId="0" xfId="31" applyFont="1" applyFill="1"/>
    <xf numFmtId="0" fontId="5" fillId="3" borderId="0" xfId="31" applyFont="1" applyFill="1" applyBorder="1"/>
    <xf numFmtId="0" fontId="5" fillId="3" borderId="0" xfId="31" applyFont="1" applyFill="1" applyBorder="1" applyAlignment="1">
      <alignment horizontal="right" indent="1"/>
    </xf>
    <xf numFmtId="3" fontId="5" fillId="3" borderId="0" xfId="31" applyNumberFormat="1" applyFont="1" applyFill="1" applyBorder="1" applyAlignment="1">
      <alignment horizontal="right" vertical="center" indent="1"/>
    </xf>
    <xf numFmtId="0" fontId="5" fillId="3" borderId="0" xfId="31" applyFont="1" applyFill="1" applyBorder="1" applyAlignment="1">
      <alignment horizontal="left" vertical="center" indent="1"/>
    </xf>
    <xf numFmtId="9" fontId="5" fillId="3" borderId="24" xfId="31" applyNumberFormat="1" applyFont="1" applyFill="1" applyBorder="1" applyAlignment="1">
      <alignment horizontal="right" vertical="center" indent="1"/>
    </xf>
    <xf numFmtId="3" fontId="5" fillId="0" borderId="0" xfId="32" applyNumberFormat="1" applyFont="1" applyFill="1" applyBorder="1" applyAlignment="1">
      <alignment horizontal="right" vertical="center" indent="1"/>
    </xf>
    <xf numFmtId="0" fontId="5" fillId="3" borderId="0" xfId="31" applyFont="1" applyFill="1" applyAlignment="1">
      <alignment horizontal="right"/>
    </xf>
    <xf numFmtId="9" fontId="20" fillId="2" borderId="24" xfId="31" applyNumberFormat="1" applyFont="1" applyFill="1" applyBorder="1" applyAlignment="1">
      <alignment horizontal="right" vertical="center" indent="1"/>
    </xf>
    <xf numFmtId="3" fontId="20" fillId="2" borderId="0" xfId="31" applyNumberFormat="1" applyFont="1" applyFill="1" applyBorder="1" applyAlignment="1">
      <alignment horizontal="right" vertical="center" indent="1"/>
    </xf>
    <xf numFmtId="0" fontId="20" fillId="2" borderId="0" xfId="31" applyFont="1" applyFill="1" applyAlignment="1">
      <alignment horizontal="right" vertical="center" indent="1"/>
    </xf>
    <xf numFmtId="0" fontId="20" fillId="2" borderId="0" xfId="31" applyFont="1" applyFill="1" applyAlignment="1">
      <alignment horizontal="left" vertical="center" indent="1"/>
    </xf>
    <xf numFmtId="9" fontId="20" fillId="3" borderId="24" xfId="31" applyNumberFormat="1" applyFont="1" applyFill="1" applyBorder="1" applyAlignment="1">
      <alignment horizontal="right" vertical="center" indent="1"/>
    </xf>
    <xf numFmtId="0" fontId="5" fillId="3" borderId="0" xfId="31" applyFont="1" applyFill="1" applyAlignment="1">
      <alignment horizontal="right" vertical="center" indent="1"/>
    </xf>
    <xf numFmtId="0" fontId="5" fillId="3" borderId="0" xfId="31" applyFont="1" applyFill="1" applyAlignment="1">
      <alignment horizontal="left" vertical="center" indent="1"/>
    </xf>
    <xf numFmtId="0" fontId="20" fillId="3" borderId="3" xfId="31" applyFont="1" applyFill="1" applyBorder="1" applyAlignment="1">
      <alignment horizontal="left" vertical="center" indent="1"/>
    </xf>
    <xf numFmtId="0" fontId="5" fillId="3" borderId="24" xfId="31" applyFont="1" applyFill="1" applyBorder="1" applyAlignment="1">
      <alignment vertical="center"/>
    </xf>
    <xf numFmtId="0" fontId="5" fillId="3" borderId="0" xfId="31" applyFont="1" applyFill="1" applyBorder="1" applyAlignment="1">
      <alignment vertical="center"/>
    </xf>
    <xf numFmtId="0" fontId="5" fillId="3" borderId="0" xfId="31" applyFont="1" applyFill="1" applyAlignment="1">
      <alignment vertical="center"/>
    </xf>
    <xf numFmtId="0" fontId="15" fillId="3" borderId="0" xfId="31" applyFont="1" applyFill="1" applyAlignment="1">
      <alignment vertical="center"/>
    </xf>
    <xf numFmtId="0" fontId="13" fillId="3" borderId="0" xfId="31" applyFont="1" applyFill="1" applyAlignment="1">
      <alignment vertical="center"/>
    </xf>
    <xf numFmtId="0" fontId="5" fillId="3" borderId="3" xfId="31" applyFont="1" applyFill="1" applyBorder="1" applyAlignment="1">
      <alignment vertical="center"/>
    </xf>
    <xf numFmtId="0" fontId="5" fillId="0" borderId="0" xfId="34" applyFont="1"/>
    <xf numFmtId="0" fontId="5" fillId="0" borderId="0" xfId="34" applyFont="1" applyBorder="1"/>
    <xf numFmtId="0" fontId="5" fillId="0" borderId="0" xfId="35" applyFont="1" applyFill="1" applyBorder="1"/>
    <xf numFmtId="164" fontId="5" fillId="0" borderId="0" xfId="35" applyNumberFormat="1" applyFont="1" applyFill="1"/>
    <xf numFmtId="3" fontId="5" fillId="0" borderId="0" xfId="35" applyNumberFormat="1" applyFont="1" applyFill="1"/>
    <xf numFmtId="3" fontId="20" fillId="0" borderId="16" xfId="35" applyNumberFormat="1" applyFont="1" applyFill="1" applyBorder="1"/>
    <xf numFmtId="3" fontId="5" fillId="0" borderId="3" xfId="35" applyNumberFormat="1" applyFont="1" applyFill="1" applyBorder="1"/>
    <xf numFmtId="3" fontId="5" fillId="0" borderId="0" xfId="35" applyNumberFormat="1" applyFont="1" applyFill="1" applyAlignment="1">
      <alignment horizontal="left"/>
    </xf>
    <xf numFmtId="0" fontId="11" fillId="0" borderId="0" xfId="34" applyFont="1"/>
    <xf numFmtId="1" fontId="5" fillId="0" borderId="0" xfId="34" applyNumberFormat="1" applyFont="1"/>
    <xf numFmtId="3" fontId="20" fillId="2" borderId="0" xfId="34" applyNumberFormat="1" applyFont="1" applyFill="1" applyAlignment="1"/>
    <xf numFmtId="0" fontId="20" fillId="2" borderId="0" xfId="34" applyFont="1" applyFill="1" applyAlignment="1">
      <alignment horizontal="left" vertical="center" indent="1"/>
    </xf>
    <xf numFmtId="3" fontId="6" fillId="0" borderId="3" xfId="34" applyNumberFormat="1" applyFont="1" applyBorder="1" applyAlignment="1"/>
    <xf numFmtId="3" fontId="5" fillId="0" borderId="3" xfId="34" applyNumberFormat="1" applyFont="1" applyBorder="1" applyAlignment="1"/>
    <xf numFmtId="0" fontId="5" fillId="0" borderId="3" xfId="34" applyFont="1" applyBorder="1" applyAlignment="1">
      <alignment horizontal="left" vertical="center" indent="1"/>
    </xf>
    <xf numFmtId="3" fontId="5" fillId="0" borderId="0" xfId="34" applyNumberFormat="1" applyFont="1" applyAlignment="1"/>
    <xf numFmtId="0" fontId="5" fillId="0" borderId="0" xfId="34" applyFont="1" applyAlignment="1">
      <alignment horizontal="left" vertical="center" indent="1"/>
    </xf>
    <xf numFmtId="3" fontId="6" fillId="0" borderId="0" xfId="34" applyNumberFormat="1" applyFont="1" applyAlignment="1"/>
    <xf numFmtId="1" fontId="20" fillId="2" borderId="0" xfId="34" applyNumberFormat="1" applyFont="1" applyFill="1" applyAlignment="1"/>
    <xf numFmtId="0" fontId="5" fillId="0" borderId="0" xfId="34" applyFont="1" applyAlignment="1"/>
    <xf numFmtId="1" fontId="5" fillId="0" borderId="0" xfId="34" applyNumberFormat="1" applyFont="1" applyAlignment="1"/>
    <xf numFmtId="1" fontId="5" fillId="0" borderId="0" xfId="34" applyNumberFormat="1" applyFont="1" applyFill="1" applyAlignment="1"/>
    <xf numFmtId="0" fontId="20" fillId="0" borderId="4" xfId="34" applyFont="1" applyBorder="1" applyAlignment="1">
      <alignment horizontal="right"/>
    </xf>
    <xf numFmtId="0" fontId="20" fillId="0" borderId="4" xfId="34" applyFont="1" applyBorder="1" applyAlignment="1">
      <alignment horizontal="left" indent="1"/>
    </xf>
    <xf numFmtId="0" fontId="5" fillId="0" borderId="0" xfId="34" applyFont="1" applyAlignment="1">
      <alignment horizontal="left" indent="1"/>
    </xf>
    <xf numFmtId="3" fontId="5" fillId="0" borderId="0" xfId="34" applyNumberFormat="1" applyFont="1" applyFill="1" applyBorder="1" applyAlignment="1">
      <alignment horizontal="right"/>
    </xf>
    <xf numFmtId="0" fontId="5" fillId="0" borderId="0" xfId="34" applyFont="1" applyBorder="1" applyAlignment="1">
      <alignment horizontal="center" vertical="center"/>
    </xf>
    <xf numFmtId="0" fontId="13" fillId="0" borderId="0" xfId="34" applyFont="1"/>
    <xf numFmtId="0" fontId="5" fillId="0" borderId="0" xfId="34" applyFont="1" applyAlignment="1">
      <alignment horizontal="right" indent="1"/>
    </xf>
    <xf numFmtId="0" fontId="20" fillId="0" borderId="0" xfId="34" applyFont="1"/>
    <xf numFmtId="0" fontId="9" fillId="0" borderId="0" xfId="34" applyFont="1"/>
    <xf numFmtId="3" fontId="90" fillId="0" borderId="0" xfId="37" applyNumberFormat="1" applyFont="1" applyFill="1" applyBorder="1" applyAlignment="1">
      <alignment horizontal="right"/>
    </xf>
    <xf numFmtId="3" fontId="13" fillId="0" borderId="0" xfId="37" applyNumberFormat="1" applyFont="1" applyFill="1" applyBorder="1" applyAlignment="1">
      <alignment horizontal="left"/>
    </xf>
    <xf numFmtId="0" fontId="5" fillId="0" borderId="0" xfId="34" applyFont="1" applyAlignment="1">
      <alignment horizontal="right"/>
    </xf>
    <xf numFmtId="169" fontId="5" fillId="0" borderId="0" xfId="34" applyNumberFormat="1" applyFont="1" applyAlignment="1">
      <alignment horizontal="right"/>
    </xf>
    <xf numFmtId="3" fontId="8" fillId="0" borderId="0" xfId="34" applyNumberFormat="1" applyFont="1" applyFill="1" applyAlignment="1">
      <alignment horizontal="center" vertical="center"/>
    </xf>
    <xf numFmtId="3" fontId="8" fillId="0" borderId="0" xfId="34" applyNumberFormat="1" applyFont="1" applyFill="1" applyAlignment="1">
      <alignment horizontal="center"/>
    </xf>
    <xf numFmtId="0" fontId="7" fillId="0" borderId="0" xfId="34" applyFont="1" applyFill="1" applyAlignment="1">
      <alignment horizontal="center" vertical="center"/>
    </xf>
    <xf numFmtId="3" fontId="8" fillId="0" borderId="0" xfId="34" applyNumberFormat="1" applyFont="1" applyAlignment="1">
      <alignment horizontal="center" vertical="center"/>
    </xf>
    <xf numFmtId="3" fontId="8" fillId="0" borderId="0" xfId="34" applyNumberFormat="1" applyFont="1" applyFill="1" applyBorder="1" applyAlignment="1">
      <alignment horizontal="center" vertical="center"/>
    </xf>
    <xf numFmtId="0" fontId="7" fillId="0" borderId="0" xfId="34" applyFont="1" applyAlignment="1">
      <alignment horizontal="center" vertical="center"/>
    </xf>
    <xf numFmtId="0" fontId="6" fillId="0" borderId="0" xfId="34" applyFont="1"/>
    <xf numFmtId="0" fontId="20" fillId="2" borderId="0" xfId="34" applyFont="1" applyFill="1" applyAlignment="1">
      <alignment horizontal="left"/>
    </xf>
    <xf numFmtId="3" fontId="6" fillId="0" borderId="3" xfId="34" applyNumberFormat="1" applyFont="1" applyBorder="1" applyAlignment="1">
      <alignment horizontal="right"/>
    </xf>
    <xf numFmtId="3" fontId="5" fillId="0" borderId="3" xfId="34" applyNumberFormat="1" applyFont="1" applyBorder="1" applyAlignment="1">
      <alignment horizontal="left"/>
    </xf>
    <xf numFmtId="3" fontId="6" fillId="0" borderId="0" xfId="34" applyNumberFormat="1" applyFont="1" applyAlignment="1">
      <alignment horizontal="right"/>
    </xf>
    <xf numFmtId="3" fontId="5" fillId="0" borderId="0" xfId="34" applyNumberFormat="1" applyFont="1" applyAlignment="1">
      <alignment horizontal="left"/>
    </xf>
    <xf numFmtId="0" fontId="9" fillId="0" borderId="4" xfId="34" applyFont="1" applyBorder="1" applyAlignment="1">
      <alignment horizontal="right" wrapText="1"/>
    </xf>
    <xf numFmtId="0" fontId="20" fillId="0" borderId="4" xfId="34" applyFont="1" applyBorder="1" applyAlignment="1">
      <alignment horizontal="left"/>
    </xf>
    <xf numFmtId="0" fontId="9" fillId="0" borderId="0" xfId="34" applyFont="1" applyBorder="1" applyAlignment="1">
      <alignment horizontal="center"/>
    </xf>
    <xf numFmtId="0" fontId="20" fillId="0" borderId="0" xfId="34" applyFont="1" applyAlignment="1"/>
    <xf numFmtId="0" fontId="13" fillId="0" borderId="0" xfId="34" applyFont="1" applyAlignment="1"/>
    <xf numFmtId="0" fontId="6" fillId="0" borderId="0" xfId="34" applyFont="1" applyAlignment="1"/>
    <xf numFmtId="0" fontId="9" fillId="0" borderId="4" xfId="34" applyFont="1" applyBorder="1" applyAlignment="1">
      <alignment horizontal="center" wrapText="1"/>
    </xf>
    <xf numFmtId="0" fontId="20" fillId="0" borderId="4" xfId="34" applyFont="1" applyBorder="1" applyAlignment="1">
      <alignment horizontal="center"/>
    </xf>
    <xf numFmtId="3" fontId="5" fillId="0" borderId="0" xfId="34" applyNumberFormat="1" applyFont="1"/>
    <xf numFmtId="0" fontId="32" fillId="0" borderId="0" xfId="34" applyFont="1"/>
    <xf numFmtId="3" fontId="9" fillId="2" borderId="3" xfId="34" applyNumberFormat="1" applyFont="1" applyFill="1" applyBorder="1"/>
    <xf numFmtId="0" fontId="81" fillId="2" borderId="3" xfId="34" applyFont="1" applyFill="1" applyBorder="1"/>
    <xf numFmtId="0" fontId="20" fillId="2" borderId="3" xfId="34" applyFont="1" applyFill="1" applyBorder="1"/>
    <xf numFmtId="0" fontId="9" fillId="2" borderId="3" xfId="34" applyFont="1" applyFill="1" applyBorder="1"/>
    <xf numFmtId="1" fontId="9" fillId="2" borderId="3" xfId="34" applyNumberFormat="1" applyFont="1" applyFill="1" applyBorder="1"/>
    <xf numFmtId="4" fontId="5" fillId="2" borderId="3" xfId="34" applyNumberFormat="1" applyFont="1" applyFill="1" applyBorder="1"/>
    <xf numFmtId="3" fontId="5" fillId="2" borderId="3" xfId="34" applyNumberFormat="1" applyFont="1" applyFill="1" applyBorder="1"/>
    <xf numFmtId="3" fontId="81" fillId="2" borderId="0" xfId="34" applyNumberFormat="1" applyFont="1" applyFill="1" applyBorder="1"/>
    <xf numFmtId="3" fontId="9" fillId="2" borderId="0" xfId="34" applyNumberFormat="1" applyFont="1" applyFill="1" applyBorder="1"/>
    <xf numFmtId="3" fontId="20" fillId="2" borderId="0" xfId="34" applyNumberFormat="1" applyFont="1" applyFill="1" applyBorder="1"/>
    <xf numFmtId="4" fontId="5" fillId="2" borderId="0" xfId="34" applyNumberFormat="1" applyFont="1" applyFill="1" applyBorder="1"/>
    <xf numFmtId="3" fontId="5" fillId="2" borderId="0" xfId="34" applyNumberFormat="1" applyFont="1" applyFill="1" applyBorder="1"/>
    <xf numFmtId="0" fontId="20" fillId="2" borderId="0" xfId="34" applyFont="1" applyFill="1" applyBorder="1"/>
    <xf numFmtId="3" fontId="20" fillId="2" borderId="16" xfId="34" applyNumberFormat="1" applyFont="1" applyFill="1" applyBorder="1"/>
    <xf numFmtId="0" fontId="20" fillId="2" borderId="16" xfId="34" applyFont="1" applyFill="1" applyBorder="1" applyAlignment="1">
      <alignment horizontal="left"/>
    </xf>
    <xf numFmtId="3" fontId="5" fillId="0" borderId="3" xfId="34" applyNumberFormat="1" applyFont="1" applyBorder="1"/>
    <xf numFmtId="3" fontId="20" fillId="2" borderId="16" xfId="34" applyNumberFormat="1" applyFont="1" applyFill="1" applyBorder="1" applyAlignment="1">
      <alignment horizontal="left"/>
    </xf>
    <xf numFmtId="3" fontId="5" fillId="0" borderId="0" xfId="34" applyNumberFormat="1" applyFont="1" applyBorder="1"/>
    <xf numFmtId="3" fontId="5" fillId="0" borderId="0" xfId="34" applyNumberFormat="1" applyFont="1" applyBorder="1" applyAlignment="1">
      <alignment horizontal="left"/>
    </xf>
    <xf numFmtId="0" fontId="32" fillId="0" borderId="51" xfId="34" applyFont="1" applyBorder="1" applyAlignment="1">
      <alignment horizontal="right"/>
    </xf>
    <xf numFmtId="3" fontId="32" fillId="0" borderId="51" xfId="34" applyNumberFormat="1" applyFont="1" applyBorder="1" applyAlignment="1">
      <alignment horizontal="right"/>
    </xf>
    <xf numFmtId="0" fontId="32" fillId="0" borderId="51" xfId="34" applyFont="1" applyBorder="1"/>
    <xf numFmtId="0" fontId="32" fillId="0" borderId="0" xfId="34" applyFont="1" applyAlignment="1">
      <alignment horizontal="right"/>
    </xf>
    <xf numFmtId="3" fontId="32" fillId="0" borderId="0" xfId="34" applyNumberFormat="1" applyFont="1" applyAlignment="1">
      <alignment horizontal="right"/>
    </xf>
    <xf numFmtId="3" fontId="20" fillId="0" borderId="0" xfId="34" applyNumberFormat="1" applyFont="1"/>
    <xf numFmtId="3" fontId="13" fillId="0" borderId="0" xfId="34" applyNumberFormat="1" applyFont="1"/>
    <xf numFmtId="4" fontId="11" fillId="2" borderId="3" xfId="34" applyNumberFormat="1" applyFont="1" applyFill="1" applyBorder="1"/>
    <xf numFmtId="3" fontId="11" fillId="2" borderId="3" xfId="34" applyNumberFormat="1" applyFont="1" applyFill="1" applyBorder="1"/>
    <xf numFmtId="4" fontId="11" fillId="2" borderId="0" xfId="34" applyNumberFormat="1" applyFont="1" applyFill="1" applyBorder="1"/>
    <xf numFmtId="3" fontId="11" fillId="2" borderId="0" xfId="34" applyNumberFormat="1" applyFont="1" applyFill="1" applyBorder="1"/>
    <xf numFmtId="0" fontId="9" fillId="2" borderId="0" xfId="34" applyFont="1" applyFill="1" applyBorder="1"/>
    <xf numFmtId="1" fontId="20" fillId="2" borderId="16" xfId="34" applyNumberFormat="1" applyFont="1" applyFill="1" applyBorder="1"/>
    <xf numFmtId="3" fontId="11" fillId="0" borderId="0" xfId="34" applyNumberFormat="1" applyFont="1"/>
    <xf numFmtId="0" fontId="32" fillId="0" borderId="51" xfId="34" applyFont="1" applyBorder="1" applyAlignment="1">
      <alignment horizontal="right" wrapText="1"/>
    </xf>
    <xf numFmtId="3" fontId="9" fillId="0" borderId="0" xfId="39" applyNumberFormat="1" applyFont="1" applyFill="1" applyBorder="1" applyAlignment="1" applyProtection="1">
      <alignment horizontal="right"/>
      <protection locked="0"/>
    </xf>
    <xf numFmtId="1" fontId="9" fillId="0" borderId="0" xfId="39" applyNumberFormat="1" applyFont="1" applyFill="1" applyBorder="1" applyAlignment="1" applyProtection="1">
      <alignment horizontal="right"/>
      <protection locked="0"/>
    </xf>
    <xf numFmtId="3" fontId="81" fillId="0" borderId="0" xfId="39" applyNumberFormat="1" applyFont="1" applyFill="1" applyBorder="1" applyAlignment="1" applyProtection="1">
      <alignment horizontal="right"/>
      <protection locked="0"/>
    </xf>
    <xf numFmtId="3" fontId="9" fillId="0" borderId="0" xfId="39" applyNumberFormat="1" applyFont="1" applyFill="1" applyBorder="1" applyAlignment="1" applyProtection="1">
      <alignment horizontal="left"/>
      <protection locked="0"/>
    </xf>
    <xf numFmtId="3" fontId="6" fillId="0" borderId="0" xfId="5" applyNumberFormat="1" applyFont="1" applyFill="1" applyBorder="1" applyAlignment="1" applyProtection="1">
      <alignment horizontal="right"/>
      <protection locked="0"/>
    </xf>
    <xf numFmtId="3" fontId="6" fillId="0" borderId="0" xfId="5" applyNumberFormat="1" applyFont="1" applyFill="1" applyBorder="1" applyAlignment="1" applyProtection="1">
      <alignment horizontal="left"/>
      <protection locked="0"/>
    </xf>
    <xf numFmtId="3" fontId="11" fillId="0" borderId="0" xfId="5" applyNumberFormat="1" applyFont="1" applyFill="1" applyBorder="1" applyAlignment="1" applyProtection="1">
      <alignment horizontal="right"/>
      <protection locked="0"/>
    </xf>
    <xf numFmtId="3" fontId="6" fillId="0" borderId="0" xfId="39" applyNumberFormat="1" applyFont="1" applyFill="1" applyBorder="1" applyAlignment="1" applyProtection="1">
      <alignment horizontal="left" wrapText="1"/>
      <protection locked="0"/>
    </xf>
    <xf numFmtId="3" fontId="6" fillId="0" borderId="0" xfId="39" applyNumberFormat="1" applyFont="1" applyFill="1" applyBorder="1" applyProtection="1">
      <protection locked="0"/>
    </xf>
    <xf numFmtId="170" fontId="6" fillId="0" borderId="0" xfId="5" applyNumberFormat="1" applyFont="1" applyFill="1" applyBorder="1" applyAlignment="1" applyProtection="1">
      <alignment horizontal="right"/>
      <protection locked="0"/>
    </xf>
    <xf numFmtId="3" fontId="9" fillId="0" borderId="0" xfId="5" applyNumberFormat="1" applyFont="1" applyFill="1" applyBorder="1" applyAlignment="1" applyProtection="1">
      <alignment horizontal="right"/>
      <protection locked="0"/>
    </xf>
    <xf numFmtId="3" fontId="9" fillId="0" borderId="51" xfId="34" applyNumberFormat="1" applyFont="1" applyFill="1" applyBorder="1"/>
    <xf numFmtId="3" fontId="6" fillId="0" borderId="51" xfId="34" applyNumberFormat="1" applyFont="1" applyFill="1" applyBorder="1"/>
    <xf numFmtId="0" fontId="9" fillId="0" borderId="51" xfId="34" applyFont="1" applyFill="1" applyBorder="1"/>
    <xf numFmtId="3" fontId="9" fillId="0" borderId="0" xfId="34" applyNumberFormat="1" applyFont="1" applyFill="1" applyBorder="1"/>
    <xf numFmtId="3" fontId="20" fillId="0" borderId="0" xfId="34" applyNumberFormat="1" applyFont="1" applyFill="1" applyBorder="1"/>
    <xf numFmtId="3" fontId="6" fillId="0" borderId="0" xfId="34" applyNumberFormat="1" applyFont="1" applyFill="1" applyBorder="1"/>
    <xf numFmtId="0" fontId="9" fillId="0" borderId="0" xfId="34" applyFont="1" applyFill="1" applyBorder="1"/>
    <xf numFmtId="3" fontId="9" fillId="0" borderId="52" xfId="39" applyNumberFormat="1" applyFont="1" applyFill="1" applyBorder="1" applyAlignment="1" applyProtection="1">
      <alignment horizontal="right"/>
      <protection locked="0"/>
    </xf>
    <xf numFmtId="3" fontId="9" fillId="0" borderId="53" xfId="39" applyNumberFormat="1" applyFont="1" applyFill="1" applyBorder="1" applyAlignment="1" applyProtection="1">
      <alignment horizontal="right"/>
      <protection locked="0"/>
    </xf>
    <xf numFmtId="1" fontId="9" fillId="0" borderId="53" xfId="39" applyNumberFormat="1" applyFont="1" applyFill="1" applyBorder="1" applyAlignment="1" applyProtection="1">
      <alignment horizontal="right"/>
      <protection locked="0"/>
    </xf>
    <xf numFmtId="3" fontId="9" fillId="0" borderId="53" xfId="39" applyNumberFormat="1" applyFont="1" applyFill="1" applyBorder="1" applyAlignment="1" applyProtection="1">
      <alignment horizontal="left"/>
      <protection locked="0"/>
    </xf>
    <xf numFmtId="3" fontId="9" fillId="0" borderId="54" xfId="39" applyNumberFormat="1" applyFont="1" applyFill="1" applyBorder="1" applyAlignment="1" applyProtection="1">
      <alignment horizontal="left"/>
      <protection locked="0"/>
    </xf>
    <xf numFmtId="3" fontId="6" fillId="0" borderId="10" xfId="5" applyNumberFormat="1" applyFont="1" applyFill="1" applyBorder="1" applyAlignment="1" applyProtection="1">
      <alignment horizontal="right"/>
      <protection locked="0"/>
    </xf>
    <xf numFmtId="3" fontId="6" fillId="0" borderId="10" xfId="39" applyNumberFormat="1" applyFont="1" applyFill="1" applyBorder="1" applyAlignment="1" applyProtection="1">
      <alignment horizontal="left" wrapText="1"/>
      <protection locked="0"/>
    </xf>
    <xf numFmtId="4" fontId="9" fillId="0" borderId="0" xfId="39" applyNumberFormat="1" applyFont="1" applyFill="1" applyBorder="1" applyAlignment="1" applyProtection="1">
      <alignment horizontal="right"/>
      <protection locked="0"/>
    </xf>
    <xf numFmtId="165" fontId="6" fillId="0" borderId="0" xfId="39" applyNumberFormat="1" applyFont="1" applyFill="1" applyBorder="1" applyAlignment="1" applyProtection="1">
      <alignment horizontal="left" wrapText="1"/>
      <protection locked="0"/>
    </xf>
    <xf numFmtId="3" fontId="9" fillId="0" borderId="0" xfId="39" applyNumberFormat="1" applyFont="1" applyFill="1" applyBorder="1" applyAlignment="1" applyProtection="1">
      <alignment horizontal="left" wrapText="1"/>
      <protection locked="0"/>
    </xf>
    <xf numFmtId="3" fontId="9" fillId="0" borderId="0" xfId="39" applyNumberFormat="1" applyFont="1" applyFill="1" applyBorder="1" applyProtection="1">
      <protection locked="0"/>
    </xf>
    <xf numFmtId="165" fontId="6" fillId="0" borderId="10" xfId="5" applyNumberFormat="1" applyFont="1" applyFill="1" applyBorder="1" applyAlignment="1" applyProtection="1">
      <alignment horizontal="right"/>
      <protection locked="0"/>
    </xf>
    <xf numFmtId="165" fontId="6" fillId="0" borderId="0" xfId="5" applyNumberFormat="1" applyFont="1" applyFill="1" applyBorder="1" applyAlignment="1" applyProtection="1">
      <alignment horizontal="right"/>
      <protection locked="0"/>
    </xf>
    <xf numFmtId="3" fontId="9" fillId="0" borderId="55" xfId="5" applyNumberFormat="1" applyFont="1" applyFill="1" applyBorder="1" applyAlignment="1" applyProtection="1">
      <alignment horizontal="right"/>
      <protection locked="0"/>
    </xf>
    <xf numFmtId="3" fontId="9" fillId="0" borderId="55" xfId="39" applyNumberFormat="1" applyFont="1" applyFill="1" applyBorder="1" applyAlignment="1" applyProtection="1">
      <alignment horizontal="left"/>
      <protection locked="0"/>
    </xf>
    <xf numFmtId="165" fontId="9" fillId="0" borderId="0" xfId="5" applyNumberFormat="1" applyFont="1" applyFill="1" applyBorder="1" applyAlignment="1" applyProtection="1">
      <alignment horizontal="right"/>
      <protection locked="0"/>
    </xf>
    <xf numFmtId="3" fontId="9" fillId="0" borderId="10" xfId="5" applyNumberFormat="1" applyFont="1" applyFill="1" applyBorder="1" applyAlignment="1" applyProtection="1">
      <alignment horizontal="center" vertical="center"/>
      <protection locked="0"/>
    </xf>
    <xf numFmtId="3" fontId="9" fillId="0" borderId="0" xfId="5" applyNumberFormat="1" applyFont="1" applyFill="1" applyBorder="1" applyAlignment="1" applyProtection="1">
      <alignment horizontal="left" vertical="center"/>
      <protection locked="0"/>
    </xf>
    <xf numFmtId="3" fontId="9" fillId="0" borderId="0" xfId="5" applyNumberFormat="1" applyFont="1" applyFill="1" applyBorder="1" applyAlignment="1" applyProtection="1">
      <alignment horizontal="center" vertical="center"/>
      <protection locked="0"/>
    </xf>
    <xf numFmtId="3" fontId="6" fillId="0" borderId="0" xfId="39" applyNumberFormat="1" applyFont="1" applyFill="1" applyBorder="1" applyAlignment="1" applyProtection="1">
      <alignment horizontal="left"/>
      <protection locked="0"/>
    </xf>
    <xf numFmtId="3" fontId="5" fillId="0" borderId="0" xfId="34" applyNumberFormat="1" applyFont="1" applyFill="1" applyBorder="1"/>
    <xf numFmtId="3" fontId="9" fillId="0" borderId="0" xfId="5" applyNumberFormat="1" applyFont="1" applyFill="1" applyBorder="1" applyAlignment="1" applyProtection="1">
      <alignment horizontal="left"/>
      <protection locked="0"/>
    </xf>
    <xf numFmtId="166" fontId="5" fillId="0" borderId="0" xfId="34" applyNumberFormat="1" applyFont="1"/>
    <xf numFmtId="3" fontId="30" fillId="0" borderId="0" xfId="34" applyNumberFormat="1" applyFont="1" applyFill="1" applyAlignment="1">
      <alignment horizontal="right" indent="1"/>
    </xf>
    <xf numFmtId="0" fontId="5" fillId="0" borderId="0" xfId="34" applyFont="1" applyFill="1"/>
    <xf numFmtId="3" fontId="5" fillId="0" borderId="0" xfId="34" applyNumberFormat="1" applyFont="1" applyBorder="1" applyAlignment="1">
      <alignment horizontal="right" indent="1"/>
    </xf>
    <xf numFmtId="3" fontId="5" fillId="0" borderId="0" xfId="34" applyNumberFormat="1" applyFont="1" applyAlignment="1">
      <alignment horizontal="right" indent="1"/>
    </xf>
    <xf numFmtId="3" fontId="5" fillId="0" borderId="0" xfId="34" applyNumberFormat="1" applyFont="1" applyFill="1" applyAlignment="1">
      <alignment horizontal="right" indent="1"/>
    </xf>
    <xf numFmtId="0" fontId="20" fillId="0" borderId="0" xfId="34" applyFont="1" applyBorder="1" applyAlignment="1">
      <alignment horizontal="center" vertical="center"/>
    </xf>
    <xf numFmtId="0" fontId="20" fillId="0" borderId="0" xfId="34" applyFont="1" applyFill="1" applyAlignment="1">
      <alignment horizontal="center" vertical="center"/>
    </xf>
    <xf numFmtId="0" fontId="6" fillId="0" borderId="0" xfId="34" applyFont="1" applyAlignment="1">
      <alignment horizontal="right"/>
    </xf>
    <xf numFmtId="0" fontId="6" fillId="0" borderId="0" xfId="34" applyFont="1" applyFill="1"/>
    <xf numFmtId="9" fontId="49" fillId="0" borderId="0" xfId="40" applyFont="1"/>
    <xf numFmtId="9" fontId="49" fillId="0" borderId="0" xfId="40" applyFont="1" applyFill="1"/>
    <xf numFmtId="3" fontId="49" fillId="0" borderId="0" xfId="34" applyNumberFormat="1" applyFont="1" applyFill="1" applyAlignment="1">
      <alignment horizontal="right" indent="1"/>
    </xf>
    <xf numFmtId="0" fontId="5" fillId="0" borderId="0" xfId="34" applyFont="1" applyFill="1" applyAlignment="1">
      <alignment horizontal="right"/>
    </xf>
    <xf numFmtId="0" fontId="6" fillId="0" borderId="0" xfId="34" applyFont="1" applyFill="1" applyAlignment="1">
      <alignment horizontal="right"/>
    </xf>
    <xf numFmtId="3" fontId="5" fillId="0" borderId="0" xfId="34" applyNumberFormat="1" applyFont="1" applyFill="1" applyAlignment="1">
      <alignment horizontal="right" vertical="center"/>
    </xf>
    <xf numFmtId="0" fontId="20" fillId="0" borderId="0" xfId="34" applyFont="1" applyFill="1" applyAlignment="1">
      <alignment horizontal="right" vertical="center"/>
    </xf>
    <xf numFmtId="0" fontId="22" fillId="0" borderId="0" xfId="34" applyFont="1" applyFill="1" applyAlignment="1">
      <alignment horizontal="right" vertical="center"/>
    </xf>
    <xf numFmtId="0" fontId="22" fillId="0" borderId="0" xfId="34" applyFont="1" applyFill="1" applyAlignment="1">
      <alignment vertical="center"/>
    </xf>
    <xf numFmtId="166" fontId="6" fillId="0" borderId="0" xfId="34" applyNumberFormat="1" applyFont="1" applyFill="1" applyAlignment="1">
      <alignment horizontal="right" vertical="center"/>
    </xf>
    <xf numFmtId="0" fontId="5" fillId="0" borderId="0" xfId="34" applyFont="1" applyFill="1" applyAlignment="1">
      <alignment horizontal="left" vertical="center"/>
    </xf>
    <xf numFmtId="0" fontId="5" fillId="0" borderId="0" xfId="34" applyFont="1" applyFill="1" applyAlignment="1">
      <alignment horizontal="left" vertical="center" wrapText="1"/>
    </xf>
    <xf numFmtId="0" fontId="20" fillId="0" borderId="4" xfId="34" applyFont="1" applyFill="1" applyBorder="1" applyAlignment="1">
      <alignment horizontal="right" vertical="center"/>
    </xf>
    <xf numFmtId="0" fontId="20" fillId="0" borderId="4" xfId="34" applyFont="1" applyFill="1" applyBorder="1" applyAlignment="1">
      <alignment horizontal="left" vertical="center"/>
    </xf>
    <xf numFmtId="0" fontId="15" fillId="0" borderId="0" xfId="34" applyFont="1" applyFill="1" applyAlignment="1">
      <alignment horizontal="right"/>
    </xf>
    <xf numFmtId="0" fontId="13" fillId="0" borderId="0" xfId="34" applyFont="1" applyFill="1"/>
    <xf numFmtId="3" fontId="5" fillId="0" borderId="0" xfId="34" applyNumberFormat="1" applyFont="1" applyFill="1"/>
    <xf numFmtId="3" fontId="20" fillId="2" borderId="0" xfId="34" applyNumberFormat="1" applyFont="1" applyFill="1" applyAlignment="1">
      <alignment horizontal="right" indent="1"/>
    </xf>
    <xf numFmtId="0" fontId="20" fillId="2" borderId="0" xfId="34" applyFont="1" applyFill="1" applyAlignment="1">
      <alignment horizontal="left" indent="1"/>
    </xf>
    <xf numFmtId="3" fontId="5" fillId="0" borderId="3" xfId="34" applyNumberFormat="1" applyFont="1" applyBorder="1" applyAlignment="1">
      <alignment horizontal="right" indent="1"/>
    </xf>
    <xf numFmtId="0" fontId="5" fillId="0" borderId="3" xfId="34" applyFont="1" applyBorder="1" applyAlignment="1">
      <alignment horizontal="left" indent="1"/>
    </xf>
    <xf numFmtId="0" fontId="5" fillId="0" borderId="0" xfId="34" applyFont="1" applyBorder="1" applyAlignment="1">
      <alignment horizontal="left" indent="1"/>
    </xf>
    <xf numFmtId="0" fontId="20" fillId="0" borderId="4" xfId="34" applyFont="1" applyBorder="1" applyAlignment="1">
      <alignment horizontal="center" wrapText="1"/>
    </xf>
    <xf numFmtId="3" fontId="20" fillId="2" borderId="0" xfId="34" applyNumberFormat="1" applyFont="1" applyFill="1" applyAlignment="1">
      <alignment horizontal="left" indent="1"/>
    </xf>
    <xf numFmtId="3" fontId="5" fillId="0" borderId="10" xfId="34" applyNumberFormat="1" applyFont="1" applyBorder="1" applyAlignment="1">
      <alignment horizontal="right" indent="1"/>
    </xf>
    <xf numFmtId="3" fontId="5" fillId="0" borderId="10" xfId="34" applyNumberFormat="1" applyFont="1" applyBorder="1" applyAlignment="1">
      <alignment horizontal="left" indent="1"/>
    </xf>
    <xf numFmtId="3" fontId="5" fillId="0" borderId="0" xfId="34" applyNumberFormat="1" applyFont="1" applyAlignment="1">
      <alignment horizontal="left" indent="1"/>
    </xf>
    <xf numFmtId="0" fontId="5" fillId="0" borderId="0" xfId="1" applyFont="1" applyFill="1"/>
    <xf numFmtId="0" fontId="3" fillId="0" borderId="0" xfId="1" applyFill="1"/>
    <xf numFmtId="0" fontId="20" fillId="0" borderId="0" xfId="1" applyFont="1" applyBorder="1" applyAlignment="1">
      <alignment horizontal="center"/>
    </xf>
    <xf numFmtId="9" fontId="8" fillId="0" borderId="0" xfId="1" applyNumberFormat="1" applyFont="1" applyBorder="1" applyAlignment="1">
      <alignment horizontal="right" vertical="center" indent="1"/>
    </xf>
    <xf numFmtId="0" fontId="69" fillId="0" borderId="0" xfId="1" applyFont="1" applyFill="1" applyBorder="1"/>
    <xf numFmtId="0" fontId="15" fillId="0" borderId="0" xfId="1" applyFont="1" applyFill="1" applyBorder="1"/>
    <xf numFmtId="0" fontId="8" fillId="0" borderId="0" xfId="1" applyFont="1" applyFill="1" applyBorder="1" applyAlignment="1">
      <alignment horizontal="right" vertical="center" indent="1"/>
    </xf>
    <xf numFmtId="0" fontId="69" fillId="0" borderId="0" xfId="1" applyFont="1"/>
    <xf numFmtId="9" fontId="5" fillId="0" borderId="0" xfId="1" applyNumberFormat="1" applyFont="1" applyFill="1" applyBorder="1" applyAlignment="1">
      <alignment horizontal="right" vertical="center" indent="1"/>
    </xf>
    <xf numFmtId="1" fontId="49" fillId="0" borderId="0" xfId="1" applyNumberFormat="1" applyFont="1" applyFill="1" applyBorder="1" applyAlignment="1">
      <alignment horizontal="right" vertical="center" indent="1"/>
    </xf>
    <xf numFmtId="1" fontId="8" fillId="0" borderId="0" xfId="1" applyNumberFormat="1" applyFont="1" applyFill="1" applyBorder="1" applyAlignment="1">
      <alignment horizontal="right" vertical="center" indent="1"/>
    </xf>
    <xf numFmtId="0" fontId="59" fillId="3" borderId="11" xfId="43" applyFont="1" applyFill="1" applyBorder="1" applyAlignment="1">
      <alignment vertical="center"/>
    </xf>
    <xf numFmtId="1" fontId="20" fillId="0" borderId="0" xfId="1" applyNumberFormat="1" applyFont="1" applyFill="1" applyBorder="1" applyAlignment="1">
      <alignment horizontal="right" vertical="center" indent="1"/>
    </xf>
    <xf numFmtId="166" fontId="20" fillId="0" borderId="0" xfId="1" applyNumberFormat="1" applyFont="1" applyFill="1" applyBorder="1" applyAlignment="1">
      <alignment horizontal="right" vertical="center" indent="1"/>
    </xf>
    <xf numFmtId="1" fontId="7" fillId="0" borderId="0" xfId="1" applyNumberFormat="1" applyFont="1" applyFill="1" applyBorder="1" applyAlignment="1">
      <alignment horizontal="right" vertical="center" indent="1"/>
    </xf>
    <xf numFmtId="0" fontId="59" fillId="3" borderId="8" xfId="43" applyFont="1" applyFill="1" applyBorder="1" applyAlignment="1">
      <alignment vertical="center"/>
    </xf>
    <xf numFmtId="1" fontId="5" fillId="0" borderId="0" xfId="1" applyNumberFormat="1" applyFont="1" applyFill="1" applyBorder="1" applyAlignment="1">
      <alignment horizontal="right" vertical="center" indent="1"/>
    </xf>
    <xf numFmtId="166" fontId="5" fillId="0" borderId="0" xfId="1" applyNumberFormat="1" applyFont="1" applyFill="1" applyBorder="1" applyAlignment="1">
      <alignment horizontal="right" vertical="center" indent="1"/>
    </xf>
    <xf numFmtId="0" fontId="59" fillId="3" borderId="0" xfId="8" applyFont="1" applyFill="1" applyBorder="1" applyAlignment="1" applyProtection="1">
      <alignment horizontal="right" wrapText="1"/>
      <protection hidden="1"/>
    </xf>
    <xf numFmtId="9" fontId="5" fillId="0" borderId="0" xfId="1" applyNumberFormat="1" applyFont="1" applyAlignment="1">
      <alignment horizontal="right" indent="1"/>
    </xf>
    <xf numFmtId="0" fontId="5" fillId="0" borderId="0" xfId="1" applyFont="1" applyAlignment="1">
      <alignment horizontal="right" indent="1"/>
    </xf>
    <xf numFmtId="0" fontId="59" fillId="3" borderId="6" xfId="43" applyFont="1" applyFill="1" applyBorder="1"/>
    <xf numFmtId="0" fontId="59" fillId="3" borderId="0" xfId="43" applyFont="1" applyFill="1"/>
    <xf numFmtId="0" fontId="47" fillId="0" borderId="0" xfId="1" applyFont="1"/>
    <xf numFmtId="0" fontId="8" fillId="0" borderId="0" xfId="1" applyFont="1" applyAlignment="1">
      <alignment horizontal="right" vertical="center" indent="1"/>
    </xf>
    <xf numFmtId="9" fontId="20" fillId="0" borderId="0" xfId="1" applyNumberFormat="1" applyFont="1" applyBorder="1" applyAlignment="1">
      <alignment horizontal="center" vertical="center"/>
    </xf>
    <xf numFmtId="1" fontId="20" fillId="0" borderId="0" xfId="1" applyNumberFormat="1" applyFont="1" applyBorder="1" applyAlignment="1">
      <alignment horizontal="right" vertical="center" indent="1"/>
    </xf>
    <xf numFmtId="0" fontId="20" fillId="0" borderId="0" xfId="1" applyFont="1" applyBorder="1" applyAlignment="1">
      <alignment horizontal="center" vertical="center"/>
    </xf>
    <xf numFmtId="9" fontId="20" fillId="0" borderId="0" xfId="1" applyNumberFormat="1" applyFont="1" applyFill="1" applyBorder="1" applyAlignment="1">
      <alignment horizontal="right" vertical="center" indent="1"/>
    </xf>
    <xf numFmtId="0" fontId="5" fillId="0" borderId="0" xfId="1" applyFont="1" applyBorder="1" applyAlignment="1">
      <alignment horizontal="right" indent="1"/>
    </xf>
    <xf numFmtId="0" fontId="8" fillId="0" borderId="0" xfId="1" applyFont="1" applyBorder="1" applyAlignment="1">
      <alignment horizontal="right" vertical="center" indent="1"/>
    </xf>
    <xf numFmtId="0" fontId="5" fillId="0" borderId="10" xfId="1" applyFont="1" applyBorder="1"/>
    <xf numFmtId="0" fontId="3" fillId="0" borderId="10" xfId="1" applyBorder="1"/>
    <xf numFmtId="0" fontId="47" fillId="3" borderId="0" xfId="43" applyFont="1" applyFill="1" applyAlignment="1">
      <alignment vertical="center"/>
    </xf>
    <xf numFmtId="0" fontId="13" fillId="3" borderId="0" xfId="43" applyFont="1" applyFill="1"/>
    <xf numFmtId="0" fontId="5" fillId="0" borderId="0" xfId="1" applyFont="1" applyFill="1" applyBorder="1" applyAlignment="1">
      <alignment horizontal="right" vertical="center" indent="1"/>
    </xf>
    <xf numFmtId="0" fontId="5" fillId="0" borderId="0" xfId="1" applyFont="1" applyFill="1" applyBorder="1" applyAlignment="1">
      <alignment horizontal="left" vertical="center" indent="1"/>
    </xf>
    <xf numFmtId="0" fontId="20" fillId="0" borderId="0" xfId="1" applyFont="1" applyFill="1" applyBorder="1" applyAlignment="1">
      <alignment horizontal="center" vertical="center"/>
    </xf>
    <xf numFmtId="0" fontId="20" fillId="0" borderId="0" xfId="1" applyFont="1" applyFill="1" applyBorder="1"/>
    <xf numFmtId="0" fontId="20" fillId="0" borderId="0" xfId="1" applyFont="1" applyFill="1" applyBorder="1" applyAlignment="1">
      <alignment horizontal="center"/>
    </xf>
    <xf numFmtId="0" fontId="20" fillId="0" borderId="0" xfId="1" applyFont="1" applyFill="1" applyBorder="1" applyAlignment="1">
      <alignment horizontal="right" vertical="center" indent="1"/>
    </xf>
    <xf numFmtId="0" fontId="67" fillId="0" borderId="0" xfId="1" applyFont="1" applyFill="1" applyBorder="1" applyAlignment="1">
      <alignment horizontal="left" vertical="center" indent="1"/>
    </xf>
    <xf numFmtId="9" fontId="20" fillId="0" borderId="0" xfId="1" applyNumberFormat="1" applyFont="1" applyFill="1" applyBorder="1" applyAlignment="1">
      <alignment horizontal="center" vertical="center"/>
    </xf>
    <xf numFmtId="0" fontId="20" fillId="0" borderId="0" xfId="1" applyFont="1" applyFill="1" applyBorder="1" applyAlignment="1">
      <alignment horizontal="left" indent="1"/>
    </xf>
    <xf numFmtId="0" fontId="49" fillId="0" borderId="0" xfId="1" applyFont="1" applyFill="1" applyBorder="1" applyAlignment="1">
      <alignment horizontal="right" vertical="center" indent="1"/>
    </xf>
    <xf numFmtId="0" fontId="7" fillId="0" borderId="0" xfId="1" applyFont="1" applyFill="1" applyBorder="1" applyAlignment="1">
      <alignment horizontal="left" vertical="center" indent="1"/>
    </xf>
    <xf numFmtId="0" fontId="8" fillId="0" borderId="0" xfId="1" applyFont="1" applyFill="1" applyBorder="1" applyAlignment="1">
      <alignment horizontal="left" vertical="center" indent="1"/>
    </xf>
    <xf numFmtId="0" fontId="5" fillId="0" borderId="0" xfId="1" applyFont="1" applyFill="1" applyBorder="1"/>
    <xf numFmtId="0" fontId="3" fillId="0" borderId="0" xfId="1" applyFill="1" applyBorder="1"/>
    <xf numFmtId="1" fontId="51" fillId="0" borderId="0" xfId="1" applyNumberFormat="1" applyFont="1" applyFill="1" applyBorder="1" applyAlignment="1">
      <alignment horizontal="right" vertical="center" indent="1"/>
    </xf>
    <xf numFmtId="0" fontId="51" fillId="0" borderId="0" xfId="1" applyFont="1" applyFill="1" applyBorder="1" applyAlignment="1">
      <alignment horizontal="right" vertical="center" indent="1"/>
    </xf>
    <xf numFmtId="0" fontId="20" fillId="0" borderId="0" xfId="1" applyFont="1" applyFill="1"/>
    <xf numFmtId="0" fontId="13" fillId="0" borderId="0" xfId="1" applyFont="1" applyFill="1"/>
    <xf numFmtId="0" fontId="3" fillId="0" borderId="0" xfId="1" applyFont="1" applyFill="1" applyBorder="1"/>
    <xf numFmtId="0" fontId="20" fillId="0" borderId="0" xfId="1" applyFont="1" applyFill="1" applyBorder="1" applyAlignment="1">
      <alignment horizontal="left" vertical="center" indent="1"/>
    </xf>
    <xf numFmtId="9" fontId="81" fillId="0" borderId="0" xfId="1" applyNumberFormat="1" applyFont="1" applyFill="1" applyBorder="1" applyAlignment="1">
      <alignment horizontal="left" vertical="center" indent="1"/>
    </xf>
    <xf numFmtId="0" fontId="13" fillId="0" borderId="0" xfId="1" applyFont="1"/>
    <xf numFmtId="0" fontId="3" fillId="0" borderId="0" xfId="1" applyBorder="1"/>
    <xf numFmtId="0" fontId="15" fillId="0" borderId="0" xfId="1" applyFont="1" applyBorder="1"/>
    <xf numFmtId="0" fontId="59" fillId="3" borderId="0" xfId="5" applyFont="1" applyFill="1" applyBorder="1" applyAlignment="1"/>
    <xf numFmtId="16" fontId="92" fillId="3" borderId="0" xfId="5" quotePrefix="1" applyNumberFormat="1" applyFont="1" applyFill="1" applyBorder="1" applyAlignment="1">
      <alignment horizontal="right" indent="1"/>
    </xf>
    <xf numFmtId="16" fontId="10" fillId="3" borderId="0" xfId="5" quotePrefix="1" applyNumberFormat="1" applyFont="1" applyFill="1" applyBorder="1" applyAlignment="1" applyProtection="1">
      <alignment horizontal="right" indent="1"/>
      <protection locked="0"/>
    </xf>
    <xf numFmtId="166" fontId="59" fillId="3" borderId="0" xfId="5" applyNumberFormat="1" applyFont="1" applyFill="1" applyBorder="1" applyAlignment="1" applyProtection="1">
      <protection locked="0"/>
    </xf>
    <xf numFmtId="166" fontId="59" fillId="3" borderId="0" xfId="5" applyNumberFormat="1" applyFont="1" applyFill="1" applyBorder="1" applyAlignment="1"/>
    <xf numFmtId="0" fontId="58" fillId="3" borderId="0" xfId="5" applyFont="1" applyFill="1" applyBorder="1" applyAlignment="1"/>
    <xf numFmtId="0" fontId="58" fillId="3" borderId="0" xfId="5" applyFont="1" applyFill="1" applyBorder="1">
      <alignment vertical="top"/>
    </xf>
    <xf numFmtId="0" fontId="92" fillId="3" borderId="0" xfId="5" applyFont="1" applyFill="1" applyBorder="1">
      <alignment vertical="top"/>
    </xf>
    <xf numFmtId="16" fontId="10" fillId="0" borderId="0" xfId="5" quotePrefix="1" applyNumberFormat="1" applyFont="1" applyFill="1" applyBorder="1" applyAlignment="1">
      <alignment horizontal="right" indent="1"/>
    </xf>
    <xf numFmtId="0" fontId="59" fillId="0" borderId="0" xfId="5" applyFont="1" applyFill="1" applyBorder="1" applyAlignment="1"/>
    <xf numFmtId="166" fontId="59" fillId="0" borderId="0" xfId="5" applyNumberFormat="1" applyFont="1" applyFill="1" applyBorder="1" applyAlignment="1">
      <alignment horizontal="right" vertical="center" indent="1"/>
    </xf>
    <xf numFmtId="0" fontId="10" fillId="0" borderId="3" xfId="5" applyNumberFormat="1" applyFont="1" applyFill="1" applyBorder="1" applyAlignment="1">
      <alignment horizontal="right" indent="1"/>
    </xf>
    <xf numFmtId="165" fontId="59" fillId="0" borderId="0" xfId="5" applyNumberFormat="1" applyFont="1" applyFill="1" applyBorder="1" applyAlignment="1">
      <alignment horizontal="right" vertical="top" indent="1"/>
    </xf>
    <xf numFmtId="0" fontId="10" fillId="0" borderId="3" xfId="5" applyFont="1" applyFill="1" applyBorder="1" applyAlignment="1">
      <alignment horizontal="right" vertical="center" wrapText="1" indent="1"/>
    </xf>
    <xf numFmtId="166" fontId="59" fillId="0" borderId="0" xfId="5" applyNumberFormat="1" applyFont="1" applyFill="1" applyBorder="1" applyAlignment="1">
      <alignment horizontal="right" vertical="top" indent="1"/>
    </xf>
    <xf numFmtId="0" fontId="16" fillId="0" borderId="3" xfId="5" applyFont="1" applyFill="1" applyBorder="1" applyAlignment="1">
      <alignment horizontal="center" vertical="center"/>
    </xf>
    <xf numFmtId="0" fontId="6" fillId="3" borderId="0" xfId="5" applyFont="1" applyFill="1" applyAlignment="1">
      <alignment horizontal="left"/>
    </xf>
    <xf numFmtId="0" fontId="59" fillId="3" borderId="0" xfId="5" applyFont="1" applyFill="1" applyAlignment="1"/>
    <xf numFmtId="0" fontId="59" fillId="3" borderId="0" xfId="5" applyFont="1" applyFill="1" applyAlignment="1" applyProtection="1">
      <protection locked="0"/>
    </xf>
    <xf numFmtId="171" fontId="59" fillId="3" borderId="0" xfId="5" applyNumberFormat="1" applyFont="1" applyFill="1" applyAlignment="1" applyProtection="1">
      <protection locked="0"/>
    </xf>
    <xf numFmtId="0" fontId="13" fillId="3" borderId="0" xfId="5" applyFont="1" applyFill="1" applyAlignment="1"/>
    <xf numFmtId="0" fontId="33" fillId="3" borderId="0" xfId="5" applyFont="1" applyFill="1" applyBorder="1" applyAlignment="1"/>
    <xf numFmtId="172" fontId="6" fillId="0" borderId="0" xfId="50" applyNumberFormat="1" applyFont="1" applyFill="1" applyBorder="1" applyAlignment="1">
      <alignment horizontal="right" vertical="center"/>
    </xf>
    <xf numFmtId="172" fontId="9" fillId="0" borderId="0" xfId="50" applyNumberFormat="1" applyFont="1" applyFill="1" applyBorder="1" applyAlignment="1">
      <alignment vertical="center"/>
    </xf>
    <xf numFmtId="0" fontId="9" fillId="0" borderId="0" xfId="5" applyFont="1" applyFill="1" applyBorder="1" applyAlignment="1">
      <alignment horizontal="left" vertical="center" indent="1"/>
    </xf>
    <xf numFmtId="172" fontId="6" fillId="0" borderId="0" xfId="50" applyNumberFormat="1" applyFont="1" applyFill="1" applyBorder="1" applyAlignment="1">
      <alignment vertical="center"/>
    </xf>
    <xf numFmtId="0" fontId="6" fillId="0" borderId="0" xfId="5" applyFont="1" applyFill="1" applyBorder="1" applyAlignment="1">
      <alignment horizontal="left" vertical="center" indent="1"/>
    </xf>
    <xf numFmtId="172" fontId="6" fillId="3" borderId="0" xfId="50" applyNumberFormat="1" applyFont="1" applyFill="1" applyBorder="1" applyAlignment="1">
      <alignment horizontal="right" vertical="center"/>
    </xf>
    <xf numFmtId="172" fontId="6" fillId="3" borderId="0" xfId="50" applyNumberFormat="1" applyFont="1" applyFill="1" applyBorder="1" applyAlignment="1">
      <alignment vertical="center"/>
    </xf>
    <xf numFmtId="0" fontId="6" fillId="3" borderId="0" xfId="5" applyFont="1" applyFill="1" applyBorder="1" applyAlignment="1">
      <alignment horizontal="left" vertical="center" indent="1"/>
    </xf>
    <xf numFmtId="172" fontId="9" fillId="3" borderId="0" xfId="50" applyNumberFormat="1" applyFont="1" applyFill="1" applyBorder="1" applyAlignment="1">
      <alignment vertical="center"/>
    </xf>
    <xf numFmtId="0" fontId="9" fillId="3" borderId="0" xfId="5" quotePrefix="1" applyFont="1" applyFill="1" applyBorder="1" applyAlignment="1">
      <alignment horizontal="left" vertical="center" indent="1"/>
    </xf>
    <xf numFmtId="0" fontId="9" fillId="3" borderId="0" xfId="5" applyFont="1" applyFill="1" applyBorder="1" applyAlignment="1">
      <alignment horizontal="left" vertical="center" indent="1"/>
    </xf>
    <xf numFmtId="0" fontId="6" fillId="3" borderId="0" xfId="5" quotePrefix="1" applyFont="1" applyFill="1" applyBorder="1" applyAlignment="1">
      <alignment horizontal="left" vertical="center" indent="1"/>
    </xf>
    <xf numFmtId="172" fontId="6" fillId="3" borderId="0" xfId="50" applyNumberFormat="1" applyFont="1" applyFill="1" applyBorder="1" applyAlignment="1" applyProtection="1">
      <alignment vertical="center"/>
      <protection locked="0"/>
    </xf>
    <xf numFmtId="3" fontId="58" fillId="3" borderId="0" xfId="5" applyNumberFormat="1" applyFont="1" applyFill="1" applyBorder="1" applyAlignment="1">
      <alignment horizontal="right"/>
    </xf>
    <xf numFmtId="3" fontId="58" fillId="3" borderId="0" xfId="5" applyNumberFormat="1" applyFont="1" applyFill="1" applyBorder="1" applyAlignment="1">
      <alignment horizontal="right" vertical="top"/>
    </xf>
    <xf numFmtId="3" fontId="58" fillId="3" borderId="0" xfId="5" applyNumberFormat="1" applyFont="1" applyFill="1" applyBorder="1" applyAlignment="1">
      <alignment vertical="top"/>
    </xf>
    <xf numFmtId="3" fontId="59" fillId="3" borderId="0" xfId="5" applyNumberFormat="1" applyFont="1" applyFill="1" applyBorder="1" applyAlignment="1" applyProtection="1">
      <alignment horizontal="right" vertical="top"/>
      <protection locked="0"/>
    </xf>
    <xf numFmtId="0" fontId="33" fillId="3" borderId="0" xfId="5" applyFont="1" applyFill="1" applyAlignment="1"/>
    <xf numFmtId="16" fontId="10" fillId="3" borderId="0" xfId="5" quotePrefix="1" applyNumberFormat="1" applyFont="1" applyFill="1" applyBorder="1" applyAlignment="1">
      <alignment horizontal="right" vertical="center"/>
    </xf>
    <xf numFmtId="3" fontId="10" fillId="3" borderId="0" xfId="5" applyNumberFormat="1" applyFont="1" applyFill="1" applyBorder="1" applyAlignment="1">
      <alignment horizontal="right"/>
    </xf>
    <xf numFmtId="0" fontId="10" fillId="3" borderId="0" xfId="5" applyFont="1" applyFill="1" applyBorder="1" applyAlignment="1">
      <alignment horizontal="left" indent="1"/>
    </xf>
    <xf numFmtId="3" fontId="94" fillId="3" borderId="0" xfId="5" applyNumberFormat="1" applyFont="1" applyFill="1" applyBorder="1" applyAlignment="1">
      <alignment horizontal="right"/>
    </xf>
    <xf numFmtId="0" fontId="95" fillId="3" borderId="0" xfId="5" applyFont="1" applyFill="1" applyBorder="1" applyAlignment="1"/>
    <xf numFmtId="0" fontId="95" fillId="3" borderId="0" xfId="5" applyFont="1" applyFill="1" applyBorder="1" applyAlignment="1" applyProtection="1">
      <protection locked="0"/>
    </xf>
    <xf numFmtId="0" fontId="16" fillId="3" borderId="3" xfId="5" applyFont="1" applyFill="1" applyBorder="1" applyAlignment="1">
      <alignment horizontal="center" vertical="center"/>
    </xf>
    <xf numFmtId="3" fontId="16" fillId="3" borderId="3" xfId="5" applyNumberFormat="1" applyFont="1" applyFill="1" applyBorder="1" applyAlignment="1">
      <alignment horizontal="center" vertical="center"/>
    </xf>
    <xf numFmtId="0" fontId="96" fillId="3" borderId="0" xfId="5" applyFont="1" applyFill="1" applyBorder="1" applyAlignment="1"/>
    <xf numFmtId="0" fontId="13" fillId="3" borderId="0" xfId="5" applyFont="1" applyFill="1" applyBorder="1" applyAlignment="1"/>
    <xf numFmtId="16" fontId="10" fillId="3" borderId="0" xfId="5" quotePrefix="1" applyNumberFormat="1" applyFont="1" applyFill="1" applyBorder="1" applyAlignment="1">
      <alignment horizontal="right" indent="1"/>
    </xf>
    <xf numFmtId="0" fontId="6" fillId="3" borderId="0" xfId="5" applyFont="1" applyFill="1" applyAlignment="1">
      <alignment vertical="center"/>
    </xf>
    <xf numFmtId="0" fontId="33" fillId="3" borderId="0" xfId="5" applyFont="1" applyFill="1" applyBorder="1" applyAlignment="1">
      <alignment horizontal="left" vertical="top" wrapText="1"/>
    </xf>
    <xf numFmtId="0" fontId="33" fillId="3" borderId="0" xfId="5" applyFont="1" applyFill="1" applyBorder="1" applyAlignment="1">
      <alignment horizontal="left" vertical="top"/>
    </xf>
    <xf numFmtId="165" fontId="6" fillId="3" borderId="0" xfId="5" applyNumberFormat="1" applyFont="1" applyFill="1" applyBorder="1" applyAlignment="1" applyProtection="1">
      <alignment horizontal="right"/>
      <protection locked="0"/>
    </xf>
    <xf numFmtId="3" fontId="6" fillId="3" borderId="0" xfId="5" applyNumberFormat="1" applyFont="1" applyFill="1" applyBorder="1" applyAlignment="1" applyProtection="1">
      <alignment horizontal="right"/>
      <protection locked="0"/>
    </xf>
    <xf numFmtId="0" fontId="6" fillId="3" borderId="10" xfId="5" applyFont="1" applyFill="1" applyBorder="1" applyAlignment="1"/>
    <xf numFmtId="0" fontId="6" fillId="3" borderId="0" xfId="5" quotePrefix="1" applyFont="1" applyFill="1" applyBorder="1" applyAlignment="1">
      <alignment horizontal="left" indent="1"/>
    </xf>
    <xf numFmtId="0" fontId="83" fillId="3" borderId="0" xfId="5" applyFont="1" applyFill="1" applyBorder="1" applyAlignment="1"/>
    <xf numFmtId="0" fontId="6" fillId="3" borderId="0" xfId="5" applyFont="1" applyFill="1" applyBorder="1" applyAlignment="1"/>
    <xf numFmtId="0" fontId="58" fillId="0" borderId="0" xfId="5" applyFont="1" applyFill="1" applyBorder="1" applyAlignment="1">
      <alignment horizontal="right" vertical="center"/>
    </xf>
    <xf numFmtId="165" fontId="58" fillId="0" borderId="0" xfId="5" applyNumberFormat="1" applyFont="1" applyFill="1" applyBorder="1" applyAlignment="1">
      <alignment horizontal="right" vertical="center"/>
    </xf>
    <xf numFmtId="165" fontId="59" fillId="0" borderId="0" xfId="5" applyNumberFormat="1" applyFont="1" applyFill="1" applyBorder="1" applyAlignment="1">
      <alignment horizontal="right" vertical="center"/>
    </xf>
    <xf numFmtId="3" fontId="58" fillId="0" borderId="0" xfId="5" applyNumberFormat="1" applyFont="1" applyFill="1" applyBorder="1" applyAlignment="1">
      <alignment horizontal="right" vertical="center"/>
    </xf>
    <xf numFmtId="3" fontId="59" fillId="0" borderId="0" xfId="5" applyNumberFormat="1" applyFont="1" applyFill="1" applyBorder="1" applyAlignment="1">
      <alignment horizontal="right" vertical="center"/>
    </xf>
    <xf numFmtId="0" fontId="58" fillId="0" borderId="0" xfId="5" applyFont="1" applyFill="1" applyBorder="1" applyAlignment="1"/>
    <xf numFmtId="16" fontId="92" fillId="0" borderId="0" xfId="5" quotePrefix="1" applyNumberFormat="1" applyFont="1" applyFill="1" applyBorder="1" applyAlignment="1">
      <alignment horizontal="right" indent="1"/>
    </xf>
    <xf numFmtId="166" fontId="58" fillId="0" borderId="0" xfId="5" applyNumberFormat="1" applyFont="1" applyFill="1" applyBorder="1" applyAlignment="1"/>
    <xf numFmtId="166" fontId="59" fillId="0" borderId="0" xfId="5" applyNumberFormat="1" applyFont="1" applyFill="1" applyBorder="1" applyAlignment="1"/>
    <xf numFmtId="166" fontId="58" fillId="0" borderId="0" xfId="5" applyNumberFormat="1" applyFont="1" applyFill="1" applyBorder="1" applyAlignment="1">
      <alignment horizontal="right" vertical="center" indent="1"/>
    </xf>
    <xf numFmtId="166" fontId="58" fillId="0" borderId="0" xfId="5" applyNumberFormat="1" applyFont="1" applyFill="1" applyBorder="1" applyAlignment="1">
      <alignment horizontal="right" indent="1"/>
    </xf>
    <xf numFmtId="0" fontId="58" fillId="3" borderId="0" xfId="5" applyFont="1" applyFill="1" applyBorder="1" applyAlignment="1">
      <alignment horizontal="right" vertical="center"/>
    </xf>
    <xf numFmtId="166" fontId="58" fillId="3" borderId="0" xfId="5" applyNumberFormat="1" applyFont="1" applyFill="1" applyBorder="1" applyAlignment="1">
      <alignment horizontal="right" vertical="center" indent="1"/>
    </xf>
    <xf numFmtId="166" fontId="59" fillId="3" borderId="0" xfId="5" applyNumberFormat="1" applyFont="1" applyFill="1" applyBorder="1" applyAlignment="1">
      <alignment horizontal="right" vertical="center" indent="1"/>
    </xf>
    <xf numFmtId="0" fontId="10" fillId="3" borderId="0" xfId="5" applyFont="1" applyFill="1" applyBorder="1">
      <alignment vertical="top"/>
    </xf>
    <xf numFmtId="3" fontId="92" fillId="3" borderId="0" xfId="5" applyNumberFormat="1" applyFont="1" applyFill="1" applyBorder="1" applyAlignment="1">
      <alignment horizontal="right"/>
    </xf>
    <xf numFmtId="3" fontId="59" fillId="3" borderId="0" xfId="5" applyNumberFormat="1" applyFont="1" applyFill="1" applyBorder="1" applyAlignment="1">
      <alignment horizontal="right" vertical="top"/>
    </xf>
    <xf numFmtId="3" fontId="58" fillId="3" borderId="0" xfId="5" applyNumberFormat="1" applyFont="1" applyFill="1" applyBorder="1" applyAlignment="1">
      <alignment horizontal="right" vertical="top" indent="1"/>
    </xf>
    <xf numFmtId="165" fontId="58" fillId="3" borderId="0" xfId="5" applyNumberFormat="1" applyFont="1" applyFill="1" applyBorder="1" applyAlignment="1">
      <alignment horizontal="right" vertical="top" indent="1"/>
    </xf>
    <xf numFmtId="0" fontId="58" fillId="3" borderId="0" xfId="5" applyFont="1" applyFill="1" applyBorder="1" applyAlignment="1">
      <alignment horizontal="right" indent="1"/>
    </xf>
    <xf numFmtId="165" fontId="59" fillId="3" borderId="0" xfId="5" applyNumberFormat="1" applyFont="1" applyFill="1" applyBorder="1" applyAlignment="1">
      <alignment horizontal="right" vertical="top" indent="1"/>
    </xf>
    <xf numFmtId="0" fontId="9" fillId="3" borderId="0" xfId="5" applyFont="1" applyFill="1" applyBorder="1" applyAlignment="1"/>
    <xf numFmtId="0" fontId="33" fillId="3" borderId="0" xfId="5" applyFont="1" applyFill="1" applyBorder="1" applyAlignment="1">
      <alignment horizontal="left" wrapText="1"/>
    </xf>
    <xf numFmtId="0" fontId="33" fillId="3" borderId="0" xfId="5" applyFont="1" applyFill="1" applyBorder="1" applyAlignment="1">
      <alignment horizontal="left" vertical="center" wrapText="1"/>
    </xf>
    <xf numFmtId="0" fontId="33" fillId="3" borderId="0" xfId="5" applyFont="1" applyFill="1" applyBorder="1" applyAlignment="1">
      <alignment vertical="center"/>
    </xf>
    <xf numFmtId="0" fontId="3" fillId="0" borderId="0" xfId="43"/>
    <xf numFmtId="0" fontId="3" fillId="0" borderId="0" xfId="43" applyFill="1" applyBorder="1"/>
    <xf numFmtId="0" fontId="5" fillId="0" borderId="0" xfId="43" applyFont="1" applyFill="1" applyBorder="1"/>
    <xf numFmtId="9" fontId="14" fillId="0" borderId="0" xfId="3" applyFont="1" applyFill="1" applyBorder="1" applyAlignment="1">
      <alignment vertical="center"/>
    </xf>
    <xf numFmtId="0" fontId="12" fillId="0" borderId="0" xfId="43" applyFont="1" applyFill="1" applyBorder="1"/>
    <xf numFmtId="0" fontId="14" fillId="0" borderId="0" xfId="43" applyFont="1" applyFill="1" applyBorder="1" applyAlignment="1">
      <alignment vertical="center"/>
    </xf>
    <xf numFmtId="3" fontId="15" fillId="0" borderId="0" xfId="37" applyNumberFormat="1" applyFont="1" applyFill="1" applyBorder="1" applyAlignment="1">
      <alignment horizontal="left"/>
    </xf>
    <xf numFmtId="166" fontId="20" fillId="0" borderId="0" xfId="43" applyNumberFormat="1" applyFont="1" applyFill="1" applyBorder="1" applyAlignment="1">
      <alignment horizontal="right" vertical="center" indent="1"/>
    </xf>
    <xf numFmtId="0" fontId="22" fillId="0" borderId="0" xfId="43" applyFont="1" applyFill="1" applyBorder="1" applyAlignment="1">
      <alignment horizontal="left" vertical="center" wrapText="1" indent="1" readingOrder="1"/>
    </xf>
    <xf numFmtId="0" fontId="74" fillId="0" borderId="0" xfId="43" applyFont="1" applyFill="1" applyBorder="1"/>
    <xf numFmtId="0" fontId="81" fillId="0" borderId="0" xfId="43" applyFont="1" applyFill="1" applyBorder="1" applyAlignment="1">
      <alignment vertical="center"/>
    </xf>
    <xf numFmtId="0" fontId="22" fillId="0" borderId="0" xfId="43" applyFont="1" applyFill="1" applyBorder="1" applyAlignment="1">
      <alignment horizontal="center" vertical="center" wrapText="1" readingOrder="1"/>
    </xf>
    <xf numFmtId="0" fontId="22" fillId="0" borderId="0" xfId="43" applyFont="1" applyFill="1" applyBorder="1" applyAlignment="1">
      <alignment vertical="center" readingOrder="1"/>
    </xf>
    <xf numFmtId="9" fontId="22" fillId="0" borderId="0" xfId="3" applyFont="1" applyFill="1" applyBorder="1" applyAlignment="1">
      <alignment horizontal="center" vertical="center" wrapText="1" readingOrder="1"/>
    </xf>
    <xf numFmtId="9" fontId="22" fillId="0" borderId="0" xfId="3" applyFont="1" applyFill="1" applyBorder="1" applyAlignment="1">
      <alignment vertical="center" readingOrder="1"/>
    </xf>
    <xf numFmtId="0" fontId="22" fillId="0" borderId="0" xfId="43" applyFont="1" applyFill="1" applyBorder="1" applyAlignment="1">
      <alignment horizontal="left" vertical="center" wrapText="1" readingOrder="1"/>
    </xf>
    <xf numFmtId="0" fontId="6" fillId="0" borderId="0" xfId="43" applyFont="1" applyFill="1" applyBorder="1" applyAlignment="1">
      <alignment horizontal="left" vertical="center" wrapText="1" readingOrder="1"/>
    </xf>
    <xf numFmtId="0" fontId="6" fillId="0" borderId="0" xfId="43" applyFont="1" applyFill="1" applyBorder="1" applyAlignment="1">
      <alignment vertical="center" readingOrder="1"/>
    </xf>
    <xf numFmtId="0" fontId="22" fillId="0" borderId="0" xfId="43" applyFont="1" applyFill="1" applyBorder="1" applyAlignment="1">
      <alignment vertical="center" wrapText="1" readingOrder="1"/>
    </xf>
    <xf numFmtId="0" fontId="6" fillId="0" borderId="0" xfId="43" applyFont="1" applyFill="1" applyBorder="1" applyAlignment="1">
      <alignment horizontal="center" vertical="center" wrapText="1" readingOrder="1"/>
    </xf>
    <xf numFmtId="0" fontId="26" fillId="0" borderId="0" xfId="43" applyFont="1" applyFill="1" applyBorder="1" applyAlignment="1">
      <alignment horizontal="left" vertical="center" readingOrder="1"/>
    </xf>
    <xf numFmtId="166" fontId="28" fillId="0" borderId="0" xfId="53" applyNumberFormat="1" applyFont="1" applyFill="1" applyAlignment="1">
      <alignment horizontal="center" vertical="center"/>
    </xf>
    <xf numFmtId="166" fontId="32" fillId="2" borderId="0" xfId="53" applyNumberFormat="1" applyFont="1" applyFill="1" applyAlignment="1">
      <alignment horizontal="center" vertical="center"/>
    </xf>
    <xf numFmtId="166" fontId="28" fillId="0" borderId="4" xfId="53" applyNumberFormat="1" applyFont="1" applyBorder="1" applyAlignment="1">
      <alignment horizontal="center" vertical="center"/>
    </xf>
    <xf numFmtId="166" fontId="28" fillId="0" borderId="0" xfId="53" applyNumberFormat="1" applyFont="1" applyAlignment="1">
      <alignment horizontal="center" vertical="center"/>
    </xf>
    <xf numFmtId="166" fontId="5" fillId="0" borderId="0" xfId="53" applyNumberFormat="1" applyFont="1" applyFill="1" applyAlignment="1">
      <alignment horizontal="center" vertical="center"/>
    </xf>
    <xf numFmtId="174" fontId="5" fillId="0" borderId="0" xfId="53" applyNumberFormat="1" applyFont="1" applyFill="1" applyBorder="1" applyAlignment="1">
      <alignment horizontal="right" vertical="center" indent="1"/>
    </xf>
    <xf numFmtId="166" fontId="5" fillId="0" borderId="0" xfId="53" applyNumberFormat="1" applyFont="1" applyFill="1" applyBorder="1" applyAlignment="1">
      <alignment horizontal="center" vertical="center"/>
    </xf>
    <xf numFmtId="166" fontId="28" fillId="0" borderId="0" xfId="53" applyNumberFormat="1" applyFont="1" applyBorder="1" applyAlignment="1">
      <alignment horizontal="center" vertical="center"/>
    </xf>
    <xf numFmtId="166" fontId="32" fillId="0" borderId="0" xfId="53" applyNumberFormat="1" applyFont="1" applyFill="1" applyBorder="1" applyAlignment="1">
      <alignment horizontal="right" vertical="center" indent="1"/>
    </xf>
    <xf numFmtId="174" fontId="110" fillId="0" borderId="0" xfId="53" applyNumberFormat="1" applyFont="1" applyFill="1" applyBorder="1" applyAlignment="1">
      <alignment horizontal="right" vertical="center" indent="1"/>
    </xf>
    <xf numFmtId="175" fontId="28" fillId="0" borderId="0" xfId="53" applyNumberFormat="1" applyFont="1" applyFill="1" applyBorder="1" applyAlignment="1">
      <alignment horizontal="right" vertical="center" indent="1"/>
    </xf>
    <xf numFmtId="174" fontId="28" fillId="0" borderId="0" xfId="53" applyNumberFormat="1" applyFont="1" applyFill="1" applyBorder="1" applyAlignment="1">
      <alignment horizontal="right" vertical="center" indent="1"/>
    </xf>
    <xf numFmtId="174" fontId="28" fillId="0" borderId="0" xfId="53" applyNumberFormat="1" applyFont="1" applyAlignment="1">
      <alignment horizontal="right" vertical="center" indent="1"/>
    </xf>
    <xf numFmtId="175" fontId="110" fillId="0" borderId="0" xfId="53" applyNumberFormat="1" applyFont="1" applyFill="1" applyBorder="1" applyAlignment="1">
      <alignment horizontal="right" vertical="center" indent="1"/>
    </xf>
    <xf numFmtId="0" fontId="3" fillId="0" borderId="0" xfId="43" applyAlignment="1">
      <alignment horizontal="center"/>
    </xf>
    <xf numFmtId="164" fontId="6" fillId="0" borderId="0" xfId="19" applyNumberFormat="1" applyFont="1" applyFill="1" applyBorder="1" applyAlignment="1">
      <alignment horizontal="right" vertical="center" indent="1"/>
    </xf>
    <xf numFmtId="0" fontId="41" fillId="0" borderId="0" xfId="19" applyFont="1" applyFill="1" applyBorder="1" applyAlignment="1">
      <alignment vertical="center"/>
    </xf>
    <xf numFmtId="0" fontId="46" fillId="0" borderId="0" xfId="19" applyFont="1" applyFill="1" applyBorder="1" applyAlignment="1">
      <alignment vertical="center"/>
    </xf>
    <xf numFmtId="0" fontId="3" fillId="0" borderId="0" xfId="19" applyFill="1"/>
    <xf numFmtId="0" fontId="6" fillId="0" borderId="0" xfId="19" applyFont="1" applyFill="1" applyBorder="1" applyAlignment="1">
      <alignment horizontal="right" vertical="center" indent="1"/>
    </xf>
    <xf numFmtId="0" fontId="9" fillId="0" borderId="0" xfId="19" applyFont="1" applyFill="1" applyBorder="1" applyAlignment="1">
      <alignment vertical="center"/>
    </xf>
    <xf numFmtId="176" fontId="9" fillId="0" borderId="0" xfId="19" applyNumberFormat="1" applyFont="1" applyFill="1" applyBorder="1" applyAlignment="1">
      <alignment vertical="center"/>
    </xf>
    <xf numFmtId="0" fontId="48" fillId="0" borderId="0" xfId="19" applyFont="1" applyAlignment="1">
      <alignment vertical="center"/>
    </xf>
    <xf numFmtId="3" fontId="22" fillId="2" borderId="0" xfId="61" applyNumberFormat="1" applyFont="1" applyFill="1" applyAlignment="1">
      <alignment horizontal="right" vertical="center" indent="1"/>
    </xf>
    <xf numFmtId="0" fontId="22" fillId="2" borderId="0" xfId="61" applyFont="1" applyFill="1" applyAlignment="1">
      <alignment horizontal="left" indent="1"/>
    </xf>
    <xf numFmtId="3" fontId="37" fillId="0" borderId="3" xfId="61" applyNumberFormat="1" applyFont="1" applyFill="1" applyBorder="1" applyAlignment="1">
      <alignment horizontal="right" vertical="center" indent="1"/>
    </xf>
    <xf numFmtId="0" fontId="37" fillId="0" borderId="3" xfId="61" applyFont="1" applyBorder="1" applyAlignment="1">
      <alignment horizontal="left" indent="1"/>
    </xf>
    <xf numFmtId="3" fontId="37" fillId="0" borderId="0" xfId="61" applyNumberFormat="1" applyFont="1" applyFill="1" applyAlignment="1">
      <alignment horizontal="right" vertical="center" indent="1"/>
    </xf>
    <xf numFmtId="0" fontId="37" fillId="0" borderId="0" xfId="61" applyFont="1" applyAlignment="1">
      <alignment horizontal="left" indent="1"/>
    </xf>
    <xf numFmtId="0" fontId="22" fillId="0" borderId="4" xfId="61" applyFont="1" applyBorder="1" applyAlignment="1">
      <alignment horizontal="center"/>
    </xf>
    <xf numFmtId="0" fontId="102" fillId="0" borderId="4" xfId="61" applyFont="1" applyBorder="1" applyAlignment="1">
      <alignment horizontal="left" indent="1"/>
    </xf>
    <xf numFmtId="0" fontId="37" fillId="0" borderId="0" xfId="61" applyFont="1"/>
    <xf numFmtId="0" fontId="37" fillId="0" borderId="0" xfId="61" applyFont="1" applyFill="1"/>
    <xf numFmtId="3" fontId="22" fillId="0" borderId="0" xfId="61" applyNumberFormat="1" applyFont="1" applyFill="1" applyAlignment="1">
      <alignment horizontal="right" vertical="center" indent="1"/>
    </xf>
    <xf numFmtId="0" fontId="22" fillId="0" borderId="0" xfId="61" applyFont="1" applyFill="1" applyAlignment="1">
      <alignment horizontal="left" indent="1"/>
    </xf>
    <xf numFmtId="0" fontId="37" fillId="0" borderId="3" xfId="61" applyFont="1" applyFill="1" applyBorder="1" applyAlignment="1">
      <alignment horizontal="left" indent="1"/>
    </xf>
    <xf numFmtId="0" fontId="37" fillId="0" borderId="0" xfId="61" applyFont="1" applyFill="1" applyAlignment="1">
      <alignment horizontal="left" indent="1"/>
    </xf>
    <xf numFmtId="0" fontId="102" fillId="0" borderId="4" xfId="61" applyFont="1" applyFill="1" applyBorder="1" applyAlignment="1">
      <alignment horizontal="left" indent="1"/>
    </xf>
    <xf numFmtId="0" fontId="20" fillId="0" borderId="0" xfId="61" applyFont="1"/>
    <xf numFmtId="0" fontId="13" fillId="0" borderId="0" xfId="61" applyFont="1" applyFill="1"/>
    <xf numFmtId="3" fontId="110" fillId="0" borderId="0" xfId="61" applyNumberFormat="1" applyFont="1"/>
    <xf numFmtId="0" fontId="22" fillId="0" borderId="0" xfId="61" applyFont="1"/>
    <xf numFmtId="0" fontId="110" fillId="0" borderId="0" xfId="61" applyFont="1" applyAlignment="1">
      <alignment horizontal="left" indent="1"/>
    </xf>
    <xf numFmtId="0" fontId="110" fillId="0" borderId="0" xfId="61" applyFont="1"/>
    <xf numFmtId="3" fontId="28" fillId="0" borderId="0" xfId="61" applyNumberFormat="1" applyFont="1"/>
    <xf numFmtId="0" fontId="28" fillId="0" borderId="0" xfId="61" applyFont="1"/>
    <xf numFmtId="0" fontId="5" fillId="0" borderId="0" xfId="62" applyFont="1"/>
    <xf numFmtId="0" fontId="5" fillId="0" borderId="0" xfId="62" applyFont="1" applyFill="1"/>
    <xf numFmtId="0" fontId="18" fillId="0" borderId="0" xfId="62" applyFont="1" applyFill="1" applyAlignment="1">
      <alignment horizontal="right"/>
    </xf>
    <xf numFmtId="0" fontId="13" fillId="0" borderId="0" xfId="62" applyFont="1" applyFill="1" applyAlignment="1">
      <alignment vertical="center"/>
    </xf>
    <xf numFmtId="0" fontId="13" fillId="0" borderId="0" xfId="62" applyFont="1" applyFill="1"/>
    <xf numFmtId="0" fontId="28" fillId="0" borderId="0" xfId="62" applyFont="1" applyFill="1"/>
    <xf numFmtId="0" fontId="5" fillId="3" borderId="0" xfId="62" applyFont="1" applyFill="1"/>
    <xf numFmtId="0" fontId="81" fillId="3" borderId="0" xfId="62" applyFont="1" applyFill="1"/>
    <xf numFmtId="2" fontId="71" fillId="0" borderId="0" xfId="62" applyNumberFormat="1" applyFont="1" applyFill="1" applyBorder="1" applyAlignment="1">
      <alignment horizontal="right" wrapText="1" indent="1" readingOrder="1"/>
    </xf>
    <xf numFmtId="2" fontId="37" fillId="0" borderId="0" xfId="62" applyNumberFormat="1" applyFont="1" applyFill="1" applyBorder="1" applyAlignment="1">
      <alignment horizontal="right" wrapText="1" indent="1" readingOrder="1"/>
    </xf>
    <xf numFmtId="0" fontId="37" fillId="0" borderId="0" xfId="62" applyFont="1" applyFill="1" applyBorder="1" applyAlignment="1">
      <alignment horizontal="left" vertical="center" wrapText="1" indent="1" readingOrder="1"/>
    </xf>
    <xf numFmtId="2" fontId="71" fillId="0" borderId="0" xfId="62" applyNumberFormat="1" applyFont="1" applyFill="1" applyBorder="1" applyAlignment="1">
      <alignment horizontal="center" wrapText="1"/>
    </xf>
    <xf numFmtId="0" fontId="18" fillId="0" borderId="0" xfId="62" applyFont="1" applyAlignment="1">
      <alignment horizontal="right"/>
    </xf>
    <xf numFmtId="0" fontId="22" fillId="0" borderId="35" xfId="62" applyFont="1" applyFill="1" applyBorder="1" applyAlignment="1">
      <alignment horizontal="center"/>
    </xf>
    <xf numFmtId="0" fontId="22" fillId="0" borderId="28" xfId="62" applyFont="1" applyFill="1" applyBorder="1" applyAlignment="1">
      <alignment horizontal="center"/>
    </xf>
    <xf numFmtId="0" fontId="22" fillId="0" borderId="28" xfId="62" applyFont="1" applyFill="1" applyBorder="1" applyAlignment="1">
      <alignment horizontal="left" vertical="center" wrapText="1" indent="1" readingOrder="1"/>
    </xf>
    <xf numFmtId="0" fontId="69" fillId="0" borderId="0" xfId="62" applyFont="1" applyFill="1"/>
    <xf numFmtId="0" fontId="18" fillId="0" borderId="0" xfId="62" applyFont="1" applyFill="1"/>
    <xf numFmtId="166" fontId="6" fillId="0" borderId="0" xfId="62" applyNumberFormat="1" applyFont="1" applyFill="1" applyAlignment="1">
      <alignment horizontal="center"/>
    </xf>
    <xf numFmtId="0" fontId="54" fillId="0" borderId="0" xfId="62" applyFont="1" applyFill="1" applyAlignment="1">
      <alignment horizontal="right" indent="1"/>
    </xf>
    <xf numFmtId="0" fontId="54" fillId="0" borderId="0" xfId="62" applyFont="1" applyFill="1" applyAlignment="1"/>
    <xf numFmtId="0" fontId="15" fillId="0" borderId="0" xfId="62" applyFont="1" applyAlignment="1">
      <alignment vertical="center"/>
    </xf>
    <xf numFmtId="166" fontId="6" fillId="0" borderId="0" xfId="62" quotePrefix="1" applyNumberFormat="1" applyFont="1" applyFill="1" applyAlignment="1">
      <alignment horizontal="center"/>
    </xf>
    <xf numFmtId="0" fontId="54" fillId="0" borderId="0" xfId="62" quotePrefix="1" applyFont="1" applyFill="1" applyAlignment="1">
      <alignment horizontal="right" indent="1"/>
    </xf>
    <xf numFmtId="0" fontId="54" fillId="0" borderId="0" xfId="62" quotePrefix="1" applyFont="1" applyFill="1" applyAlignment="1"/>
    <xf numFmtId="166" fontId="6" fillId="0" borderId="0" xfId="62" applyNumberFormat="1" applyFont="1" applyFill="1" applyBorder="1" applyAlignment="1">
      <alignment horizontal="center"/>
    </xf>
    <xf numFmtId="0" fontId="54" fillId="0" borderId="0" xfId="62" applyFont="1" applyFill="1" applyBorder="1" applyAlignment="1"/>
    <xf numFmtId="166" fontId="6" fillId="0" borderId="3" xfId="62" applyNumberFormat="1" applyFont="1" applyFill="1" applyBorder="1" applyAlignment="1">
      <alignment horizontal="center"/>
    </xf>
    <xf numFmtId="166" fontId="6" fillId="0" borderId="3" xfId="62" quotePrefix="1" applyNumberFormat="1" applyFont="1" applyFill="1" applyBorder="1" applyAlignment="1">
      <alignment horizontal="center"/>
    </xf>
    <xf numFmtId="0" fontId="54" fillId="0" borderId="3" xfId="62" applyFont="1" applyFill="1" applyBorder="1" applyAlignment="1">
      <alignment horizontal="right" indent="1"/>
    </xf>
    <xf numFmtId="0" fontId="54" fillId="0" borderId="3" xfId="62" applyFont="1" applyFill="1" applyBorder="1" applyAlignment="1"/>
    <xf numFmtId="166" fontId="6" fillId="0" borderId="0" xfId="62" quotePrefix="1" applyNumberFormat="1" applyFont="1" applyFill="1" applyBorder="1" applyAlignment="1">
      <alignment horizontal="center"/>
    </xf>
    <xf numFmtId="0" fontId="20" fillId="0" borderId="3" xfId="62" applyFont="1" applyFill="1" applyBorder="1" applyAlignment="1">
      <alignment horizontal="center"/>
    </xf>
    <xf numFmtId="0" fontId="20" fillId="0" borderId="3" xfId="62" applyFont="1" applyFill="1" applyBorder="1" applyAlignment="1">
      <alignment horizontal="left" indent="1"/>
    </xf>
    <xf numFmtId="0" fontId="5" fillId="0" borderId="0" xfId="62" applyFont="1" applyFill="1" applyBorder="1"/>
    <xf numFmtId="0" fontId="9" fillId="0" borderId="0" xfId="62" applyFont="1" applyFill="1" applyBorder="1"/>
    <xf numFmtId="0" fontId="112" fillId="0" borderId="0" xfId="62" applyFont="1" applyFill="1" applyAlignment="1"/>
    <xf numFmtId="0" fontId="69" fillId="0" borderId="3" xfId="62" applyFont="1" applyFill="1" applyBorder="1" applyAlignment="1">
      <alignment horizontal="right" indent="1"/>
    </xf>
    <xf numFmtId="0" fontId="6" fillId="0" borderId="3" xfId="62" applyFont="1" applyFill="1" applyBorder="1" applyAlignment="1"/>
    <xf numFmtId="0" fontId="20" fillId="0" borderId="0" xfId="62" applyFont="1" applyFill="1"/>
    <xf numFmtId="0" fontId="5" fillId="0" borderId="0" xfId="43" applyFont="1"/>
    <xf numFmtId="0" fontId="5" fillId="0" borderId="0" xfId="43" applyFont="1" applyAlignment="1">
      <alignment horizontal="center" vertical="top" wrapText="1"/>
    </xf>
    <xf numFmtId="0" fontId="5" fillId="0" borderId="0" xfId="43" applyFont="1" applyAlignment="1">
      <alignment horizontal="left" vertical="top"/>
    </xf>
    <xf numFmtId="0" fontId="5" fillId="0" borderId="0" xfId="43" applyFont="1" applyBorder="1"/>
    <xf numFmtId="0" fontId="5" fillId="0" borderId="0" xfId="43" applyFont="1" applyFill="1" applyBorder="1" applyAlignment="1">
      <alignment horizontal="center"/>
    </xf>
    <xf numFmtId="0" fontId="37" fillId="0" borderId="0" xfId="43" applyFont="1" applyBorder="1"/>
    <xf numFmtId="177" fontId="37" fillId="0" borderId="0" xfId="43" applyNumberFormat="1" applyFont="1" applyBorder="1"/>
    <xf numFmtId="177" fontId="37" fillId="0" borderId="0" xfId="43" applyNumberFormat="1" applyFont="1" applyBorder="1" applyAlignment="1">
      <alignment horizontal="left"/>
    </xf>
    <xf numFmtId="0" fontId="113" fillId="0" borderId="0" xfId="43" applyFont="1" applyBorder="1"/>
    <xf numFmtId="49" fontId="5" fillId="0" borderId="0" xfId="43" applyNumberFormat="1" applyFont="1" applyAlignment="1">
      <alignment vertical="center"/>
    </xf>
    <xf numFmtId="0" fontId="5" fillId="0" borderId="0" xfId="43" applyFont="1" applyAlignment="1">
      <alignment vertical="center"/>
    </xf>
    <xf numFmtId="0" fontId="6" fillId="0" borderId="0" xfId="63" applyFont="1" applyAlignment="1" applyProtection="1"/>
    <xf numFmtId="0" fontId="37" fillId="0" borderId="0" xfId="43" applyFont="1" applyFill="1" applyBorder="1"/>
    <xf numFmtId="0" fontId="15" fillId="0" borderId="0" xfId="43" applyFont="1"/>
    <xf numFmtId="0" fontId="20" fillId="0" borderId="24" xfId="21" applyFont="1" applyBorder="1"/>
    <xf numFmtId="0" fontId="0" fillId="0" borderId="0" xfId="0" applyFill="1" applyBorder="1"/>
    <xf numFmtId="1" fontId="6" fillId="0" borderId="0" xfId="30" applyNumberFormat="1" applyFont="1" applyFill="1" applyBorder="1" applyAlignment="1" applyProtection="1">
      <alignment horizontal="right" indent="1"/>
      <protection hidden="1"/>
    </xf>
    <xf numFmtId="0" fontId="6" fillId="0" borderId="0" xfId="30" applyFont="1" applyFill="1" applyBorder="1" applyAlignment="1" applyProtection="1">
      <alignment horizontal="right" indent="1"/>
      <protection hidden="1"/>
    </xf>
    <xf numFmtId="0" fontId="0" fillId="0" borderId="0" xfId="0" applyFill="1"/>
    <xf numFmtId="0" fontId="15" fillId="0" borderId="0" xfId="0" applyFont="1" applyFill="1" applyAlignment="1">
      <alignment horizontal="right"/>
    </xf>
    <xf numFmtId="0" fontId="15" fillId="0" borderId="0" xfId="0" applyFont="1" applyFill="1"/>
    <xf numFmtId="0" fontId="0" fillId="0" borderId="0" xfId="0" applyAlignment="1">
      <alignment horizontal="right"/>
    </xf>
    <xf numFmtId="166" fontId="9" fillId="2" borderId="0" xfId="30" applyNumberFormat="1" applyFont="1" applyFill="1" applyBorder="1" applyAlignment="1" applyProtection="1">
      <alignment horizontal="right" indent="1"/>
      <protection hidden="1"/>
    </xf>
    <xf numFmtId="166" fontId="6" fillId="0" borderId="0" xfId="30" applyNumberFormat="1" applyFont="1" applyFill="1" applyBorder="1" applyAlignment="1" applyProtection="1">
      <alignment horizontal="right" indent="1"/>
      <protection hidden="1"/>
    </xf>
    <xf numFmtId="0" fontId="9" fillId="0" borderId="0" xfId="0" applyFont="1" applyFill="1" applyBorder="1"/>
    <xf numFmtId="0" fontId="15" fillId="0" borderId="0" xfId="0" applyFont="1" applyFill="1" applyBorder="1"/>
    <xf numFmtId="3" fontId="20" fillId="0" borderId="0" xfId="0" applyNumberFormat="1" applyFont="1" applyFill="1" applyBorder="1" applyAlignment="1">
      <alignment horizontal="right" vertical="center" indent="1"/>
    </xf>
    <xf numFmtId="165" fontId="20" fillId="2" borderId="0" xfId="0" applyNumberFormat="1" applyFont="1" applyFill="1" applyAlignment="1">
      <alignment horizontal="right" vertical="center" indent="1"/>
    </xf>
    <xf numFmtId="0" fontId="20" fillId="2" borderId="0" xfId="0" applyNumberFormat="1" applyFont="1" applyFill="1" applyAlignment="1">
      <alignment horizontal="left" vertical="center"/>
    </xf>
    <xf numFmtId="3" fontId="5" fillId="0" borderId="0" xfId="0" applyNumberFormat="1" applyFont="1" applyFill="1" applyBorder="1" applyAlignment="1">
      <alignment horizontal="right" vertical="center" indent="1"/>
    </xf>
    <xf numFmtId="165" fontId="20" fillId="0" borderId="0" xfId="0" applyNumberFormat="1" applyFont="1" applyFill="1" applyBorder="1" applyAlignment="1">
      <alignment horizontal="right" vertical="center" indent="1"/>
    </xf>
    <xf numFmtId="165" fontId="5" fillId="0" borderId="0" xfId="0" applyNumberFormat="1" applyFont="1" applyBorder="1" applyAlignment="1">
      <alignment horizontal="right" vertical="center" indent="1"/>
    </xf>
    <xf numFmtId="165" fontId="5" fillId="0" borderId="0" xfId="0" applyNumberFormat="1" applyFont="1" applyAlignment="1">
      <alignment horizontal="right" vertical="center" indent="1"/>
    </xf>
    <xf numFmtId="0" fontId="5" fillId="0" borderId="0" xfId="0" applyNumberFormat="1" applyFont="1" applyBorder="1" applyAlignment="1">
      <alignment horizontal="left" vertical="center"/>
    </xf>
    <xf numFmtId="0" fontId="5" fillId="0" borderId="0" xfId="0" applyNumberFormat="1" applyFont="1" applyAlignment="1">
      <alignment horizontal="left" vertical="center"/>
    </xf>
    <xf numFmtId="165" fontId="5" fillId="0" borderId="0" xfId="0" quotePrefix="1" applyNumberFormat="1" applyFont="1" applyAlignment="1">
      <alignment horizontal="right" vertical="center" indent="1"/>
    </xf>
    <xf numFmtId="0" fontId="22" fillId="0" borderId="0" xfId="0" applyFont="1" applyFill="1" applyBorder="1" applyAlignment="1">
      <alignment horizontal="center" vertical="center" wrapText="1" readingOrder="1"/>
    </xf>
    <xf numFmtId="3" fontId="22" fillId="0" borderId="0" xfId="0" applyNumberFormat="1" applyFont="1" applyFill="1" applyBorder="1" applyAlignment="1">
      <alignment horizontal="center" vertical="center" wrapText="1" readingOrder="1"/>
    </xf>
    <xf numFmtId="0" fontId="22" fillId="0" borderId="28" xfId="0" applyFont="1" applyFill="1" applyBorder="1" applyAlignment="1">
      <alignment horizontal="left" vertical="center" wrapText="1" indent="1" readingOrder="1"/>
    </xf>
    <xf numFmtId="165" fontId="5" fillId="0" borderId="0" xfId="0" applyNumberFormat="1" applyFont="1" applyFill="1" applyBorder="1" applyAlignment="1">
      <alignment horizontal="right" vertical="center" indent="1"/>
    </xf>
    <xf numFmtId="3" fontId="0" fillId="0" borderId="0" xfId="0" applyNumberFormat="1" applyFill="1" applyBorder="1"/>
    <xf numFmtId="0" fontId="20" fillId="0" borderId="0" xfId="0" applyFont="1" applyFill="1" applyAlignment="1">
      <alignment vertical="center"/>
    </xf>
    <xf numFmtId="3" fontId="0" fillId="0" borderId="0" xfId="0" applyNumberFormat="1" applyFill="1"/>
    <xf numFmtId="0" fontId="89" fillId="0" borderId="0" xfId="0" applyFont="1" applyFill="1"/>
    <xf numFmtId="3" fontId="6" fillId="0" borderId="0" xfId="0" applyNumberFormat="1" applyFont="1" applyFill="1" applyAlignment="1">
      <alignment horizontal="right"/>
    </xf>
    <xf numFmtId="0" fontId="6" fillId="0" borderId="0" xfId="0" applyFont="1" applyFill="1" applyAlignment="1"/>
    <xf numFmtId="0" fontId="20" fillId="0" borderId="4" xfId="0" applyFont="1" applyBorder="1" applyAlignment="1">
      <alignment horizontal="right"/>
    </xf>
    <xf numFmtId="0" fontId="20" fillId="0" borderId="4" xfId="0" applyFont="1" applyBorder="1" applyAlignment="1">
      <alignment horizontal="lef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left"/>
    </xf>
    <xf numFmtId="3" fontId="6" fillId="0" borderId="0" xfId="0" applyNumberFormat="1" applyFont="1" applyFill="1" applyBorder="1" applyAlignment="1">
      <alignment horizontal="right"/>
    </xf>
    <xf numFmtId="3" fontId="6" fillId="0" borderId="0" xfId="0" applyNumberFormat="1" applyFont="1" applyAlignment="1">
      <alignment horizontal="right"/>
    </xf>
    <xf numFmtId="0" fontId="20" fillId="0" borderId="0" xfId="0" applyFont="1"/>
    <xf numFmtId="0" fontId="9" fillId="0" borderId="0" xfId="0" applyFont="1"/>
    <xf numFmtId="0" fontId="5" fillId="0" borderId="0" xfId="0" applyFont="1"/>
    <xf numFmtId="0" fontId="50" fillId="0" borderId="0" xfId="0" applyFont="1"/>
    <xf numFmtId="0" fontId="52" fillId="0" borderId="0" xfId="0" applyFont="1"/>
    <xf numFmtId="3" fontId="6" fillId="0" borderId="0" xfId="0" applyNumberFormat="1" applyFont="1" applyFill="1" applyAlignment="1"/>
    <xf numFmtId="0" fontId="9" fillId="2" borderId="0" xfId="21" applyFont="1" applyFill="1" applyAlignment="1">
      <alignment horizontal="right" vertical="center" indent="1"/>
    </xf>
    <xf numFmtId="9" fontId="6" fillId="0" borderId="22" xfId="21" applyNumberFormat="1" applyFont="1" applyBorder="1" applyAlignment="1">
      <alignment horizontal="right" vertical="center" indent="1"/>
    </xf>
    <xf numFmtId="9" fontId="6" fillId="0" borderId="4" xfId="21" applyNumberFormat="1" applyFont="1" applyBorder="1" applyAlignment="1">
      <alignment horizontal="right" vertical="center" indent="1"/>
    </xf>
    <xf numFmtId="166" fontId="6" fillId="0" borderId="0" xfId="21" applyNumberFormat="1" applyFont="1" applyAlignment="1">
      <alignment horizontal="right" vertical="center" indent="1"/>
    </xf>
    <xf numFmtId="0" fontId="9" fillId="0" borderId="26" xfId="21" applyFont="1" applyBorder="1" applyAlignment="1">
      <alignment horizontal="center"/>
    </xf>
    <xf numFmtId="0" fontId="9" fillId="0" borderId="27" xfId="21" applyFont="1" applyBorder="1" applyAlignment="1">
      <alignment horizontal="center"/>
    </xf>
    <xf numFmtId="0" fontId="9" fillId="0" borderId="4" xfId="21" applyFont="1" applyBorder="1" applyAlignment="1">
      <alignment horizontal="center"/>
    </xf>
    <xf numFmtId="0" fontId="81" fillId="0" borderId="0" xfId="21" applyFont="1" applyBorder="1"/>
    <xf numFmtId="0" fontId="4" fillId="0" borderId="0" xfId="21" applyFont="1"/>
    <xf numFmtId="0" fontId="11" fillId="0" borderId="0" xfId="21" applyFont="1"/>
    <xf numFmtId="0" fontId="88" fillId="0" borderId="0" xfId="21" applyFont="1"/>
    <xf numFmtId="0" fontId="11" fillId="0" borderId="0" xfId="21" applyFont="1" applyAlignment="1">
      <alignment horizontal="left" vertical="center" indent="1"/>
    </xf>
    <xf numFmtId="3" fontId="11" fillId="0" borderId="0" xfId="21" applyNumberFormat="1" applyFont="1" applyBorder="1" applyAlignment="1">
      <alignment horizontal="right" vertical="center" indent="1"/>
    </xf>
    <xf numFmtId="3" fontId="11" fillId="0" borderId="0" xfId="21" applyNumberFormat="1" applyFont="1" applyAlignment="1">
      <alignment horizontal="right" vertical="center" indent="1"/>
    </xf>
    <xf numFmtId="0" fontId="11" fillId="0" borderId="0" xfId="21" applyFont="1" applyAlignment="1">
      <alignment horizontal="right" vertical="center" indent="1"/>
    </xf>
    <xf numFmtId="3" fontId="11" fillId="0" borderId="22" xfId="21" applyNumberFormat="1" applyFont="1" applyBorder="1" applyAlignment="1">
      <alignment horizontal="right" vertical="center" indent="1"/>
    </xf>
    <xf numFmtId="3" fontId="11" fillId="0" borderId="3" xfId="21" applyNumberFormat="1" applyFont="1" applyBorder="1" applyAlignment="1">
      <alignment horizontal="right" vertical="center" indent="1"/>
    </xf>
    <xf numFmtId="0" fontId="11" fillId="0" borderId="24" xfId="21" applyFont="1" applyBorder="1" applyAlignment="1">
      <alignment horizontal="right" vertical="center" indent="1"/>
    </xf>
    <xf numFmtId="1" fontId="11" fillId="0" borderId="0" xfId="21" applyNumberFormat="1" applyFont="1" applyBorder="1" applyAlignment="1">
      <alignment horizontal="right" vertical="center" indent="1"/>
    </xf>
    <xf numFmtId="0" fontId="78" fillId="0" borderId="24" xfId="21" applyFont="1" applyBorder="1" applyAlignment="1">
      <alignment horizontal="right" vertical="center" indent="1"/>
    </xf>
    <xf numFmtId="0" fontId="11" fillId="0" borderId="25" xfId="21" applyFont="1" applyBorder="1" applyAlignment="1">
      <alignment horizontal="right" vertical="center" indent="1"/>
    </xf>
    <xf numFmtId="0" fontId="11" fillId="0" borderId="0" xfId="21" applyFont="1" applyBorder="1" applyAlignment="1">
      <alignment horizontal="right" vertical="center" indent="1"/>
    </xf>
    <xf numFmtId="9" fontId="9" fillId="2" borderId="24" xfId="21" applyNumberFormat="1" applyFont="1" applyFill="1" applyBorder="1" applyAlignment="1">
      <alignment horizontal="right" vertical="center" indent="1"/>
    </xf>
    <xf numFmtId="9" fontId="9" fillId="2" borderId="25" xfId="21" applyNumberFormat="1" applyFont="1" applyFill="1" applyBorder="1" applyAlignment="1">
      <alignment horizontal="right" vertical="center" indent="1"/>
    </xf>
    <xf numFmtId="9" fontId="9" fillId="2" borderId="0" xfId="21" applyNumberFormat="1" applyFont="1" applyFill="1" applyBorder="1" applyAlignment="1">
      <alignment horizontal="right" vertical="center" indent="1"/>
    </xf>
    <xf numFmtId="0" fontId="115" fillId="7" borderId="0" xfId="0" applyFont="1" applyFill="1" applyAlignment="1">
      <alignment horizontal="right" vertical="center"/>
    </xf>
    <xf numFmtId="0" fontId="115" fillId="7" borderId="0" xfId="0" applyFont="1" applyFill="1" applyBorder="1" applyAlignment="1">
      <alignment horizontal="right" vertical="center"/>
    </xf>
    <xf numFmtId="9" fontId="115" fillId="7" borderId="10" xfId="0" applyNumberFormat="1" applyFont="1" applyFill="1" applyBorder="1" applyAlignment="1">
      <alignment horizontal="right" vertical="center"/>
    </xf>
    <xf numFmtId="0" fontId="59" fillId="3" borderId="59" xfId="8" applyFont="1" applyFill="1" applyBorder="1" applyAlignment="1" applyProtection="1">
      <alignment horizontal="right" wrapText="1"/>
      <protection hidden="1"/>
    </xf>
    <xf numFmtId="0" fontId="5" fillId="0" borderId="0" xfId="1" applyFont="1" applyAlignment="1">
      <alignment horizontal="right"/>
    </xf>
    <xf numFmtId="0" fontId="3" fillId="0" borderId="0" xfId="1" applyAlignment="1">
      <alignment horizontal="right"/>
    </xf>
    <xf numFmtId="0" fontId="59" fillId="3" borderId="10" xfId="43" applyFont="1" applyFill="1" applyBorder="1" applyAlignment="1">
      <alignment horizontal="right"/>
    </xf>
    <xf numFmtId="0" fontId="59" fillId="3" borderId="0" xfId="43" applyFont="1" applyFill="1" applyAlignment="1">
      <alignment horizontal="right"/>
    </xf>
    <xf numFmtId="3" fontId="6" fillId="5" borderId="0" xfId="13" applyNumberFormat="1" applyFont="1" applyFill="1" applyBorder="1" applyAlignment="1">
      <alignment horizontal="right"/>
    </xf>
    <xf numFmtId="0" fontId="6" fillId="5" borderId="3" xfId="13" applyFont="1" applyFill="1" applyBorder="1" applyAlignment="1">
      <alignment horizontal="right"/>
    </xf>
    <xf numFmtId="3" fontId="6" fillId="5" borderId="3" xfId="13" applyNumberFormat="1" applyFont="1" applyFill="1" applyBorder="1" applyAlignment="1">
      <alignment horizontal="right"/>
    </xf>
    <xf numFmtId="0" fontId="6" fillId="5" borderId="3" xfId="12" applyFont="1" applyFill="1" applyBorder="1" applyAlignment="1">
      <alignment wrapText="1"/>
    </xf>
    <xf numFmtId="0" fontId="6" fillId="5" borderId="0" xfId="12" applyFont="1" applyFill="1" applyBorder="1" applyAlignment="1">
      <alignment horizontal="right"/>
    </xf>
    <xf numFmtId="0" fontId="6" fillId="5" borderId="0" xfId="13" applyFont="1" applyFill="1" applyAlignment="1">
      <alignment horizontal="right"/>
    </xf>
    <xf numFmtId="3" fontId="9" fillId="5" borderId="16" xfId="12" applyNumberFormat="1" applyFont="1" applyFill="1" applyBorder="1" applyAlignment="1">
      <alignment horizontal="right"/>
    </xf>
    <xf numFmtId="3" fontId="6" fillId="5" borderId="10" xfId="12" applyNumberFormat="1" applyFont="1" applyFill="1" applyBorder="1" applyAlignment="1">
      <alignment horizontal="right"/>
    </xf>
    <xf numFmtId="3" fontId="6" fillId="5" borderId="0" xfId="12" applyNumberFormat="1" applyFont="1" applyFill="1" applyAlignment="1">
      <alignment horizontal="right"/>
    </xf>
    <xf numFmtId="3" fontId="6" fillId="5" borderId="0" xfId="12" applyNumberFormat="1" applyFont="1" applyFill="1" applyBorder="1" applyAlignment="1">
      <alignment horizontal="right"/>
    </xf>
    <xf numFmtId="3" fontId="9" fillId="5" borderId="1" xfId="12" applyNumberFormat="1" applyFont="1" applyFill="1" applyBorder="1" applyAlignment="1">
      <alignment horizontal="right"/>
    </xf>
    <xf numFmtId="3" fontId="6" fillId="5" borderId="3" xfId="12" applyNumberFormat="1" applyFont="1" applyFill="1" applyBorder="1" applyAlignment="1">
      <alignment horizontal="right"/>
    </xf>
    <xf numFmtId="3" fontId="6" fillId="5" borderId="0" xfId="12" applyNumberFormat="1" applyFont="1" applyFill="1" applyBorder="1" applyAlignment="1"/>
    <xf numFmtId="3" fontId="9" fillId="5" borderId="16" xfId="12" applyNumberFormat="1" applyFont="1" applyFill="1" applyBorder="1" applyAlignment="1"/>
    <xf numFmtId="3" fontId="6" fillId="5" borderId="3" xfId="12" applyNumberFormat="1" applyFont="1" applyFill="1" applyBorder="1" applyAlignment="1"/>
    <xf numFmtId="3" fontId="6" fillId="5" borderId="0" xfId="12" applyNumberFormat="1" applyFont="1" applyFill="1" applyAlignment="1"/>
    <xf numFmtId="0" fontId="5" fillId="0" borderId="0" xfId="68" applyFont="1"/>
    <xf numFmtId="0" fontId="6" fillId="0" borderId="0" xfId="68" applyFont="1"/>
    <xf numFmtId="0" fontId="5" fillId="0" borderId="0" xfId="68" applyFont="1" applyBorder="1"/>
    <xf numFmtId="0" fontId="6" fillId="0" borderId="0" xfId="68" applyFont="1" applyBorder="1"/>
    <xf numFmtId="3" fontId="5" fillId="0" borderId="0" xfId="68" applyNumberFormat="1" applyFont="1" applyBorder="1"/>
    <xf numFmtId="3" fontId="20" fillId="2" borderId="0" xfId="68" applyNumberFormat="1" applyFont="1" applyFill="1" applyAlignment="1">
      <alignment horizontal="right" vertical="center" indent="1"/>
    </xf>
    <xf numFmtId="0" fontId="9" fillId="2" borderId="0" xfId="68" applyFont="1" applyFill="1" applyAlignment="1">
      <alignment horizontal="right" vertical="center" indent="1"/>
    </xf>
    <xf numFmtId="0" fontId="20" fillId="2" borderId="0" xfId="68" applyFont="1" applyFill="1" applyAlignment="1">
      <alignment horizontal="right" vertical="center" indent="1"/>
    </xf>
    <xf numFmtId="0" fontId="20" fillId="2" borderId="0" xfId="68" applyFont="1" applyFill="1" applyBorder="1" applyAlignment="1">
      <alignment horizontal="left" indent="1"/>
    </xf>
    <xf numFmtId="1" fontId="5" fillId="0" borderId="3" xfId="68" applyNumberFormat="1" applyFont="1" applyFill="1" applyBorder="1" applyAlignment="1">
      <alignment horizontal="right" vertical="center" indent="1"/>
    </xf>
    <xf numFmtId="1" fontId="6" fillId="0" borderId="4" xfId="68" applyNumberFormat="1" applyFont="1" applyFill="1" applyBorder="1" applyAlignment="1">
      <alignment horizontal="right" vertical="center" indent="1"/>
    </xf>
    <xf numFmtId="1" fontId="5" fillId="0" borderId="4" xfId="68" applyNumberFormat="1" applyFont="1" applyFill="1" applyBorder="1" applyAlignment="1">
      <alignment horizontal="right" vertical="center" indent="1"/>
    </xf>
    <xf numFmtId="0" fontId="5" fillId="0" borderId="4" xfId="68" applyFont="1" applyBorder="1" applyAlignment="1">
      <alignment horizontal="left"/>
    </xf>
    <xf numFmtId="1" fontId="5" fillId="0" borderId="0" xfId="68" applyNumberFormat="1" applyFont="1" applyFill="1" applyBorder="1" applyAlignment="1">
      <alignment horizontal="right" vertical="center" indent="1"/>
    </xf>
    <xf numFmtId="1" fontId="6" fillId="0" borderId="0" xfId="68" applyNumberFormat="1" applyFont="1" applyFill="1" applyAlignment="1">
      <alignment horizontal="right" vertical="center" indent="1"/>
    </xf>
    <xf numFmtId="1" fontId="5" fillId="0" borderId="0" xfId="68" applyNumberFormat="1" applyFont="1" applyFill="1" applyAlignment="1">
      <alignment horizontal="right" vertical="center" indent="1"/>
    </xf>
    <xf numFmtId="0" fontId="5" fillId="0" borderId="0" xfId="68" applyFont="1" applyAlignment="1">
      <alignment horizontal="left"/>
    </xf>
    <xf numFmtId="0" fontId="5" fillId="0" borderId="0" xfId="68" applyFont="1" applyFill="1" applyBorder="1"/>
    <xf numFmtId="1" fontId="20" fillId="2" borderId="0" xfId="68" applyNumberFormat="1" applyFont="1" applyFill="1" applyAlignment="1">
      <alignment horizontal="right" vertical="center" indent="1"/>
    </xf>
    <xf numFmtId="1" fontId="9" fillId="2" borderId="0" xfId="68" applyNumberFormat="1" applyFont="1" applyFill="1" applyAlignment="1">
      <alignment horizontal="right" vertical="center" indent="1"/>
    </xf>
    <xf numFmtId="0" fontId="20" fillId="2" borderId="0" xfId="68" applyFont="1" applyFill="1" applyAlignment="1">
      <alignment horizontal="left"/>
    </xf>
    <xf numFmtId="0" fontId="20" fillId="0" borderId="3" xfId="68" applyFont="1" applyBorder="1" applyAlignment="1">
      <alignment horizontal="center" vertical="center"/>
    </xf>
    <xf numFmtId="0" fontId="9" fillId="0" borderId="3" xfId="68" applyFont="1" applyBorder="1" applyAlignment="1">
      <alignment horizontal="center"/>
    </xf>
    <xf numFmtId="0" fontId="20" fillId="0" borderId="3" xfId="68" applyFont="1" applyBorder="1" applyAlignment="1">
      <alignment horizontal="center"/>
    </xf>
    <xf numFmtId="0" fontId="41" fillId="0" borderId="4" xfId="68" applyFont="1" applyBorder="1"/>
    <xf numFmtId="3" fontId="6" fillId="0" borderId="0" xfId="68" applyNumberFormat="1" applyFont="1"/>
    <xf numFmtId="3" fontId="5" fillId="0" borderId="0" xfId="68" applyNumberFormat="1" applyFont="1" applyFill="1" applyBorder="1"/>
    <xf numFmtId="1" fontId="20" fillId="2" borderId="0" xfId="68" applyNumberFormat="1" applyFont="1" applyFill="1" applyBorder="1" applyAlignment="1">
      <alignment horizontal="right" vertical="center" indent="1"/>
    </xf>
    <xf numFmtId="0" fontId="20" fillId="0" borderId="0" xfId="68" applyFont="1" applyFill="1" applyBorder="1" applyAlignment="1">
      <alignment horizontal="right" vertical="center" indent="1"/>
    </xf>
    <xf numFmtId="0" fontId="20" fillId="0" borderId="0" xfId="68" applyFont="1" applyFill="1" applyBorder="1" applyAlignment="1">
      <alignment horizontal="left" vertical="center" indent="1"/>
    </xf>
    <xf numFmtId="0" fontId="5" fillId="0" borderId="0" xfId="68" applyFont="1" applyFill="1" applyBorder="1" applyAlignment="1">
      <alignment horizontal="right" vertical="center" indent="1"/>
    </xf>
    <xf numFmtId="0" fontId="5" fillId="0" borderId="0" xfId="68" applyFont="1" applyFill="1" applyBorder="1" applyAlignment="1">
      <alignment horizontal="left" vertical="center" indent="1"/>
    </xf>
    <xf numFmtId="1" fontId="9" fillId="2" borderId="0" xfId="68" applyNumberFormat="1" applyFont="1" applyFill="1" applyBorder="1" applyAlignment="1">
      <alignment horizontal="right" vertical="center" indent="1"/>
    </xf>
    <xf numFmtId="1" fontId="9" fillId="2" borderId="0" xfId="68" applyNumberFormat="1" applyFont="1" applyFill="1" applyBorder="1" applyAlignment="1">
      <alignment horizontal="right" indent="1"/>
    </xf>
    <xf numFmtId="1" fontId="9" fillId="2" borderId="0" xfId="68" applyNumberFormat="1" applyFont="1" applyFill="1" applyAlignment="1">
      <alignment horizontal="right" indent="1"/>
    </xf>
    <xf numFmtId="0" fontId="5" fillId="0" borderId="0" xfId="68" applyFont="1" applyAlignment="1">
      <alignment wrapText="1"/>
    </xf>
    <xf numFmtId="0" fontId="20" fillId="0" borderId="0" xfId="68" applyFont="1" applyFill="1" applyBorder="1" applyAlignment="1">
      <alignment horizontal="left" vertical="center" wrapText="1"/>
    </xf>
    <xf numFmtId="0" fontId="5" fillId="0" borderId="0" xfId="68" applyFont="1" applyFill="1" applyBorder="1" applyAlignment="1">
      <alignment wrapText="1"/>
    </xf>
    <xf numFmtId="0" fontId="15" fillId="0" borderId="0" xfId="68" applyFont="1" applyFill="1" applyBorder="1"/>
    <xf numFmtId="3" fontId="20" fillId="2" borderId="0" xfId="68" applyNumberFormat="1" applyFont="1" applyFill="1" applyAlignment="1">
      <alignment horizontal="right" indent="1"/>
    </xf>
    <xf numFmtId="1" fontId="20" fillId="2" borderId="0" xfId="68" applyNumberFormat="1" applyFont="1" applyFill="1" applyAlignment="1">
      <alignment horizontal="right" indent="1"/>
    </xf>
    <xf numFmtId="3" fontId="9" fillId="2" borderId="0" xfId="68" applyNumberFormat="1" applyFont="1" applyFill="1" applyAlignment="1">
      <alignment horizontal="right" vertical="center" indent="1"/>
    </xf>
    <xf numFmtId="3" fontId="6" fillId="0" borderId="4" xfId="68" applyNumberFormat="1" applyFont="1" applyFill="1" applyBorder="1" applyAlignment="1">
      <alignment horizontal="right" vertical="center" indent="1"/>
    </xf>
    <xf numFmtId="3" fontId="5" fillId="0" borderId="4" xfId="68" applyNumberFormat="1" applyFont="1" applyFill="1" applyBorder="1" applyAlignment="1">
      <alignment horizontal="right" vertical="center" indent="1"/>
    </xf>
    <xf numFmtId="3" fontId="6" fillId="0" borderId="0" xfId="68" applyNumberFormat="1" applyFont="1" applyFill="1" applyAlignment="1">
      <alignment horizontal="right" vertical="center" indent="1"/>
    </xf>
    <xf numFmtId="3" fontId="5" fillId="0" borderId="0" xfId="68" applyNumberFormat="1" applyFont="1" applyFill="1" applyAlignment="1">
      <alignment horizontal="right" vertical="center" indent="1"/>
    </xf>
    <xf numFmtId="3" fontId="5" fillId="0" borderId="0" xfId="68" applyNumberFormat="1" applyFont="1" applyFill="1" applyBorder="1" applyAlignment="1">
      <alignment horizontal="right" vertical="center" indent="1"/>
    </xf>
    <xf numFmtId="0" fontId="20" fillId="0" borderId="0" xfId="68" applyFont="1" applyFill="1" applyBorder="1" applyAlignment="1">
      <alignment horizontal="center" vertical="center"/>
    </xf>
    <xf numFmtId="0" fontId="49" fillId="0" borderId="0" xfId="68" applyFont="1" applyFill="1" applyBorder="1"/>
    <xf numFmtId="0" fontId="49" fillId="0" borderId="0" xfId="68" applyFont="1" applyFill="1"/>
    <xf numFmtId="0" fontId="5" fillId="0" borderId="0" xfId="68" applyFont="1" applyFill="1"/>
    <xf numFmtId="0" fontId="5" fillId="0" borderId="0" xfId="68" applyFont="1" applyFill="1" applyAlignment="1">
      <alignment horizontal="right" indent="1"/>
    </xf>
    <xf numFmtId="0" fontId="50" fillId="0" borderId="0" xfId="68" applyFont="1" applyFill="1" applyBorder="1" applyAlignment="1">
      <alignment horizontal="right" vertical="center" indent="1"/>
    </xf>
    <xf numFmtId="0" fontId="49" fillId="0" borderId="0" xfId="68" applyFont="1" applyFill="1" applyBorder="1" applyAlignment="1">
      <alignment horizontal="right" vertical="center" indent="1"/>
    </xf>
    <xf numFmtId="10" fontId="49" fillId="0" borderId="0" xfId="68" applyNumberFormat="1" applyFont="1" applyFill="1"/>
    <xf numFmtId="0" fontId="51" fillId="0" borderId="0" xfId="68" applyFont="1" applyFill="1" applyBorder="1" applyAlignment="1">
      <alignment horizontal="center" vertical="center"/>
    </xf>
    <xf numFmtId="0" fontId="25" fillId="0" borderId="0" xfId="68" applyFont="1"/>
    <xf numFmtId="0" fontId="15" fillId="0" borderId="0" xfId="68" applyFont="1"/>
    <xf numFmtId="0" fontId="15" fillId="0" borderId="0" xfId="68" applyFont="1" applyBorder="1"/>
    <xf numFmtId="0" fontId="25" fillId="0" borderId="0" xfId="0" applyFont="1"/>
    <xf numFmtId="0" fontId="25" fillId="3" borderId="0" xfId="0" applyFont="1" applyFill="1"/>
    <xf numFmtId="9" fontId="11" fillId="3" borderId="0" xfId="0" applyNumberFormat="1" applyFont="1" applyFill="1" applyBorder="1" applyAlignment="1">
      <alignment horizontal="right" vertical="center" wrapText="1" indent="1" readingOrder="1"/>
    </xf>
    <xf numFmtId="0" fontId="5" fillId="3" borderId="0" xfId="0" applyFont="1" applyFill="1"/>
    <xf numFmtId="0" fontId="5" fillId="3" borderId="0" xfId="0" applyFont="1" applyFill="1" applyProtection="1">
      <protection locked="0"/>
    </xf>
    <xf numFmtId="0" fontId="6" fillId="3" borderId="10" xfId="0" applyFont="1" applyFill="1" applyBorder="1" applyAlignment="1">
      <alignment horizontal="right"/>
    </xf>
    <xf numFmtId="165" fontId="6" fillId="3" borderId="10" xfId="5" applyNumberFormat="1" applyFont="1" applyFill="1" applyBorder="1" applyAlignment="1">
      <alignment horizontal="right"/>
    </xf>
    <xf numFmtId="165" fontId="6" fillId="3" borderId="10" xfId="5" applyNumberFormat="1" applyFont="1" applyFill="1" applyBorder="1" applyAlignment="1" applyProtection="1">
      <alignment horizontal="right" vertical="center"/>
      <protection locked="0"/>
    </xf>
    <xf numFmtId="0" fontId="6" fillId="3" borderId="10" xfId="5" applyFont="1" applyFill="1" applyBorder="1" applyAlignment="1">
      <alignment horizontal="left" vertical="center" indent="1"/>
    </xf>
    <xf numFmtId="3" fontId="6" fillId="3" borderId="0" xfId="0" applyNumberFormat="1" applyFont="1" applyFill="1" applyAlignment="1">
      <alignment horizontal="right"/>
    </xf>
    <xf numFmtId="3" fontId="6" fillId="3" borderId="0" xfId="5" applyNumberFormat="1" applyFont="1" applyFill="1" applyBorder="1" applyAlignment="1">
      <alignment horizontal="right"/>
    </xf>
    <xf numFmtId="3" fontId="6" fillId="3" borderId="0" xfId="5" applyNumberFormat="1" applyFont="1" applyFill="1" applyBorder="1" applyAlignment="1" applyProtection="1">
      <alignment horizontal="right" vertical="center"/>
      <protection locked="0"/>
    </xf>
    <xf numFmtId="0" fontId="9" fillId="3" borderId="28" xfId="0" applyFont="1" applyFill="1" applyBorder="1" applyAlignment="1">
      <alignment horizontal="right" vertical="center" wrapText="1" readingOrder="1"/>
    </xf>
    <xf numFmtId="0" fontId="22" fillId="3" borderId="28" xfId="0" applyFont="1" applyFill="1" applyBorder="1" applyAlignment="1" applyProtection="1">
      <alignment horizontal="right" vertical="center" wrapText="1" readingOrder="1"/>
      <protection locked="0"/>
    </xf>
    <xf numFmtId="0" fontId="9" fillId="3" borderId="3" xfId="5" applyFont="1" applyFill="1" applyBorder="1" applyAlignment="1">
      <alignment horizontal="left" indent="1"/>
    </xf>
    <xf numFmtId="9" fontId="6" fillId="3" borderId="0" xfId="0" applyNumberFormat="1" applyFont="1" applyFill="1" applyBorder="1" applyAlignment="1">
      <alignment horizontal="right" vertical="center" wrapText="1" indent="1" readingOrder="1"/>
    </xf>
    <xf numFmtId="16" fontId="81" fillId="3" borderId="0" xfId="5" quotePrefix="1" applyNumberFormat="1" applyFont="1" applyFill="1" applyBorder="1" applyAlignment="1">
      <alignment horizontal="right" indent="1"/>
    </xf>
    <xf numFmtId="16" fontId="9" fillId="3" borderId="0" xfId="5" quotePrefix="1" applyNumberFormat="1" applyFont="1" applyFill="1" applyBorder="1" applyAlignment="1" applyProtection="1">
      <alignment horizontal="right" indent="1"/>
      <protection locked="0"/>
    </xf>
    <xf numFmtId="0" fontId="9" fillId="3" borderId="3" xfId="5" applyFont="1" applyFill="1" applyBorder="1" applyAlignment="1">
      <alignment horizontal="left" vertical="top" indent="1"/>
    </xf>
    <xf numFmtId="0" fontId="11" fillId="3" borderId="0" xfId="5" applyFont="1" applyFill="1" applyBorder="1" applyAlignment="1"/>
    <xf numFmtId="0" fontId="6" fillId="3" borderId="0" xfId="5" applyFont="1" applyFill="1" applyBorder="1" applyAlignment="1" applyProtection="1">
      <protection locked="0"/>
    </xf>
    <xf numFmtId="0" fontId="6" fillId="3" borderId="0" xfId="5" applyFont="1" applyFill="1" applyBorder="1" applyAlignment="1">
      <alignment horizontal="left" indent="1"/>
    </xf>
    <xf numFmtId="166" fontId="6" fillId="3" borderId="0" xfId="0" applyNumberFormat="1" applyFont="1" applyFill="1" applyAlignment="1">
      <alignment horizontal="right"/>
    </xf>
    <xf numFmtId="166" fontId="6" fillId="3" borderId="0" xfId="5" applyNumberFormat="1" applyFont="1" applyFill="1" applyBorder="1" applyAlignment="1">
      <alignment horizontal="right" vertical="center"/>
    </xf>
    <xf numFmtId="166" fontId="6" fillId="3" borderId="0" xfId="5" applyNumberFormat="1" applyFont="1" applyFill="1" applyBorder="1" applyAlignment="1" applyProtection="1">
      <alignment horizontal="right" vertical="center"/>
      <protection locked="0"/>
    </xf>
    <xf numFmtId="0" fontId="6" fillId="3" borderId="0" xfId="5" applyFont="1" applyFill="1" applyBorder="1" applyAlignment="1">
      <alignment horizontal="left" vertical="top" indent="1"/>
    </xf>
    <xf numFmtId="0" fontId="11" fillId="3" borderId="0" xfId="5" applyFont="1" applyFill="1" applyBorder="1">
      <alignment vertical="top"/>
    </xf>
    <xf numFmtId="0" fontId="81" fillId="3" borderId="0" xfId="5" applyFont="1" applyFill="1" applyBorder="1">
      <alignment vertical="top"/>
    </xf>
    <xf numFmtId="0" fontId="15" fillId="3" borderId="0" xfId="5" applyFont="1" applyFill="1" applyBorder="1" applyAlignment="1">
      <alignment horizontal="left" vertical="center"/>
    </xf>
    <xf numFmtId="0" fontId="25" fillId="0" borderId="0" xfId="0" applyFont="1" applyAlignment="1">
      <alignment vertical="center"/>
    </xf>
    <xf numFmtId="0" fontId="28" fillId="3" borderId="0" xfId="0" applyFont="1" applyFill="1" applyAlignment="1">
      <alignment vertical="center"/>
    </xf>
    <xf numFmtId="164" fontId="5" fillId="3" borderId="0" xfId="69" applyNumberFormat="1" applyFont="1" applyFill="1" applyAlignment="1">
      <alignment horizontal="right"/>
    </xf>
    <xf numFmtId="164" fontId="6" fillId="3" borderId="0" xfId="69" applyNumberFormat="1" applyFont="1" applyFill="1" applyAlignment="1">
      <alignment horizontal="right"/>
    </xf>
    <xf numFmtId="0" fontId="28" fillId="3" borderId="0" xfId="0" applyFont="1" applyFill="1"/>
    <xf numFmtId="0" fontId="5" fillId="3" borderId="0" xfId="0" applyFont="1" applyFill="1" applyAlignment="1">
      <alignment horizontal="right"/>
    </xf>
    <xf numFmtId="4" fontId="20" fillId="3" borderId="0" xfId="69" applyNumberFormat="1" applyFont="1" applyFill="1" applyAlignment="1" applyProtection="1">
      <alignment horizontal="right"/>
      <protection locked="0"/>
    </xf>
    <xf numFmtId="4" fontId="9" fillId="3" borderId="0" xfId="69" applyNumberFormat="1" applyFont="1" applyFill="1" applyAlignment="1" applyProtection="1">
      <alignment horizontal="right"/>
      <protection locked="0"/>
    </xf>
    <xf numFmtId="3" fontId="6" fillId="3" borderId="10" xfId="0" applyNumberFormat="1" applyFont="1" applyFill="1" applyBorder="1" applyAlignment="1" applyProtection="1">
      <alignment horizontal="right" vertical="center" wrapText="1" readingOrder="1"/>
      <protection locked="0"/>
    </xf>
    <xf numFmtId="0" fontId="6" fillId="3" borderId="10" xfId="0" applyFont="1" applyFill="1" applyBorder="1" applyAlignment="1">
      <alignment horizontal="left" vertical="center" wrapText="1" indent="1" readingOrder="1"/>
    </xf>
    <xf numFmtId="3" fontId="6" fillId="3" borderId="0" xfId="0" applyNumberFormat="1" applyFont="1" applyFill="1" applyBorder="1" applyAlignment="1" applyProtection="1">
      <alignment horizontal="right" vertical="center" wrapText="1" readingOrder="1"/>
      <protection locked="0"/>
    </xf>
    <xf numFmtId="0" fontId="6" fillId="3" borderId="0" xfId="0" applyFont="1" applyFill="1" applyBorder="1" applyAlignment="1">
      <alignment horizontal="left" vertical="center" wrapText="1" indent="1" readingOrder="1"/>
    </xf>
    <xf numFmtId="1" fontId="5" fillId="3" borderId="0" xfId="0" applyNumberFormat="1" applyFont="1" applyFill="1" applyAlignment="1">
      <alignment horizontal="right" vertical="center" readingOrder="1"/>
    </xf>
    <xf numFmtId="1" fontId="5" fillId="3" borderId="0" xfId="0" applyNumberFormat="1" applyFont="1" applyFill="1" applyAlignment="1" applyProtection="1">
      <alignment horizontal="right" vertical="center" readingOrder="1"/>
      <protection locked="0"/>
    </xf>
    <xf numFmtId="1" fontId="6" fillId="3" borderId="0" xfId="0" applyNumberFormat="1" applyFont="1" applyFill="1" applyAlignment="1" applyProtection="1">
      <alignment horizontal="right" vertical="center" readingOrder="1"/>
      <protection locked="0"/>
    </xf>
    <xf numFmtId="164" fontId="5" fillId="3" borderId="0" xfId="69" applyNumberFormat="1" applyFont="1" applyFill="1" applyAlignment="1">
      <alignment horizontal="right" vertical="center" readingOrder="1"/>
    </xf>
    <xf numFmtId="164" fontId="5" fillId="3" borderId="0" xfId="69" applyNumberFormat="1" applyFont="1" applyFill="1" applyAlignment="1" applyProtection="1">
      <alignment horizontal="right" vertical="center" readingOrder="1"/>
      <protection locked="0"/>
    </xf>
    <xf numFmtId="164" fontId="6" fillId="3" borderId="0" xfId="69" applyNumberFormat="1" applyFont="1" applyFill="1" applyAlignment="1" applyProtection="1">
      <alignment horizontal="right" vertical="center" readingOrder="1"/>
      <protection locked="0"/>
    </xf>
    <xf numFmtId="3" fontId="9" fillId="5" borderId="0" xfId="0" applyNumberFormat="1" applyFont="1" applyFill="1" applyBorder="1" applyAlignment="1" applyProtection="1">
      <alignment horizontal="right" vertical="center" wrapText="1" readingOrder="1"/>
      <protection locked="0"/>
    </xf>
    <xf numFmtId="0" fontId="9" fillId="5" borderId="0" xfId="0" applyFont="1" applyFill="1" applyBorder="1" applyAlignment="1">
      <alignment horizontal="left" vertical="center" wrapText="1" indent="1" readingOrder="1"/>
    </xf>
    <xf numFmtId="0" fontId="6" fillId="3" borderId="0" xfId="0" applyFont="1" applyFill="1" applyBorder="1" applyAlignment="1">
      <alignment horizontal="left" vertical="center" wrapText="1" indent="1"/>
    </xf>
    <xf numFmtId="0" fontId="83" fillId="3" borderId="0" xfId="0" applyFont="1" applyFill="1" applyBorder="1" applyAlignment="1">
      <alignment horizontal="left" vertical="center" wrapText="1" indent="1" readingOrder="1"/>
    </xf>
    <xf numFmtId="1" fontId="6" fillId="3" borderId="0" xfId="0" applyNumberFormat="1" applyFont="1" applyFill="1" applyBorder="1" applyAlignment="1">
      <alignment horizontal="right" vertical="center" wrapText="1" readingOrder="1"/>
    </xf>
    <xf numFmtId="1" fontId="6" fillId="3" borderId="0" xfId="0" applyNumberFormat="1" applyFont="1" applyFill="1" applyBorder="1" applyAlignment="1" applyProtection="1">
      <alignment horizontal="right" vertical="center" wrapText="1" readingOrder="1"/>
      <protection locked="0"/>
    </xf>
    <xf numFmtId="164" fontId="6" fillId="3" borderId="0" xfId="69" applyNumberFormat="1" applyFont="1" applyFill="1" applyBorder="1" applyAlignment="1">
      <alignment horizontal="right" vertical="center" wrapText="1" readingOrder="1"/>
    </xf>
    <xf numFmtId="164" fontId="6" fillId="3" borderId="0" xfId="69" applyNumberFormat="1" applyFont="1" applyFill="1" applyBorder="1" applyAlignment="1" applyProtection="1">
      <alignment horizontal="right" vertical="center" wrapText="1" readingOrder="1"/>
      <protection locked="0"/>
    </xf>
    <xf numFmtId="3" fontId="5" fillId="3" borderId="0" xfId="0" applyNumberFormat="1" applyFont="1" applyFill="1" applyBorder="1" applyAlignment="1" applyProtection="1">
      <alignment horizontal="right" vertical="center" wrapText="1" readingOrder="1"/>
      <protection locked="0"/>
    </xf>
    <xf numFmtId="1" fontId="5" fillId="3" borderId="0" xfId="69" applyNumberFormat="1" applyFont="1" applyFill="1" applyAlignment="1">
      <alignment horizontal="right" vertical="center" readingOrder="1"/>
    </xf>
    <xf numFmtId="1" fontId="5" fillId="3" borderId="0" xfId="69" applyNumberFormat="1" applyFont="1" applyFill="1" applyAlignment="1" applyProtection="1">
      <alignment horizontal="right" vertical="center" readingOrder="1"/>
      <protection locked="0"/>
    </xf>
    <xf numFmtId="1" fontId="6" fillId="3" borderId="0" xfId="69" applyNumberFormat="1" applyFont="1" applyFill="1" applyAlignment="1" applyProtection="1">
      <alignment horizontal="right" vertical="center" readingOrder="1"/>
      <protection locked="0"/>
    </xf>
    <xf numFmtId="3" fontId="9" fillId="5" borderId="0" xfId="0" applyNumberFormat="1" applyFont="1" applyFill="1" applyBorder="1" applyAlignment="1">
      <alignment horizontal="right" vertical="center" wrapText="1" readingOrder="1"/>
    </xf>
    <xf numFmtId="3" fontId="6" fillId="3" borderId="0" xfId="0" applyNumberFormat="1" applyFont="1" applyFill="1" applyBorder="1" applyAlignment="1">
      <alignment horizontal="right" vertical="center" wrapText="1" readingOrder="1"/>
    </xf>
    <xf numFmtId="3" fontId="5" fillId="3" borderId="0" xfId="69" applyNumberFormat="1" applyFont="1" applyFill="1" applyAlignment="1">
      <alignment horizontal="right" vertical="center" readingOrder="1"/>
    </xf>
    <xf numFmtId="3" fontId="5" fillId="3" borderId="0" xfId="69" applyNumberFormat="1" applyFont="1" applyFill="1" applyAlignment="1" applyProtection="1">
      <alignment horizontal="right" vertical="center" readingOrder="1"/>
      <protection locked="0"/>
    </xf>
    <xf numFmtId="3" fontId="6" fillId="3" borderId="0" xfId="69" applyNumberFormat="1" applyFont="1" applyFill="1" applyAlignment="1" applyProtection="1">
      <alignment horizontal="right" vertical="center" readingOrder="1"/>
      <protection locked="0"/>
    </xf>
    <xf numFmtId="3" fontId="5" fillId="3" borderId="0" xfId="0" applyNumberFormat="1" applyFont="1" applyFill="1" applyAlignment="1">
      <alignment horizontal="right" vertical="center" readingOrder="1"/>
    </xf>
    <xf numFmtId="3" fontId="5" fillId="3" borderId="0" xfId="0" applyNumberFormat="1" applyFont="1" applyFill="1" applyAlignment="1" applyProtection="1">
      <alignment horizontal="right" vertical="center" readingOrder="1"/>
      <protection locked="0"/>
    </xf>
    <xf numFmtId="3" fontId="6" fillId="3" borderId="0" xfId="0" applyNumberFormat="1" applyFont="1" applyFill="1" applyAlignment="1" applyProtection="1">
      <alignment horizontal="right" vertical="center" readingOrder="1"/>
      <protection locked="0"/>
    </xf>
    <xf numFmtId="3" fontId="6" fillId="3" borderId="0" xfId="0" applyNumberFormat="1" applyFont="1" applyFill="1" applyBorder="1" applyAlignment="1">
      <alignment horizontal="right" wrapText="1"/>
    </xf>
    <xf numFmtId="3" fontId="6" fillId="3" borderId="0" xfId="0" applyNumberFormat="1" applyFont="1" applyFill="1" applyBorder="1" applyAlignment="1" applyProtection="1">
      <alignment horizontal="right" wrapText="1"/>
      <protection locked="0"/>
    </xf>
    <xf numFmtId="0" fontId="22" fillId="3" borderId="28" xfId="0" applyFont="1" applyFill="1" applyBorder="1" applyAlignment="1">
      <alignment horizontal="right" vertical="center" wrapText="1" readingOrder="1"/>
    </xf>
    <xf numFmtId="0" fontId="22" fillId="3" borderId="28" xfId="0" applyFont="1" applyFill="1" applyBorder="1" applyAlignment="1">
      <alignment horizontal="right" vertical="center" wrapText="1"/>
    </xf>
    <xf numFmtId="0" fontId="22" fillId="3" borderId="28" xfId="0" applyFont="1" applyFill="1" applyBorder="1" applyAlignment="1" applyProtection="1">
      <alignment horizontal="right" vertical="center" wrapText="1"/>
      <protection locked="0"/>
    </xf>
    <xf numFmtId="0" fontId="22" fillId="3" borderId="28" xfId="0" applyFont="1" applyFill="1" applyBorder="1" applyAlignment="1">
      <alignment horizontal="left" vertical="center" wrapText="1" indent="1" readingOrder="1"/>
    </xf>
    <xf numFmtId="0" fontId="15" fillId="3" borderId="0" xfId="0" applyFont="1" applyFill="1" applyAlignment="1">
      <alignment vertical="center"/>
    </xf>
    <xf numFmtId="0" fontId="88" fillId="3" borderId="0" xfId="0" applyFont="1" applyFill="1" applyAlignment="1">
      <alignment vertical="center"/>
    </xf>
    <xf numFmtId="0" fontId="88" fillId="3" borderId="0" xfId="0" applyFont="1" applyFill="1" applyAlignment="1" applyProtection="1">
      <alignment vertical="center"/>
      <protection locked="0"/>
    </xf>
    <xf numFmtId="0" fontId="6" fillId="0" borderId="0" xfId="0" applyFont="1" applyFill="1" applyBorder="1" applyAlignment="1">
      <alignment horizontal="left" vertical="center" wrapText="1" indent="1" readingOrder="1"/>
    </xf>
    <xf numFmtId="9" fontId="6" fillId="3" borderId="10" xfId="0" applyNumberFormat="1" applyFont="1" applyFill="1" applyBorder="1" applyAlignment="1">
      <alignment vertical="center" wrapText="1" readingOrder="1"/>
    </xf>
    <xf numFmtId="9" fontId="6" fillId="3" borderId="0" xfId="0" applyNumberFormat="1" applyFont="1" applyFill="1" applyBorder="1" applyAlignment="1">
      <alignment vertical="center" wrapText="1" readingOrder="1"/>
    </xf>
    <xf numFmtId="9" fontId="9" fillId="3" borderId="0" xfId="0" applyNumberFormat="1" applyFont="1" applyFill="1" applyBorder="1" applyAlignment="1">
      <alignment vertical="center" wrapText="1" readingOrder="1"/>
    </xf>
    <xf numFmtId="0" fontId="9" fillId="3" borderId="0" xfId="0" applyFont="1" applyFill="1" applyBorder="1" applyAlignment="1">
      <alignment horizontal="left" vertical="center" wrapText="1" indent="1" readingOrder="1"/>
    </xf>
    <xf numFmtId="0" fontId="9" fillId="3" borderId="0" xfId="0" applyFont="1" applyFill="1" applyBorder="1" applyAlignment="1">
      <alignment vertical="center" wrapText="1" readingOrder="1"/>
    </xf>
    <xf numFmtId="0" fontId="9" fillId="0" borderId="0" xfId="0" applyFont="1" applyFill="1" applyBorder="1" applyAlignment="1">
      <alignment horizontal="left" vertical="center" wrapText="1" indent="1" readingOrder="1"/>
    </xf>
    <xf numFmtId="0" fontId="6" fillId="3" borderId="0" xfId="0" applyFont="1" applyFill="1" applyBorder="1" applyAlignment="1">
      <alignment vertical="center" wrapText="1" readingOrder="1"/>
    </xf>
    <xf numFmtId="9" fontId="9" fillId="3" borderId="0" xfId="66" applyNumberFormat="1" applyFont="1" applyFill="1" applyBorder="1" applyAlignment="1">
      <alignment vertical="center" wrapText="1" readingOrder="1"/>
    </xf>
    <xf numFmtId="0" fontId="9" fillId="3" borderId="0" xfId="66" applyFont="1" applyFill="1" applyBorder="1" applyAlignment="1">
      <alignment horizontal="left" vertical="center" wrapText="1" indent="1" readingOrder="1"/>
    </xf>
    <xf numFmtId="0" fontId="6" fillId="0" borderId="0" xfId="0" applyFont="1" applyFill="1" applyBorder="1" applyAlignment="1">
      <alignment vertical="center" wrapText="1" readingOrder="1"/>
    </xf>
    <xf numFmtId="0" fontId="22" fillId="3" borderId="45" xfId="0" applyFont="1" applyFill="1" applyBorder="1" applyAlignment="1">
      <alignment horizontal="left" vertical="center" wrapText="1" indent="1" readingOrder="1"/>
    </xf>
    <xf numFmtId="0" fontId="25" fillId="3" borderId="0" xfId="0" applyFont="1" applyFill="1" applyAlignment="1">
      <alignment vertical="center"/>
    </xf>
    <xf numFmtId="0" fontId="88" fillId="3" borderId="0" xfId="0" applyFont="1" applyFill="1"/>
    <xf numFmtId="0" fontId="81" fillId="3" borderId="0" xfId="0" applyFont="1" applyFill="1"/>
    <xf numFmtId="0" fontId="81" fillId="3" borderId="0" xfId="0" applyFont="1" applyFill="1" applyProtection="1">
      <protection locked="0"/>
    </xf>
    <xf numFmtId="0" fontId="15" fillId="3" borderId="0" xfId="0" applyFont="1" applyFill="1"/>
    <xf numFmtId="0" fontId="25" fillId="3" borderId="0" xfId="0" applyFont="1" applyFill="1" applyProtection="1">
      <protection locked="0"/>
    </xf>
    <xf numFmtId="3" fontId="20" fillId="5" borderId="56" xfId="0" applyNumberFormat="1" applyFont="1" applyFill="1" applyBorder="1" applyAlignment="1">
      <alignment vertical="center"/>
    </xf>
    <xf numFmtId="0" fontId="9" fillId="5" borderId="56" xfId="0" applyFont="1" applyFill="1" applyBorder="1" applyAlignment="1">
      <alignment horizontal="left" vertical="center" wrapText="1" indent="1" readingOrder="1"/>
    </xf>
    <xf numFmtId="3" fontId="20" fillId="5" borderId="0" xfId="0" applyNumberFormat="1" applyFont="1" applyFill="1" applyBorder="1" applyAlignment="1">
      <alignment vertical="center"/>
    </xf>
    <xf numFmtId="3" fontId="20" fillId="5" borderId="3" xfId="0" applyNumberFormat="1" applyFont="1" applyFill="1" applyBorder="1" applyAlignment="1">
      <alignment vertical="center"/>
    </xf>
    <xf numFmtId="0" fontId="9" fillId="5" borderId="3" xfId="0" applyFont="1" applyFill="1" applyBorder="1" applyAlignment="1">
      <alignment horizontal="left" vertical="center" wrapText="1" indent="1" readingOrder="1"/>
    </xf>
    <xf numFmtId="3" fontId="5" fillId="3" borderId="0" xfId="0" applyNumberFormat="1" applyFont="1" applyFill="1" applyBorder="1" applyAlignment="1">
      <alignment vertical="center"/>
    </xf>
    <xf numFmtId="3" fontId="5" fillId="3" borderId="0" xfId="0" applyNumberFormat="1" applyFont="1" applyFill="1" applyAlignment="1">
      <alignment vertical="center"/>
    </xf>
    <xf numFmtId="0" fontId="5" fillId="3" borderId="0" xfId="0" applyFont="1" applyFill="1" applyAlignment="1">
      <alignment vertical="center"/>
    </xf>
    <xf numFmtId="3" fontId="9" fillId="5" borderId="0" xfId="0" applyNumberFormat="1" applyFont="1" applyFill="1" applyBorder="1" applyAlignment="1">
      <alignment vertical="center"/>
    </xf>
    <xf numFmtId="3" fontId="6" fillId="3" borderId="0" xfId="0" applyNumberFormat="1" applyFont="1" applyFill="1" applyBorder="1" applyAlignment="1">
      <alignment vertical="center"/>
    </xf>
    <xf numFmtId="3" fontId="5" fillId="3" borderId="0" xfId="0" applyNumberFormat="1" applyFont="1" applyFill="1" applyBorder="1" applyAlignment="1"/>
    <xf numFmtId="3" fontId="20" fillId="5" borderId="0" xfId="0" applyNumberFormat="1" applyFont="1" applyFill="1" applyBorder="1" applyAlignment="1"/>
    <xf numFmtId="0" fontId="0" fillId="3" borderId="0" xfId="0" applyFill="1"/>
    <xf numFmtId="3" fontId="9" fillId="3" borderId="0" xfId="5" applyNumberFormat="1" applyFont="1" applyFill="1" applyBorder="1" applyAlignment="1" applyProtection="1">
      <alignment horizontal="right" vertical="center"/>
      <protection locked="0"/>
    </xf>
    <xf numFmtId="3" fontId="9" fillId="3" borderId="0" xfId="5" applyNumberFormat="1" applyFont="1" applyFill="1" applyBorder="1" applyAlignment="1" applyProtection="1">
      <alignment horizontal="right"/>
      <protection locked="0"/>
    </xf>
    <xf numFmtId="0" fontId="9" fillId="3" borderId="0" xfId="5" applyFont="1" applyFill="1" applyBorder="1" applyAlignment="1">
      <alignment horizontal="left" vertical="top" indent="1"/>
    </xf>
    <xf numFmtId="0" fontId="6" fillId="3" borderId="0" xfId="5" quotePrefix="1" applyFont="1" applyFill="1" applyBorder="1" applyAlignment="1">
      <alignment horizontal="left" vertical="top" indent="1"/>
    </xf>
    <xf numFmtId="0" fontId="83" fillId="0" borderId="0" xfId="5" applyFont="1" applyFill="1" applyBorder="1" applyAlignment="1" applyProtection="1">
      <alignment horizontal="left" vertical="top" indent="1"/>
      <protection locked="0"/>
    </xf>
    <xf numFmtId="0" fontId="0" fillId="3" borderId="0" xfId="0" applyFill="1" applyAlignment="1">
      <alignment horizontal="right"/>
    </xf>
    <xf numFmtId="0" fontId="0" fillId="3" borderId="0" xfId="0" applyFill="1" applyAlignment="1"/>
    <xf numFmtId="0" fontId="9" fillId="3" borderId="0" xfId="5" applyFont="1" applyFill="1">
      <alignment vertical="top"/>
    </xf>
    <xf numFmtId="0" fontId="28" fillId="3" borderId="0" xfId="0" applyFont="1" applyFill="1" applyAlignment="1"/>
    <xf numFmtId="3" fontId="6" fillId="3" borderId="0" xfId="0" applyNumberFormat="1" applyFont="1" applyFill="1" applyAlignment="1">
      <alignment vertical="center" wrapText="1"/>
    </xf>
    <xf numFmtId="0" fontId="6" fillId="3" borderId="10" xfId="0" applyFont="1" applyFill="1" applyBorder="1" applyAlignment="1">
      <alignment vertical="center" wrapText="1"/>
    </xf>
    <xf numFmtId="0" fontId="6" fillId="3" borderId="0" xfId="0" applyFont="1" applyFill="1" applyAlignment="1">
      <alignment vertical="center" wrapText="1"/>
    </xf>
    <xf numFmtId="0" fontId="6" fillId="3" borderId="51" xfId="0" applyFont="1" applyFill="1" applyBorder="1" applyAlignment="1">
      <alignment horizontal="left" vertical="center" wrapText="1"/>
    </xf>
    <xf numFmtId="0" fontId="9" fillId="3" borderId="0" xfId="0" applyFont="1" applyFill="1" applyBorder="1" applyAlignment="1">
      <alignment horizontal="left" vertical="center" wrapText="1"/>
    </xf>
    <xf numFmtId="0" fontId="25" fillId="3" borderId="0" xfId="0" applyFont="1" applyFill="1" applyBorder="1"/>
    <xf numFmtId="0" fontId="25" fillId="3" borderId="0" xfId="0" applyFont="1" applyFill="1" applyAlignment="1">
      <alignment horizontal="right"/>
    </xf>
    <xf numFmtId="0" fontId="20" fillId="3" borderId="0" xfId="0" applyFont="1" applyFill="1"/>
    <xf numFmtId="0" fontId="5" fillId="0" borderId="0" xfId="0" applyFont="1" applyFill="1" applyBorder="1"/>
    <xf numFmtId="172" fontId="5" fillId="0" borderId="0" xfId="0" applyNumberFormat="1" applyFont="1" applyFill="1" applyBorder="1"/>
    <xf numFmtId="172" fontId="5" fillId="0" borderId="0" xfId="0" applyNumberFormat="1" applyFont="1" applyFill="1" applyBorder="1" applyAlignment="1">
      <alignment vertical="center"/>
    </xf>
    <xf numFmtId="172" fontId="5" fillId="3" borderId="0" xfId="0" applyNumberFormat="1" applyFont="1" applyFill="1" applyBorder="1" applyAlignment="1">
      <alignment vertical="center"/>
    </xf>
    <xf numFmtId="0" fontId="58" fillId="3" borderId="0" xfId="0" applyFont="1" applyFill="1"/>
    <xf numFmtId="0" fontId="58" fillId="3" borderId="0" xfId="0" applyFont="1" applyFill="1" applyBorder="1"/>
    <xf numFmtId="172" fontId="58" fillId="3" borderId="0" xfId="0" applyNumberFormat="1" applyFont="1" applyFill="1" applyBorder="1" applyAlignment="1"/>
    <xf numFmtId="165" fontId="6" fillId="3" borderId="10" xfId="5" applyNumberFormat="1" applyFont="1" applyFill="1" applyBorder="1" applyAlignment="1">
      <alignment horizontal="right" vertical="center"/>
    </xf>
    <xf numFmtId="0" fontId="25" fillId="3" borderId="0" xfId="0" applyFont="1" applyFill="1" applyBorder="1" applyAlignment="1">
      <alignment vertical="center"/>
    </xf>
    <xf numFmtId="0" fontId="15" fillId="3" borderId="0" xfId="5" applyFont="1" applyFill="1" applyBorder="1">
      <alignment vertical="top"/>
    </xf>
    <xf numFmtId="3" fontId="6" fillId="3" borderId="10" xfId="5" applyNumberFormat="1" applyFont="1" applyFill="1" applyBorder="1" applyAlignment="1" applyProtection="1">
      <alignment horizontal="center" vertical="center"/>
      <protection locked="0"/>
    </xf>
    <xf numFmtId="3" fontId="6" fillId="3" borderId="0" xfId="5" applyNumberFormat="1" applyFont="1" applyFill="1" applyBorder="1" applyAlignment="1" applyProtection="1">
      <alignment horizontal="center" vertical="center"/>
      <protection locked="0"/>
    </xf>
    <xf numFmtId="165" fontId="6" fillId="3" borderId="0" xfId="5" applyNumberFormat="1" applyFont="1" applyFill="1" applyBorder="1" applyAlignment="1" applyProtection="1">
      <alignment horizontal="center"/>
      <protection locked="0"/>
    </xf>
    <xf numFmtId="172" fontId="6" fillId="3" borderId="0" xfId="0" applyNumberFormat="1" applyFont="1" applyFill="1" applyBorder="1" applyAlignment="1" applyProtection="1">
      <protection locked="0"/>
    </xf>
    <xf numFmtId="3" fontId="5" fillId="3" borderId="10" xfId="0" applyNumberFormat="1" applyFont="1" applyFill="1" applyBorder="1" applyAlignment="1">
      <alignment vertical="center"/>
    </xf>
    <xf numFmtId="172" fontId="6" fillId="3" borderId="10" xfId="0" applyNumberFormat="1" applyFont="1" applyFill="1" applyBorder="1" applyAlignment="1">
      <alignment vertical="center"/>
    </xf>
    <xf numFmtId="172" fontId="6" fillId="3" borderId="10" xfId="0" applyNumberFormat="1" applyFont="1" applyFill="1" applyBorder="1" applyAlignment="1" applyProtection="1">
      <alignment vertical="center"/>
      <protection locked="0"/>
    </xf>
    <xf numFmtId="0" fontId="6" fillId="3" borderId="10" xfId="5" applyFont="1" applyFill="1" applyBorder="1" applyAlignment="1">
      <alignment horizontal="left" vertical="center"/>
    </xf>
    <xf numFmtId="172" fontId="6" fillId="3" borderId="0" xfId="0" applyNumberFormat="1" applyFont="1" applyFill="1" applyBorder="1" applyAlignment="1">
      <alignment vertical="center"/>
    </xf>
    <xf numFmtId="172" fontId="6" fillId="3" borderId="0" xfId="0" applyNumberFormat="1" applyFont="1" applyFill="1" applyBorder="1" applyAlignment="1" applyProtection="1">
      <alignment vertical="center"/>
      <protection locked="0"/>
    </xf>
    <xf numFmtId="0" fontId="6" fillId="3" borderId="0" xfId="5" applyFont="1" applyFill="1" applyBorder="1" applyAlignment="1">
      <alignment horizontal="left" vertical="center"/>
    </xf>
    <xf numFmtId="0" fontId="9" fillId="3" borderId="3" xfId="5" applyFont="1" applyFill="1" applyBorder="1" applyAlignment="1">
      <alignment horizontal="left" vertical="top"/>
    </xf>
    <xf numFmtId="0" fontId="9" fillId="3" borderId="0" xfId="5" applyNumberFormat="1" applyFont="1" applyFill="1" applyBorder="1" applyAlignment="1">
      <alignment horizontal="right"/>
    </xf>
    <xf numFmtId="16" fontId="9" fillId="3" borderId="0" xfId="5" quotePrefix="1" applyNumberFormat="1" applyFont="1" applyFill="1" applyBorder="1" applyAlignment="1">
      <alignment horizontal="right" indent="1"/>
    </xf>
    <xf numFmtId="0" fontId="5" fillId="3" borderId="0" xfId="0" applyFont="1" applyFill="1" applyAlignment="1"/>
    <xf numFmtId="16" fontId="9" fillId="3" borderId="0" xfId="5" quotePrefix="1" applyNumberFormat="1" applyFont="1" applyFill="1" applyBorder="1" applyAlignment="1">
      <alignment horizontal="right"/>
    </xf>
    <xf numFmtId="0" fontId="5" fillId="3" borderId="0" xfId="0" applyFont="1" applyFill="1" applyAlignment="1" applyProtection="1">
      <protection locked="0"/>
    </xf>
    <xf numFmtId="0" fontId="0" fillId="3" borderId="0" xfId="0" applyFill="1" applyProtection="1">
      <protection locked="0"/>
    </xf>
    <xf numFmtId="0" fontId="5" fillId="3" borderId="0" xfId="0" applyFont="1" applyFill="1" applyBorder="1"/>
    <xf numFmtId="172" fontId="33" fillId="3" borderId="0" xfId="0" applyNumberFormat="1" applyFont="1" applyFill="1"/>
    <xf numFmtId="172" fontId="5" fillId="3" borderId="0" xfId="0" applyNumberFormat="1" applyFont="1" applyFill="1"/>
    <xf numFmtId="172" fontId="6" fillId="3" borderId="0" xfId="50" applyNumberFormat="1" applyFont="1" applyFill="1" applyAlignment="1">
      <alignment vertical="center"/>
    </xf>
    <xf numFmtId="172" fontId="6" fillId="3" borderId="0" xfId="50" applyNumberFormat="1" applyFont="1" applyFill="1" applyAlignment="1" applyProtection="1">
      <alignment vertical="center"/>
      <protection locked="0"/>
    </xf>
    <xf numFmtId="172" fontId="6" fillId="3" borderId="10" xfId="50" applyNumberFormat="1" applyFont="1" applyFill="1" applyBorder="1" applyAlignment="1">
      <alignment vertical="center"/>
    </xf>
    <xf numFmtId="172" fontId="6" fillId="3" borderId="10" xfId="50" applyNumberFormat="1" applyFont="1" applyFill="1" applyBorder="1" applyAlignment="1" applyProtection="1">
      <alignment vertical="center"/>
      <protection locked="0"/>
    </xf>
    <xf numFmtId="0" fontId="6" fillId="3" borderId="10" xfId="5" quotePrefix="1" applyFont="1" applyFill="1" applyBorder="1" applyAlignment="1">
      <alignment horizontal="left" vertical="center"/>
    </xf>
    <xf numFmtId="0" fontId="6" fillId="3" borderId="0" xfId="5" quotePrefix="1" applyFont="1" applyFill="1" applyBorder="1" applyAlignment="1">
      <alignment horizontal="left" vertical="center"/>
    </xf>
    <xf numFmtId="0" fontId="6" fillId="3" borderId="0" xfId="5" applyFont="1" applyFill="1" applyAlignment="1">
      <alignment horizontal="left" vertical="center"/>
    </xf>
    <xf numFmtId="172" fontId="6" fillId="3" borderId="10" xfId="50" applyNumberFormat="1" applyFont="1" applyFill="1" applyBorder="1" applyAlignment="1">
      <alignment horizontal="right"/>
    </xf>
    <xf numFmtId="172" fontId="6" fillId="3" borderId="10" xfId="50" applyNumberFormat="1" applyFont="1" applyFill="1" applyBorder="1" applyAlignment="1" applyProtection="1">
      <alignment horizontal="right"/>
      <protection locked="0"/>
    </xf>
    <xf numFmtId="172" fontId="6" fillId="3" borderId="0" xfId="50" applyNumberFormat="1" applyFont="1" applyFill="1" applyAlignment="1">
      <alignment horizontal="right"/>
    </xf>
    <xf numFmtId="172" fontId="6" fillId="3" borderId="0" xfId="50" applyNumberFormat="1" applyFont="1" applyFill="1" applyAlignment="1" applyProtection="1">
      <alignment horizontal="right"/>
      <protection locked="0"/>
    </xf>
    <xf numFmtId="171" fontId="6" fillId="3" borderId="0" xfId="50" applyNumberFormat="1" applyFont="1" applyFill="1" applyAlignment="1">
      <alignment horizontal="right" vertical="center"/>
    </xf>
    <xf numFmtId="171" fontId="6" fillId="3" borderId="0" xfId="50" applyNumberFormat="1" applyFont="1" applyFill="1" applyAlignment="1">
      <alignment horizontal="right"/>
    </xf>
    <xf numFmtId="171" fontId="6" fillId="3" borderId="0" xfId="50" applyNumberFormat="1" applyFont="1" applyFill="1" applyAlignment="1" applyProtection="1">
      <alignment horizontal="right"/>
      <protection locked="0"/>
    </xf>
    <xf numFmtId="0" fontId="9" fillId="3" borderId="0" xfId="5" applyFont="1" applyFill="1" applyAlignment="1">
      <alignment horizontal="left" vertical="center"/>
    </xf>
    <xf numFmtId="0" fontId="22" fillId="3" borderId="28" xfId="0" applyFont="1" applyFill="1" applyBorder="1" applyAlignment="1">
      <alignment horizontal="right" wrapText="1"/>
    </xf>
    <xf numFmtId="0" fontId="22" fillId="3" borderId="28" xfId="0" applyFont="1" applyFill="1" applyBorder="1" applyAlignment="1" applyProtection="1">
      <alignment horizontal="right" wrapText="1"/>
      <protection locked="0"/>
    </xf>
    <xf numFmtId="0" fontId="9" fillId="3" borderId="3" xfId="5" applyFont="1" applyFill="1" applyBorder="1" applyAlignment="1">
      <alignment horizontal="left" vertical="center"/>
    </xf>
    <xf numFmtId="0" fontId="15" fillId="3" borderId="0" xfId="5" applyFont="1" applyFill="1" applyAlignment="1">
      <alignment vertical="center"/>
    </xf>
    <xf numFmtId="165" fontId="25" fillId="0" borderId="0" xfId="0" applyNumberFormat="1" applyFont="1"/>
    <xf numFmtId="165" fontId="25" fillId="3" borderId="0" xfId="0" applyNumberFormat="1" applyFont="1" applyFill="1"/>
    <xf numFmtId="0" fontId="28" fillId="3" borderId="0" xfId="0" applyFont="1" applyFill="1" applyAlignment="1">
      <alignment horizontal="left"/>
    </xf>
    <xf numFmtId="165" fontId="0" fillId="0" borderId="0" xfId="0" applyNumberFormat="1"/>
    <xf numFmtId="165" fontId="9" fillId="3" borderId="3" xfId="5" applyNumberFormat="1" applyFont="1" applyFill="1" applyBorder="1" applyAlignment="1">
      <alignment horizontal="right" wrapText="1"/>
    </xf>
    <xf numFmtId="3" fontId="20" fillId="5" borderId="0" xfId="0" applyNumberFormat="1" applyFont="1" applyFill="1" applyBorder="1" applyAlignment="1">
      <alignment horizontal="right" vertical="center"/>
    </xf>
    <xf numFmtId="0" fontId="9" fillId="5" borderId="0" xfId="0" applyFont="1" applyFill="1" applyBorder="1" applyAlignment="1">
      <alignment horizontal="left" vertical="center" readingOrder="1"/>
    </xf>
    <xf numFmtId="0" fontId="25" fillId="3" borderId="0" xfId="0" applyFont="1" applyFill="1" applyAlignment="1">
      <alignment readingOrder="1"/>
    </xf>
    <xf numFmtId="3" fontId="5" fillId="3" borderId="0" xfId="0" applyNumberFormat="1" applyFont="1" applyFill="1" applyBorder="1" applyAlignment="1">
      <alignment horizontal="right" vertical="center"/>
    </xf>
    <xf numFmtId="0" fontId="6" fillId="3" borderId="0" xfId="0" applyFont="1" applyFill="1" applyBorder="1" applyAlignment="1">
      <alignment horizontal="left" vertical="center" readingOrder="1"/>
    </xf>
    <xf numFmtId="3" fontId="20" fillId="3" borderId="3" xfId="0" applyNumberFormat="1" applyFont="1" applyFill="1" applyBorder="1" applyAlignment="1">
      <alignment horizontal="right" vertical="center"/>
    </xf>
    <xf numFmtId="0" fontId="9" fillId="3" borderId="3" xfId="0" applyFont="1" applyFill="1" applyBorder="1" applyAlignment="1">
      <alignment horizontal="left" vertical="center" readingOrder="1"/>
    </xf>
    <xf numFmtId="3" fontId="20" fillId="3" borderId="0" xfId="0" applyNumberFormat="1" applyFont="1" applyFill="1" applyBorder="1" applyAlignment="1">
      <alignment horizontal="right" vertical="center"/>
    </xf>
    <xf numFmtId="0" fontId="9" fillId="3" borderId="0" xfId="0" applyFont="1" applyFill="1" applyBorder="1" applyAlignment="1">
      <alignment horizontal="left" vertical="center" readingOrder="1"/>
    </xf>
    <xf numFmtId="3" fontId="5" fillId="3" borderId="0" xfId="0" applyNumberFormat="1" applyFont="1" applyFill="1" applyAlignment="1">
      <alignment horizontal="right" vertical="center"/>
    </xf>
    <xf numFmtId="0" fontId="5" fillId="3" borderId="0" xfId="0" applyFont="1" applyFill="1" applyAlignment="1">
      <alignment vertical="center" readingOrder="1"/>
    </xf>
    <xf numFmtId="3" fontId="5" fillId="0" borderId="0" xfId="0" applyNumberFormat="1" applyFont="1" applyFill="1" applyBorder="1" applyAlignment="1">
      <alignment horizontal="right" vertical="center"/>
    </xf>
    <xf numFmtId="0" fontId="9" fillId="3" borderId="0" xfId="0" applyFont="1" applyFill="1" applyBorder="1" applyAlignment="1" applyProtection="1">
      <alignment horizontal="left" vertical="center" readingOrder="1"/>
      <protection locked="0"/>
    </xf>
    <xf numFmtId="0" fontId="6" fillId="3" borderId="0" xfId="0" applyFont="1" applyFill="1" applyBorder="1" applyAlignment="1" applyProtection="1">
      <alignment horizontal="left" vertical="center" indent="1" readingOrder="1"/>
      <protection locked="0"/>
    </xf>
    <xf numFmtId="3" fontId="5" fillId="3" borderId="0" xfId="0" applyNumberFormat="1" applyFont="1" applyFill="1" applyBorder="1" applyAlignment="1">
      <alignment horizontal="right"/>
    </xf>
    <xf numFmtId="3" fontId="20" fillId="5" borderId="0" xfId="0" applyNumberFormat="1" applyFont="1" applyFill="1" applyBorder="1" applyAlignment="1">
      <alignment horizontal="right"/>
    </xf>
    <xf numFmtId="0" fontId="22" fillId="3" borderId="45" xfId="0" applyFont="1" applyFill="1" applyBorder="1" applyAlignment="1">
      <alignment horizontal="left" vertical="center" readingOrder="1"/>
    </xf>
    <xf numFmtId="0" fontId="39" fillId="0" borderId="0" xfId="0" applyFont="1"/>
    <xf numFmtId="0" fontId="39" fillId="0" borderId="0" xfId="0" applyFont="1" applyBorder="1"/>
    <xf numFmtId="0" fontId="39" fillId="3" borderId="0" xfId="0" applyFont="1" applyFill="1"/>
    <xf numFmtId="0" fontId="39" fillId="3" borderId="0" xfId="0" applyFont="1" applyFill="1" applyBorder="1"/>
    <xf numFmtId="0" fontId="98" fillId="3" borderId="0" xfId="0" applyFont="1" applyFill="1"/>
    <xf numFmtId="0" fontId="98" fillId="3" borderId="0" xfId="0" applyFont="1" applyFill="1" applyAlignment="1">
      <alignment vertical="center"/>
    </xf>
    <xf numFmtId="0" fontId="116" fillId="3" borderId="0" xfId="0" applyFont="1" applyFill="1"/>
    <xf numFmtId="0" fontId="39" fillId="3" borderId="0" xfId="0" applyFont="1" applyFill="1" applyAlignment="1">
      <alignment vertical="center"/>
    </xf>
    <xf numFmtId="164" fontId="6" fillId="3" borderId="0" xfId="0" applyNumberFormat="1" applyFont="1" applyFill="1" applyBorder="1" applyAlignment="1">
      <alignment horizontal="right" vertical="center" indent="1"/>
    </xf>
    <xf numFmtId="0" fontId="6" fillId="3" borderId="0" xfId="0" applyFont="1" applyFill="1" applyBorder="1" applyAlignment="1">
      <alignment horizontal="left" vertical="center" indent="1"/>
    </xf>
    <xf numFmtId="0" fontId="39" fillId="3" borderId="0" xfId="0" applyFont="1" applyFill="1" applyBorder="1" applyAlignment="1">
      <alignment vertical="center"/>
    </xf>
    <xf numFmtId="0" fontId="9" fillId="3" borderId="0" xfId="0" applyFont="1" applyFill="1"/>
    <xf numFmtId="0" fontId="9" fillId="3" borderId="0" xfId="0" applyFont="1" applyFill="1" applyAlignment="1">
      <alignment vertical="center"/>
    </xf>
    <xf numFmtId="2" fontId="33" fillId="3" borderId="0" xfId="0" applyNumberFormat="1" applyFont="1" applyFill="1" applyAlignment="1">
      <alignment vertical="center"/>
    </xf>
    <xf numFmtId="9" fontId="33" fillId="3" borderId="0" xfId="0" applyNumberFormat="1" applyFont="1" applyFill="1" applyAlignment="1">
      <alignment horizontal="right" vertical="center" indent="1"/>
    </xf>
    <xf numFmtId="0" fontId="33" fillId="3" borderId="0" xfId="0" applyFont="1" applyFill="1" applyAlignment="1">
      <alignment vertical="center"/>
    </xf>
    <xf numFmtId="166" fontId="28" fillId="3" borderId="0" xfId="0" applyNumberFormat="1" applyFont="1" applyFill="1" applyAlignment="1">
      <alignment vertical="center"/>
    </xf>
    <xf numFmtId="0" fontId="47" fillId="3" borderId="0" xfId="0" applyFont="1" applyFill="1" applyAlignment="1">
      <alignment horizontal="left" vertical="center"/>
    </xf>
    <xf numFmtId="0" fontId="33" fillId="3" borderId="0" xfId="0" applyFont="1" applyFill="1" applyAlignment="1">
      <alignment horizontal="left" vertical="center" indent="1"/>
    </xf>
    <xf numFmtId="166" fontId="33" fillId="3" borderId="0" xfId="0" applyNumberFormat="1" applyFont="1" applyFill="1" applyAlignment="1">
      <alignment horizontal="right" vertical="center" indent="1"/>
    </xf>
    <xf numFmtId="0" fontId="39" fillId="0" borderId="0" xfId="0" applyFont="1" applyFill="1"/>
    <xf numFmtId="164" fontId="99" fillId="0" borderId="0" xfId="69" applyNumberFormat="1" applyFont="1" applyFill="1" applyAlignment="1">
      <alignment horizontal="right" vertical="center"/>
    </xf>
    <xf numFmtId="2" fontId="99" fillId="0" borderId="0" xfId="0" applyNumberFormat="1" applyFont="1" applyFill="1" applyAlignment="1">
      <alignment vertical="center"/>
    </xf>
    <xf numFmtId="0" fontId="28" fillId="3" borderId="0" xfId="0" applyFont="1" applyFill="1" applyAlignment="1">
      <alignment horizontal="left" vertical="center" indent="1"/>
    </xf>
    <xf numFmtId="166" fontId="28" fillId="3" borderId="0" xfId="0" applyNumberFormat="1" applyFont="1" applyFill="1" applyAlignment="1">
      <alignment horizontal="right" vertical="center" indent="1"/>
    </xf>
    <xf numFmtId="0" fontId="100" fillId="3" borderId="0" xfId="0" applyFont="1" applyFill="1" applyBorder="1" applyAlignment="1">
      <alignment horizontal="left" vertical="center" indent="1"/>
    </xf>
    <xf numFmtId="0" fontId="47" fillId="0" borderId="0" xfId="0" applyFont="1" applyFill="1" applyAlignment="1">
      <alignment horizontal="left" vertical="center"/>
    </xf>
    <xf numFmtId="0" fontId="9" fillId="0" borderId="0" xfId="0" applyFont="1" applyFill="1" applyAlignment="1">
      <alignment vertical="center"/>
    </xf>
    <xf numFmtId="0" fontId="33" fillId="0" borderId="0" xfId="0" applyFont="1" applyFill="1" applyAlignment="1">
      <alignment horizontal="left" vertical="center" indent="1"/>
    </xf>
    <xf numFmtId="0" fontId="98" fillId="0" borderId="0" xfId="0" applyFont="1" applyFill="1"/>
    <xf numFmtId="0" fontId="51" fillId="0" borderId="0" xfId="0" applyFont="1" applyFill="1" applyAlignment="1">
      <alignment vertical="center"/>
    </xf>
    <xf numFmtId="0" fontId="101" fillId="0" borderId="0" xfId="0" applyFont="1" applyFill="1" applyAlignment="1">
      <alignment horizontal="left" vertical="center"/>
    </xf>
    <xf numFmtId="0" fontId="33" fillId="0" borderId="0" xfId="0" applyFont="1" applyFill="1" applyBorder="1" applyAlignment="1">
      <alignment horizontal="left" vertical="center" indent="1"/>
    </xf>
    <xf numFmtId="0" fontId="28" fillId="3" borderId="0" xfId="0" applyFont="1" applyFill="1" applyAlignment="1">
      <alignment horizontal="right"/>
    </xf>
    <xf numFmtId="166" fontId="28" fillId="3" borderId="0" xfId="0" applyNumberFormat="1" applyFont="1" applyFill="1" applyAlignment="1">
      <alignment horizontal="right"/>
    </xf>
    <xf numFmtId="0" fontId="100" fillId="3" borderId="0" xfId="0" applyFont="1" applyFill="1" applyBorder="1" applyAlignment="1">
      <alignment horizontal="right"/>
    </xf>
    <xf numFmtId="0" fontId="98" fillId="3" borderId="0" xfId="0" applyFont="1" applyFill="1" applyAlignment="1">
      <alignment horizontal="right"/>
    </xf>
    <xf numFmtId="0" fontId="25" fillId="3" borderId="0" xfId="0" applyFont="1" applyFill="1" applyAlignment="1"/>
    <xf numFmtId="0" fontId="100" fillId="3" borderId="0" xfId="0" applyFont="1" applyFill="1" applyBorder="1" applyAlignment="1">
      <alignment horizontal="left"/>
    </xf>
    <xf numFmtId="0" fontId="98" fillId="3" borderId="0" xfId="0" applyFont="1" applyFill="1" applyAlignment="1"/>
    <xf numFmtId="0" fontId="25" fillId="3" borderId="0" xfId="0" applyFont="1" applyFill="1" applyBorder="1" applyAlignment="1"/>
    <xf numFmtId="0" fontId="102" fillId="3" borderId="0" xfId="0" applyFont="1" applyFill="1" applyBorder="1" applyAlignment="1">
      <alignment horizontal="center" wrapText="1"/>
    </xf>
    <xf numFmtId="0" fontId="103" fillId="3" borderId="0" xfId="0" applyFont="1" applyFill="1" applyBorder="1" applyAlignment="1">
      <alignment horizontal="center" wrapText="1"/>
    </xf>
    <xf numFmtId="0" fontId="103" fillId="3" borderId="0" xfId="0" applyFont="1" applyFill="1" applyBorder="1" applyAlignment="1">
      <alignment horizontal="center" vertical="center" wrapText="1" readingOrder="1"/>
    </xf>
    <xf numFmtId="0" fontId="25" fillId="3" borderId="0" xfId="0" applyFont="1" applyFill="1" applyAlignment="1">
      <alignment horizontal="right" vertical="center"/>
    </xf>
    <xf numFmtId="0" fontId="26" fillId="3" borderId="0" xfId="0" applyFont="1" applyFill="1" applyAlignment="1">
      <alignment horizontal="right" vertical="center"/>
    </xf>
    <xf numFmtId="0" fontId="98" fillId="3" borderId="0" xfId="0" applyFont="1" applyFill="1" applyAlignment="1">
      <alignment horizontal="right" vertical="center"/>
    </xf>
    <xf numFmtId="0" fontId="101" fillId="3" borderId="0" xfId="0" applyFont="1" applyFill="1" applyAlignment="1">
      <alignment vertical="center"/>
    </xf>
    <xf numFmtId="0" fontId="121" fillId="3" borderId="0" xfId="0" applyFont="1" applyFill="1"/>
    <xf numFmtId="3" fontId="6" fillId="3" borderId="0" xfId="5" applyNumberFormat="1" applyFont="1" applyFill="1" applyBorder="1" applyAlignment="1">
      <alignment horizontal="right" vertical="center"/>
    </xf>
    <xf numFmtId="0" fontId="9" fillId="3" borderId="0" xfId="5" applyFont="1" applyFill="1" applyBorder="1" applyAlignment="1">
      <alignment horizontal="left" indent="1"/>
    </xf>
    <xf numFmtId="0" fontId="22" fillId="3" borderId="35" xfId="0" applyFont="1" applyFill="1" applyBorder="1" applyAlignment="1">
      <alignment horizontal="right" vertical="center" wrapText="1" readingOrder="1"/>
    </xf>
    <xf numFmtId="166" fontId="6" fillId="3" borderId="0" xfId="69" applyNumberFormat="1" applyFont="1" applyFill="1" applyBorder="1" applyAlignment="1">
      <alignment horizontal="right" vertical="center" indent="1"/>
    </xf>
    <xf numFmtId="166" fontId="6" fillId="3" borderId="0" xfId="69" applyNumberFormat="1" applyFont="1" applyFill="1" applyBorder="1" applyAlignment="1" applyProtection="1">
      <alignment horizontal="right" vertical="center" indent="1"/>
      <protection locked="0"/>
    </xf>
    <xf numFmtId="172" fontId="6" fillId="3" borderId="10" xfId="0" applyNumberFormat="1" applyFont="1" applyFill="1" applyBorder="1" applyAlignment="1"/>
    <xf numFmtId="172" fontId="6" fillId="3" borderId="10" xfId="0" applyNumberFormat="1" applyFont="1" applyFill="1" applyBorder="1" applyAlignment="1" applyProtection="1">
      <protection locked="0"/>
    </xf>
    <xf numFmtId="0" fontId="6" fillId="3" borderId="10" xfId="5" applyFont="1" applyFill="1" applyBorder="1" applyAlignment="1">
      <alignment horizontal="left" vertical="top" indent="1"/>
    </xf>
    <xf numFmtId="172" fontId="6" fillId="3" borderId="0" xfId="0" applyNumberFormat="1" applyFont="1" applyFill="1" applyBorder="1" applyAlignment="1"/>
    <xf numFmtId="0" fontId="33" fillId="3" borderId="0" xfId="5" applyFont="1" applyFill="1" applyAlignment="1">
      <alignment horizontal="left" indent="1"/>
    </xf>
    <xf numFmtId="0" fontId="33" fillId="3" borderId="0" xfId="5" applyFont="1" applyFill="1" applyBorder="1" applyAlignment="1">
      <alignment horizontal="left" indent="1"/>
    </xf>
    <xf numFmtId="0" fontId="5" fillId="3" borderId="0" xfId="0" applyFont="1" applyFill="1" applyBorder="1" applyProtection="1">
      <protection locked="0"/>
    </xf>
    <xf numFmtId="3" fontId="5" fillId="3" borderId="0" xfId="0" applyNumberFormat="1" applyFont="1" applyFill="1" applyAlignment="1" applyProtection="1">
      <alignment vertical="center"/>
      <protection locked="0"/>
    </xf>
    <xf numFmtId="3" fontId="5" fillId="3" borderId="10" xfId="0" applyNumberFormat="1" applyFont="1" applyFill="1" applyBorder="1" applyAlignment="1" applyProtection="1">
      <alignment vertical="center"/>
      <protection locked="0"/>
    </xf>
    <xf numFmtId="0" fontId="6" fillId="3" borderId="10" xfId="5" quotePrefix="1" applyFont="1" applyFill="1" applyBorder="1" applyAlignment="1">
      <alignment horizontal="left" vertical="center" indent="1"/>
    </xf>
    <xf numFmtId="0" fontId="6" fillId="3" borderId="0" xfId="5" applyFont="1" applyFill="1" applyAlignment="1">
      <alignment horizontal="left" vertical="center" indent="1"/>
    </xf>
    <xf numFmtId="3" fontId="5" fillId="3" borderId="10" xfId="0" applyNumberFormat="1" applyFont="1" applyFill="1" applyBorder="1" applyAlignment="1">
      <alignment horizontal="right"/>
    </xf>
    <xf numFmtId="3" fontId="5" fillId="3" borderId="10" xfId="0" applyNumberFormat="1" applyFont="1" applyFill="1" applyBorder="1" applyAlignment="1" applyProtection="1">
      <alignment horizontal="right"/>
      <protection locked="0"/>
    </xf>
    <xf numFmtId="3" fontId="5" fillId="3" borderId="0" xfId="0" applyNumberFormat="1" applyFont="1" applyFill="1" applyAlignment="1">
      <alignment horizontal="right"/>
    </xf>
    <xf numFmtId="3" fontId="5" fillId="3" borderId="0" xfId="0" applyNumberFormat="1" applyFont="1" applyFill="1" applyAlignment="1" applyProtection="1">
      <alignment horizontal="right"/>
      <protection locked="0"/>
    </xf>
    <xf numFmtId="0" fontId="9" fillId="3" borderId="3" xfId="5" applyFont="1" applyFill="1" applyBorder="1" applyAlignment="1">
      <alignment horizontal="left" vertical="center" indent="1"/>
    </xf>
    <xf numFmtId="0" fontId="25" fillId="0" borderId="0" xfId="0" applyFont="1" applyFill="1" applyBorder="1"/>
    <xf numFmtId="0" fontId="26" fillId="0" borderId="0" xfId="0" applyFont="1" applyFill="1" applyBorder="1"/>
    <xf numFmtId="0" fontId="81" fillId="0" borderId="0" xfId="0" applyFont="1" applyFill="1" applyBorder="1" applyAlignment="1">
      <alignment horizontal="right" vertical="center" wrapText="1" readingOrder="1"/>
    </xf>
    <xf numFmtId="0" fontId="22" fillId="0" borderId="0" xfId="0" applyFont="1" applyFill="1" applyBorder="1" applyAlignment="1">
      <alignment horizontal="right" vertical="center" wrapText="1" readingOrder="1"/>
    </xf>
    <xf numFmtId="0" fontId="58" fillId="0" borderId="0" xfId="0" applyFont="1" applyFill="1" applyBorder="1"/>
    <xf numFmtId="0" fontId="25" fillId="0" borderId="0" xfId="0" applyFont="1" applyFill="1"/>
    <xf numFmtId="0" fontId="26" fillId="3" borderId="0" xfId="0" applyFont="1" applyFill="1" applyBorder="1" applyAlignment="1">
      <alignment vertical="center"/>
    </xf>
    <xf numFmtId="0" fontId="81" fillId="3" borderId="0" xfId="0" applyFont="1" applyFill="1" applyBorder="1" applyAlignment="1">
      <alignment horizontal="right" vertical="center" wrapText="1" readingOrder="1"/>
    </xf>
    <xf numFmtId="0" fontId="22" fillId="3" borderId="0" xfId="0" applyFont="1" applyFill="1" applyBorder="1" applyAlignment="1">
      <alignment horizontal="right" vertical="center" wrapText="1" readingOrder="1"/>
    </xf>
    <xf numFmtId="0" fontId="25" fillId="3" borderId="0" xfId="0" applyFont="1" applyFill="1" applyAlignment="1">
      <alignment horizontal="left" indent="1"/>
    </xf>
    <xf numFmtId="0" fontId="28" fillId="3" borderId="0" xfId="0" applyFont="1" applyFill="1" applyAlignment="1">
      <alignment horizontal="left" indent="1"/>
    </xf>
    <xf numFmtId="166" fontId="6" fillId="3" borderId="10" xfId="5" applyNumberFormat="1" applyFont="1" applyFill="1" applyBorder="1" applyAlignment="1">
      <alignment horizontal="right"/>
    </xf>
    <xf numFmtId="166" fontId="6" fillId="3" borderId="10" xfId="5" applyNumberFormat="1" applyFont="1" applyFill="1" applyBorder="1" applyAlignment="1" applyProtection="1">
      <alignment horizontal="right"/>
      <protection locked="0"/>
    </xf>
    <xf numFmtId="0" fontId="6" fillId="3" borderId="10" xfId="5" applyFont="1" applyFill="1" applyBorder="1" applyAlignment="1">
      <alignment horizontal="left" indent="1"/>
    </xf>
    <xf numFmtId="3" fontId="9" fillId="3" borderId="0" xfId="5" applyNumberFormat="1" applyFont="1" applyFill="1" applyBorder="1" applyAlignment="1">
      <alignment horizontal="right"/>
    </xf>
    <xf numFmtId="165" fontId="8" fillId="3" borderId="0" xfId="0" applyNumberFormat="1" applyFont="1" applyFill="1"/>
    <xf numFmtId="166" fontId="6" fillId="3" borderId="0" xfId="5" applyNumberFormat="1" applyFont="1" applyFill="1" applyBorder="1" applyAlignment="1" applyProtection="1">
      <alignment horizontal="center" vertical="center"/>
      <protection locked="0"/>
    </xf>
    <xf numFmtId="0" fontId="22" fillId="3" borderId="3" xfId="5" applyFont="1" applyFill="1" applyBorder="1" applyAlignment="1">
      <alignment horizontal="center"/>
    </xf>
    <xf numFmtId="3" fontId="22" fillId="3" borderId="3" xfId="5" applyNumberFormat="1" applyFont="1" applyFill="1" applyBorder="1" applyAlignment="1">
      <alignment horizontal="center"/>
    </xf>
    <xf numFmtId="0" fontId="5" fillId="3" borderId="0" xfId="0" applyFont="1" applyFill="1" applyAlignment="1">
      <alignment horizontal="center"/>
    </xf>
    <xf numFmtId="0" fontId="9" fillId="3" borderId="0" xfId="5" applyFont="1" applyFill="1" applyBorder="1" applyAlignment="1">
      <alignment horizontal="left" vertical="center"/>
    </xf>
    <xf numFmtId="0" fontId="6" fillId="3" borderId="0" xfId="5" applyFont="1" applyFill="1" applyBorder="1" applyAlignment="1">
      <alignment horizontal="left" vertical="center" wrapText="1"/>
    </xf>
    <xf numFmtId="0" fontId="83" fillId="0" borderId="0" xfId="5" applyFont="1" applyFill="1" applyBorder="1" applyAlignment="1" applyProtection="1">
      <alignment horizontal="left" vertical="center"/>
      <protection locked="0"/>
    </xf>
    <xf numFmtId="166" fontId="25" fillId="3" borderId="0" xfId="0" applyNumberFormat="1" applyFont="1" applyFill="1" applyAlignment="1"/>
    <xf numFmtId="166" fontId="28" fillId="3" borderId="0" xfId="0" applyNumberFormat="1" applyFont="1" applyFill="1" applyAlignment="1"/>
    <xf numFmtId="165" fontId="6" fillId="3" borderId="0" xfId="5" applyNumberFormat="1" applyFont="1" applyFill="1" applyBorder="1" applyAlignment="1" applyProtection="1">
      <alignment horizontal="right" vertical="center"/>
      <protection locked="0"/>
    </xf>
    <xf numFmtId="165" fontId="0" fillId="0" borderId="0" xfId="0" applyNumberFormat="1" applyAlignment="1"/>
    <xf numFmtId="0" fontId="0" fillId="3" borderId="0" xfId="0" applyFill="1" applyAlignment="1">
      <alignment vertical="center"/>
    </xf>
    <xf numFmtId="3" fontId="6" fillId="3" borderId="0" xfId="0" applyNumberFormat="1" applyFont="1" applyFill="1" applyAlignment="1" applyProtection="1">
      <alignment horizontal="right" wrapText="1"/>
      <protection locked="0"/>
    </xf>
    <xf numFmtId="0" fontId="83" fillId="3" borderId="0" xfId="5" applyFont="1" applyFill="1" applyBorder="1" applyAlignment="1">
      <alignment horizontal="left" vertical="center"/>
    </xf>
    <xf numFmtId="0" fontId="9" fillId="3" borderId="3" xfId="5" applyFont="1" applyFill="1" applyBorder="1" applyAlignment="1">
      <alignment horizontal="left" vertical="center" wrapText="1"/>
    </xf>
    <xf numFmtId="1" fontId="49" fillId="0" borderId="0" xfId="26" applyNumberFormat="1" applyFont="1" applyBorder="1" applyAlignment="1">
      <alignment horizontal="right" vertical="center" indent="1"/>
    </xf>
    <xf numFmtId="0" fontId="37" fillId="3" borderId="35" xfId="62" applyFont="1" applyFill="1" applyBorder="1" applyAlignment="1">
      <alignment horizontal="center"/>
    </xf>
    <xf numFmtId="0" fontId="13" fillId="0" borderId="0" xfId="0" applyFont="1" applyFill="1"/>
    <xf numFmtId="0" fontId="13" fillId="0" borderId="0" xfId="0" applyFont="1"/>
    <xf numFmtId="0" fontId="13" fillId="0" borderId="0" xfId="0" applyFont="1" applyFill="1" applyBorder="1"/>
    <xf numFmtId="0" fontId="60" fillId="0" borderId="0" xfId="0" applyFont="1"/>
    <xf numFmtId="0" fontId="0" fillId="0" borderId="0" xfId="0" quotePrefix="1"/>
    <xf numFmtId="0" fontId="8" fillId="0" borderId="0" xfId="0" applyFont="1"/>
    <xf numFmtId="0" fontId="122" fillId="0" borderId="0" xfId="0" applyFont="1" applyFill="1" applyAlignment="1"/>
    <xf numFmtId="0" fontId="81" fillId="0" borderId="0" xfId="34" applyFont="1"/>
    <xf numFmtId="3" fontId="6" fillId="0" borderId="3" xfId="34" applyNumberFormat="1" applyFont="1" applyFill="1" applyBorder="1" applyAlignment="1">
      <alignment horizontal="right"/>
    </xf>
    <xf numFmtId="9" fontId="6" fillId="0" borderId="3" xfId="34" applyNumberFormat="1" applyFont="1" applyFill="1" applyBorder="1" applyAlignment="1">
      <alignment horizontal="right"/>
    </xf>
    <xf numFmtId="3" fontId="9" fillId="0" borderId="0" xfId="34" applyNumberFormat="1" applyFont="1" applyFill="1" applyBorder="1" applyAlignment="1">
      <alignment horizontal="right"/>
    </xf>
    <xf numFmtId="9" fontId="9" fillId="0" borderId="0" xfId="34" applyNumberFormat="1" applyFont="1" applyFill="1" applyBorder="1" applyAlignment="1">
      <alignment horizontal="right"/>
    </xf>
    <xf numFmtId="3" fontId="6" fillId="0" borderId="0" xfId="34" applyNumberFormat="1" applyFont="1" applyFill="1" applyAlignment="1">
      <alignment horizontal="right"/>
    </xf>
    <xf numFmtId="9" fontId="6" fillId="0" borderId="0" xfId="34" applyNumberFormat="1" applyFont="1" applyFill="1" applyAlignment="1">
      <alignment horizontal="right"/>
    </xf>
    <xf numFmtId="3" fontId="5" fillId="0" borderId="0" xfId="34" applyNumberFormat="1" applyFont="1" applyFill="1" applyAlignment="1">
      <alignment horizontal="right"/>
    </xf>
    <xf numFmtId="0" fontId="5" fillId="0" borderId="0" xfId="34" applyFont="1" applyFill="1" applyAlignment="1"/>
    <xf numFmtId="3" fontId="5" fillId="0" borderId="3" xfId="34" applyNumberFormat="1" applyFont="1" applyFill="1" applyBorder="1"/>
    <xf numFmtId="0" fontId="5" fillId="0" borderId="0" xfId="34" applyFont="1" applyFill="1" applyBorder="1"/>
    <xf numFmtId="0" fontId="11" fillId="0" borderId="0" xfId="34" applyFont="1" applyFill="1"/>
    <xf numFmtId="3" fontId="6" fillId="0" borderId="0" xfId="34" applyNumberFormat="1" applyFont="1" applyFill="1"/>
    <xf numFmtId="0" fontId="11" fillId="0" borderId="0" xfId="34" applyFont="1" applyFill="1" applyBorder="1"/>
    <xf numFmtId="3" fontId="11" fillId="0" borderId="0" xfId="34" applyNumberFormat="1" applyFont="1" applyFill="1" applyBorder="1"/>
    <xf numFmtId="1" fontId="5" fillId="0" borderId="0" xfId="34" applyNumberFormat="1" applyFont="1" applyFill="1" applyBorder="1"/>
    <xf numFmtId="165" fontId="11" fillId="0" borderId="0" xfId="5" applyNumberFormat="1" applyFont="1" applyFill="1" applyBorder="1" applyAlignment="1" applyProtection="1">
      <alignment horizontal="right"/>
      <protection locked="0"/>
    </xf>
    <xf numFmtId="3" fontId="11" fillId="0" borderId="0" xfId="5" applyNumberFormat="1" applyFont="1" applyFill="1" applyBorder="1" applyAlignment="1" applyProtection="1">
      <alignment horizontal="left"/>
      <protection locked="0"/>
    </xf>
    <xf numFmtId="3" fontId="6" fillId="0" borderId="60" xfId="5" applyNumberFormat="1" applyFont="1" applyFill="1" applyBorder="1" applyAlignment="1" applyProtection="1">
      <alignment horizontal="left"/>
      <protection locked="0"/>
    </xf>
    <xf numFmtId="3" fontId="6" fillId="0" borderId="60" xfId="5" applyNumberFormat="1" applyFont="1" applyFill="1" applyBorder="1" applyAlignment="1" applyProtection="1">
      <alignment horizontal="right"/>
      <protection locked="0"/>
    </xf>
    <xf numFmtId="169" fontId="9" fillId="0" borderId="0" xfId="39" applyNumberFormat="1" applyFont="1" applyFill="1" applyBorder="1" applyProtection="1">
      <protection locked="0"/>
    </xf>
    <xf numFmtId="3" fontId="9" fillId="0" borderId="60" xfId="5" applyNumberFormat="1" applyFont="1" applyFill="1" applyBorder="1" applyAlignment="1" applyProtection="1">
      <alignment horizontal="right"/>
      <protection locked="0"/>
    </xf>
    <xf numFmtId="3" fontId="9" fillId="0" borderId="60" xfId="39" applyNumberFormat="1" applyFont="1" applyFill="1" applyBorder="1" applyAlignment="1" applyProtection="1">
      <alignment horizontal="left" wrapText="1"/>
      <protection locked="0"/>
    </xf>
    <xf numFmtId="3" fontId="9" fillId="0" borderId="60" xfId="39" applyNumberFormat="1" applyFont="1" applyFill="1" applyBorder="1" applyAlignment="1" applyProtection="1">
      <alignment horizontal="left"/>
      <protection locked="0"/>
    </xf>
    <xf numFmtId="0" fontId="11" fillId="0" borderId="0" xfId="34" applyFont="1" applyAlignment="1">
      <alignment horizontal="right"/>
    </xf>
    <xf numFmtId="1" fontId="0" fillId="0" borderId="0" xfId="0" applyNumberFormat="1"/>
    <xf numFmtId="166" fontId="5" fillId="0" borderId="60" xfId="34" applyNumberFormat="1" applyFont="1" applyFill="1" applyBorder="1" applyAlignment="1">
      <alignment horizontal="right" vertical="center"/>
    </xf>
    <xf numFmtId="166" fontId="6" fillId="0" borderId="60" xfId="34" applyNumberFormat="1" applyFont="1" applyFill="1" applyBorder="1" applyAlignment="1">
      <alignment horizontal="right" vertical="center"/>
    </xf>
    <xf numFmtId="0" fontId="9" fillId="0" borderId="60" xfId="34" applyFont="1" applyFill="1" applyBorder="1" applyAlignment="1">
      <alignment vertical="center"/>
    </xf>
    <xf numFmtId="3" fontId="0" fillId="0" borderId="0" xfId="0" applyNumberFormat="1"/>
    <xf numFmtId="3" fontId="13" fillId="0" borderId="0" xfId="35" applyNumberFormat="1" applyFont="1" applyFill="1"/>
    <xf numFmtId="0" fontId="4" fillId="0" borderId="0" xfId="0" applyFont="1"/>
    <xf numFmtId="3" fontId="5" fillId="0" borderId="0" xfId="34" applyNumberFormat="1" applyFont="1" applyFill="1" applyAlignment="1"/>
    <xf numFmtId="0" fontId="25" fillId="0" borderId="0" xfId="27" applyFont="1" applyFill="1" applyBorder="1" applyAlignment="1">
      <alignment vertical="center"/>
    </xf>
    <xf numFmtId="166" fontId="25" fillId="0" borderId="0" xfId="27" applyNumberFormat="1" applyFont="1" applyFill="1" applyBorder="1" applyAlignment="1">
      <alignment vertical="center"/>
    </xf>
    <xf numFmtId="0" fontId="5" fillId="0" borderId="0" xfId="27" applyFont="1" applyAlignment="1">
      <alignment horizontal="left" vertical="center" indent="1"/>
    </xf>
    <xf numFmtId="0" fontId="20" fillId="2" borderId="0" xfId="27" applyFont="1" applyFill="1" applyAlignment="1">
      <alignment horizontal="left" vertical="center" wrapText="1" indent="1"/>
    </xf>
    <xf numFmtId="166" fontId="107" fillId="0" borderId="0" xfId="27" applyNumberFormat="1" applyFont="1" applyFill="1" applyAlignment="1">
      <alignment horizontal="center" vertical="center"/>
    </xf>
    <xf numFmtId="0" fontId="5" fillId="0" borderId="0" xfId="27" applyFont="1" applyAlignment="1">
      <alignment horizontal="left" vertical="center" wrapText="1" indent="1"/>
    </xf>
    <xf numFmtId="0" fontId="5" fillId="0" borderId="4" xfId="27" applyFont="1" applyBorder="1" applyAlignment="1">
      <alignment horizontal="left" vertical="center" wrapText="1" indent="1"/>
    </xf>
    <xf numFmtId="0" fontId="5" fillId="0" borderId="0" xfId="27" applyFont="1"/>
    <xf numFmtId="166" fontId="107" fillId="0" borderId="0" xfId="27" applyNumberFormat="1" applyFont="1" applyAlignment="1">
      <alignment horizontal="center" vertical="center"/>
    </xf>
    <xf numFmtId="0" fontId="5" fillId="0" borderId="0" xfId="27" applyFont="1" applyFill="1" applyBorder="1" applyAlignment="1">
      <alignment vertical="center"/>
    </xf>
    <xf numFmtId="0" fontId="37" fillId="0" borderId="4" xfId="27" applyFont="1" applyFill="1" applyBorder="1" applyAlignment="1">
      <alignment horizontal="left" vertical="center" wrapText="1" indent="1"/>
    </xf>
    <xf numFmtId="166" fontId="28" fillId="0" borderId="0" xfId="27" applyNumberFormat="1" applyFont="1" applyAlignment="1">
      <alignment horizontal="center" vertical="center"/>
    </xf>
    <xf numFmtId="176" fontId="25" fillId="0" borderId="0" xfId="27" applyNumberFormat="1" applyFont="1" applyFill="1" applyBorder="1" applyAlignment="1">
      <alignment vertical="center"/>
    </xf>
    <xf numFmtId="0" fontId="5" fillId="0" borderId="0" xfId="27" quotePrefix="1" applyFont="1" applyAlignment="1">
      <alignment horizontal="left" vertical="center" wrapText="1" indent="1"/>
    </xf>
    <xf numFmtId="165" fontId="20" fillId="2" borderId="2" xfId="27" applyNumberFormat="1" applyFont="1" applyFill="1" applyBorder="1" applyAlignment="1">
      <alignment horizontal="center" vertical="center"/>
    </xf>
    <xf numFmtId="165" fontId="5" fillId="0" borderId="4" xfId="27" applyNumberFormat="1" applyFont="1" applyBorder="1" applyAlignment="1">
      <alignment horizontal="center" vertical="center"/>
    </xf>
    <xf numFmtId="0" fontId="6" fillId="0" borderId="4" xfId="27" applyFont="1" applyBorder="1" applyAlignment="1">
      <alignment horizontal="left" vertical="center" wrapText="1" indent="1" readingOrder="1"/>
    </xf>
    <xf numFmtId="0" fontId="3" fillId="0" borderId="0" xfId="27" applyFill="1" applyBorder="1"/>
    <xf numFmtId="166" fontId="20" fillId="0" borderId="0" xfId="27" applyNumberFormat="1" applyFont="1" applyFill="1" applyBorder="1" applyAlignment="1">
      <alignment horizontal="right" vertical="center" indent="1"/>
    </xf>
    <xf numFmtId="165" fontId="20" fillId="2" borderId="0" xfId="27" applyNumberFormat="1" applyFont="1" applyFill="1" applyBorder="1" applyAlignment="1">
      <alignment horizontal="center" vertical="center"/>
    </xf>
    <xf numFmtId="166" fontId="5" fillId="0" borderId="0" xfId="27" applyNumberFormat="1" applyFont="1" applyFill="1" applyBorder="1" applyAlignment="1">
      <alignment horizontal="center" vertical="center"/>
    </xf>
    <xf numFmtId="0" fontId="110" fillId="0" borderId="28" xfId="27" applyFont="1" applyFill="1" applyBorder="1" applyAlignment="1">
      <alignment horizontal="center" vertical="center" wrapText="1" readingOrder="1"/>
    </xf>
    <xf numFmtId="0" fontId="22" fillId="0" borderId="28" xfId="27" applyFont="1" applyFill="1" applyBorder="1" applyAlignment="1">
      <alignment horizontal="left" vertical="center" wrapText="1" indent="1" readingOrder="1"/>
    </xf>
    <xf numFmtId="0" fontId="6" fillId="0" borderId="0" xfId="27" applyFont="1" applyAlignment="1">
      <alignment horizontal="left" vertical="center" wrapText="1" indent="1" readingOrder="1"/>
    </xf>
    <xf numFmtId="166" fontId="5" fillId="0" borderId="0" xfId="27" applyNumberFormat="1" applyFont="1" applyFill="1" applyAlignment="1">
      <alignment horizontal="center" vertical="center"/>
    </xf>
    <xf numFmtId="166" fontId="28" fillId="0" borderId="0" xfId="27" applyNumberFormat="1" applyFont="1" applyAlignment="1">
      <alignment horizontal="center"/>
    </xf>
    <xf numFmtId="0" fontId="22" fillId="0" borderId="28" xfId="27" applyFont="1" applyFill="1" applyBorder="1" applyAlignment="1">
      <alignment horizontal="center" vertical="center" wrapText="1" readingOrder="1"/>
    </xf>
    <xf numFmtId="0" fontId="74" fillId="0" borderId="0" xfId="27" applyFont="1"/>
    <xf numFmtId="166" fontId="5" fillId="0" borderId="0" xfId="27" applyNumberFormat="1" applyFont="1" applyFill="1" applyBorder="1" applyAlignment="1">
      <alignment horizontal="right" vertical="center" indent="1"/>
    </xf>
    <xf numFmtId="0" fontId="5" fillId="0" borderId="0" xfId="27" applyFont="1" applyAlignment="1">
      <alignment vertical="center"/>
    </xf>
    <xf numFmtId="0" fontId="5" fillId="0" borderId="0" xfId="27" applyFont="1" applyAlignment="1">
      <alignment vertical="center" wrapText="1"/>
    </xf>
    <xf numFmtId="0" fontId="74" fillId="0" borderId="0" xfId="27" applyFont="1" applyAlignment="1">
      <alignment vertical="center"/>
    </xf>
    <xf numFmtId="0" fontId="25" fillId="0" borderId="0" xfId="27" applyFont="1" applyAlignment="1">
      <alignment vertical="center"/>
    </xf>
    <xf numFmtId="0" fontId="20" fillId="0" borderId="0" xfId="27" applyFont="1" applyAlignment="1">
      <alignment vertical="center"/>
    </xf>
    <xf numFmtId="166" fontId="25" fillId="0" borderId="0" xfId="27" applyNumberFormat="1" applyFont="1" applyFill="1" applyBorder="1" applyAlignment="1">
      <alignment horizontal="right" vertical="center" indent="1"/>
    </xf>
    <xf numFmtId="3" fontId="25" fillId="0" borderId="0" xfId="27" applyNumberFormat="1" applyFont="1"/>
    <xf numFmtId="0" fontId="25" fillId="0" borderId="0" xfId="27" applyFont="1"/>
    <xf numFmtId="166" fontId="3" fillId="0" borderId="0" xfId="27" applyNumberFormat="1"/>
    <xf numFmtId="0" fontId="28" fillId="0" borderId="0" xfId="27" applyFont="1" applyAlignment="1">
      <alignment horizontal="right" vertical="center" indent="1"/>
    </xf>
    <xf numFmtId="0" fontId="111" fillId="0" borderId="0" xfId="27" applyFont="1" applyAlignment="1">
      <alignment horizontal="right"/>
    </xf>
    <xf numFmtId="166" fontId="107" fillId="0" borderId="0" xfId="27" applyNumberFormat="1" applyFont="1" applyAlignment="1">
      <alignment horizontal="center"/>
    </xf>
    <xf numFmtId="0" fontId="107" fillId="0" borderId="0" xfId="27" applyFont="1"/>
    <xf numFmtId="0" fontId="110" fillId="0" borderId="0" xfId="27" applyFont="1" applyFill="1" applyBorder="1" applyAlignment="1">
      <alignment horizontal="center" vertical="center" wrapText="1" readingOrder="1"/>
    </xf>
    <xf numFmtId="3" fontId="20" fillId="2" borderId="1" xfId="27" applyNumberFormat="1" applyFont="1" applyFill="1" applyBorder="1" applyAlignment="1">
      <alignment horizontal="center" vertical="center"/>
    </xf>
    <xf numFmtId="3" fontId="20" fillId="2" borderId="2" xfId="27" applyNumberFormat="1" applyFont="1" applyFill="1" applyBorder="1" applyAlignment="1">
      <alignment horizontal="center" vertical="center"/>
    </xf>
    <xf numFmtId="3" fontId="5" fillId="0" borderId="3" xfId="27" applyNumberFormat="1" applyFont="1" applyBorder="1" applyAlignment="1">
      <alignment horizontal="center" vertical="center"/>
    </xf>
    <xf numFmtId="3" fontId="5" fillId="0" borderId="4" xfId="27" applyNumberFormat="1" applyFont="1" applyBorder="1" applyAlignment="1">
      <alignment horizontal="center" vertical="center"/>
    </xf>
    <xf numFmtId="3" fontId="5" fillId="0" borderId="0" xfId="27" applyNumberFormat="1" applyFont="1" applyAlignment="1">
      <alignment horizontal="center"/>
    </xf>
    <xf numFmtId="3" fontId="20" fillId="2" borderId="0" xfId="27" applyNumberFormat="1" applyFont="1" applyFill="1" applyBorder="1" applyAlignment="1">
      <alignment horizontal="center" vertical="center"/>
    </xf>
    <xf numFmtId="3" fontId="5" fillId="0" borderId="0" xfId="27" applyNumberFormat="1" applyFont="1" applyAlignment="1">
      <alignment horizontal="center" vertical="center"/>
    </xf>
    <xf numFmtId="3" fontId="5" fillId="0" borderId="1" xfId="27" applyNumberFormat="1" applyFont="1" applyBorder="1" applyAlignment="1">
      <alignment horizontal="center" vertical="center"/>
    </xf>
    <xf numFmtId="0" fontId="6" fillId="0" borderId="0" xfId="27" applyFont="1" applyBorder="1" applyAlignment="1">
      <alignment horizontal="left" vertical="center" wrapText="1" indent="1" readingOrder="1"/>
    </xf>
    <xf numFmtId="0" fontId="22" fillId="0" borderId="58" xfId="27" applyFont="1" applyFill="1" applyBorder="1" applyAlignment="1">
      <alignment horizontal="center" vertical="center" wrapText="1" readingOrder="1"/>
    </xf>
    <xf numFmtId="0" fontId="5" fillId="0" borderId="0" xfId="27" applyFont="1" applyAlignment="1">
      <alignment horizontal="center"/>
    </xf>
    <xf numFmtId="0" fontId="54" fillId="0" borderId="0" xfId="27" applyFont="1" applyAlignment="1">
      <alignment horizontal="left" vertical="center" readingOrder="1"/>
    </xf>
    <xf numFmtId="0" fontId="102" fillId="0" borderId="45" xfId="27" applyFont="1" applyFill="1" applyBorder="1" applyAlignment="1">
      <alignment horizontal="left" vertical="center" wrapText="1" indent="1" readingOrder="1"/>
    </xf>
    <xf numFmtId="0" fontId="102" fillId="0" borderId="0" xfId="27" applyFont="1" applyFill="1" applyBorder="1" applyAlignment="1">
      <alignment horizontal="center" vertical="center" wrapText="1" readingOrder="1"/>
    </xf>
    <xf numFmtId="0" fontId="82" fillId="0" borderId="0" xfId="27" applyFont="1" applyAlignment="1">
      <alignment vertical="center"/>
    </xf>
    <xf numFmtId="0" fontId="123" fillId="0" borderId="0" xfId="4" applyFont="1" applyFill="1" applyAlignment="1">
      <alignment horizontal="right"/>
    </xf>
    <xf numFmtId="3" fontId="5" fillId="3" borderId="0" xfId="4" applyNumberFormat="1" applyFont="1" applyFill="1"/>
    <xf numFmtId="0" fontId="11" fillId="0" borderId="0" xfId="4" applyFont="1" applyFill="1" applyBorder="1" applyAlignment="1">
      <alignment horizontal="right"/>
    </xf>
    <xf numFmtId="166" fontId="28" fillId="0" borderId="0" xfId="4" applyNumberFormat="1" applyFont="1" applyFill="1" applyBorder="1" applyAlignment="1">
      <alignment horizontal="right" vertical="center"/>
    </xf>
    <xf numFmtId="166" fontId="33" fillId="0" borderId="0" xfId="4" applyNumberFormat="1" applyFont="1" applyFill="1" applyBorder="1" applyAlignment="1">
      <alignment horizontal="right" vertical="center"/>
    </xf>
    <xf numFmtId="166" fontId="110" fillId="0" borderId="0" xfId="4" applyNumberFormat="1" applyFont="1" applyFill="1" applyBorder="1" applyAlignment="1">
      <alignment horizontal="right" vertical="center"/>
    </xf>
    <xf numFmtId="0" fontId="28" fillId="0" borderId="0" xfId="4" applyFont="1" applyFill="1" applyBorder="1" applyAlignment="1">
      <alignment horizontal="left" vertical="center" indent="1"/>
    </xf>
    <xf numFmtId="0" fontId="38" fillId="0" borderId="0" xfId="4" applyFont="1" applyFill="1" applyAlignment="1">
      <alignment horizontal="left" vertical="center"/>
    </xf>
    <xf numFmtId="9" fontId="83" fillId="0" borderId="7" xfId="6" applyFont="1" applyFill="1" applyBorder="1" applyAlignment="1" applyProtection="1">
      <alignment horizontal="right" vertical="center"/>
    </xf>
    <xf numFmtId="165" fontId="6" fillId="0" borderId="0" xfId="4" applyNumberFormat="1" applyFont="1" applyFill="1" applyBorder="1" applyAlignment="1" applyProtection="1">
      <alignment vertical="center"/>
    </xf>
    <xf numFmtId="165" fontId="6" fillId="0" borderId="8" xfId="4" applyNumberFormat="1" applyFont="1" applyFill="1" applyBorder="1" applyAlignment="1" applyProtection="1">
      <alignment vertical="center"/>
    </xf>
    <xf numFmtId="167" fontId="6" fillId="0" borderId="0" xfId="4" applyNumberFormat="1" applyFont="1" applyFill="1" applyBorder="1" applyAlignment="1" applyProtection="1">
      <alignment horizontal="right" vertical="center"/>
    </xf>
    <xf numFmtId="167" fontId="6" fillId="0" borderId="8" xfId="4" applyNumberFormat="1" applyFont="1" applyFill="1" applyBorder="1" applyAlignment="1" applyProtection="1">
      <alignment horizontal="right" vertical="center"/>
    </xf>
    <xf numFmtId="166" fontId="6" fillId="0" borderId="0" xfId="7" applyNumberFormat="1" applyFont="1" applyFill="1" applyBorder="1" applyAlignment="1" applyProtection="1">
      <alignment horizontal="right" vertical="center"/>
    </xf>
    <xf numFmtId="166" fontId="6" fillId="0" borderId="8" xfId="7" applyNumberFormat="1" applyFont="1" applyFill="1" applyBorder="1" applyAlignment="1" applyProtection="1">
      <alignment horizontal="right" vertical="center"/>
    </xf>
    <xf numFmtId="0" fontId="6" fillId="0" borderId="0" xfId="4" applyFont="1" applyFill="1" applyBorder="1" applyAlignment="1" applyProtection="1">
      <alignment horizontal="right" vertical="center"/>
    </xf>
    <xf numFmtId="0" fontId="6" fillId="0" borderId="8" xfId="4" applyFont="1" applyFill="1" applyBorder="1" applyAlignment="1" applyProtection="1">
      <alignment horizontal="right" vertical="center"/>
    </xf>
    <xf numFmtId="9" fontId="83" fillId="0" borderId="8" xfId="6" applyFont="1" applyFill="1" applyBorder="1" applyAlignment="1" applyProtection="1">
      <alignment horizontal="right" vertical="center"/>
    </xf>
    <xf numFmtId="166" fontId="6" fillId="0" borderId="0" xfId="8" applyNumberFormat="1" applyFont="1" applyFill="1" applyBorder="1" applyAlignment="1" applyProtection="1">
      <alignment vertical="center"/>
    </xf>
    <xf numFmtId="166" fontId="6" fillId="0" borderId="8" xfId="8" applyNumberFormat="1" applyFont="1" applyFill="1" applyBorder="1" applyAlignment="1" applyProtection="1">
      <alignment vertical="center"/>
    </xf>
    <xf numFmtId="0" fontId="5" fillId="0" borderId="8" xfId="8" applyFont="1" applyFill="1" applyBorder="1" applyAlignment="1" applyProtection="1">
      <alignment vertical="center"/>
    </xf>
    <xf numFmtId="3" fontId="11" fillId="0" borderId="0" xfId="8" applyNumberFormat="1" applyFont="1" applyFill="1" applyBorder="1" applyAlignment="1" applyProtection="1">
      <alignment horizontal="right"/>
      <protection hidden="1"/>
    </xf>
    <xf numFmtId="3" fontId="6" fillId="0" borderId="0" xfId="4" applyNumberFormat="1" applyFont="1" applyFill="1" applyBorder="1" applyAlignment="1">
      <alignment horizontal="right" vertical="center"/>
    </xf>
    <xf numFmtId="0" fontId="5" fillId="0" borderId="0" xfId="4" applyFont="1" applyFill="1" applyBorder="1" applyAlignment="1">
      <alignment vertical="center"/>
    </xf>
    <xf numFmtId="9" fontId="83" fillId="0" borderId="7" xfId="6" applyFont="1" applyFill="1" applyBorder="1" applyAlignment="1" applyProtection="1">
      <alignment vertical="center"/>
    </xf>
    <xf numFmtId="166" fontId="6" fillId="0" borderId="0" xfId="4" applyNumberFormat="1" applyFont="1" applyFill="1" applyBorder="1" applyAlignment="1" applyProtection="1">
      <alignment vertical="center"/>
    </xf>
    <xf numFmtId="166" fontId="6" fillId="0" borderId="8" xfId="4" applyNumberFormat="1" applyFont="1" applyFill="1" applyBorder="1" applyAlignment="1" applyProtection="1">
      <alignment vertical="center"/>
    </xf>
    <xf numFmtId="167" fontId="6" fillId="0" borderId="0" xfId="7" applyNumberFormat="1" applyFont="1" applyFill="1" applyBorder="1" applyAlignment="1" applyProtection="1">
      <alignment horizontal="right" vertical="center"/>
    </xf>
    <xf numFmtId="167" fontId="6" fillId="0" borderId="8" xfId="7" applyNumberFormat="1" applyFont="1" applyFill="1" applyBorder="1" applyAlignment="1" applyProtection="1">
      <alignment horizontal="right" vertical="center"/>
    </xf>
    <xf numFmtId="166" fontId="6" fillId="0" borderId="0" xfId="4" applyNumberFormat="1" applyFont="1" applyFill="1" applyBorder="1" applyAlignment="1" applyProtection="1">
      <alignment horizontal="right" vertical="center"/>
    </xf>
    <xf numFmtId="166" fontId="6" fillId="0" borderId="8" xfId="4" applyNumberFormat="1" applyFont="1" applyFill="1" applyBorder="1" applyAlignment="1" applyProtection="1">
      <alignment horizontal="right" vertical="center"/>
    </xf>
    <xf numFmtId="9" fontId="83" fillId="0" borderId="8" xfId="6" applyFont="1" applyFill="1" applyBorder="1" applyAlignment="1" applyProtection="1">
      <alignment vertical="center"/>
    </xf>
    <xf numFmtId="0" fontId="81" fillId="0" borderId="0" xfId="4" applyFont="1" applyFill="1" applyAlignment="1">
      <alignment vertical="center"/>
    </xf>
    <xf numFmtId="0" fontId="5" fillId="0" borderId="1" xfId="2" applyFont="1" applyBorder="1" applyAlignment="1">
      <alignment vertical="center" wrapText="1"/>
    </xf>
    <xf numFmtId="0" fontId="6" fillId="0" borderId="0" xfId="4" applyFont="1" applyFill="1" applyBorder="1" applyAlignment="1" applyProtection="1">
      <alignment vertical="center"/>
    </xf>
    <xf numFmtId="9" fontId="124" fillId="0" borderId="7" xfId="6" applyFont="1" applyFill="1" applyBorder="1" applyAlignment="1" applyProtection="1">
      <alignment vertical="center"/>
    </xf>
    <xf numFmtId="165" fontId="9" fillId="0" borderId="0" xfId="4" applyNumberFormat="1" applyFont="1" applyFill="1" applyBorder="1" applyAlignment="1" applyProtection="1">
      <alignment vertical="center"/>
    </xf>
    <xf numFmtId="165" fontId="9" fillId="0" borderId="8" xfId="4" applyNumberFormat="1" applyFont="1" applyFill="1" applyBorder="1" applyAlignment="1" applyProtection="1">
      <alignment vertical="center"/>
    </xf>
    <xf numFmtId="167" fontId="9" fillId="0" borderId="0" xfId="4" applyNumberFormat="1" applyFont="1" applyFill="1" applyBorder="1" applyAlignment="1" applyProtection="1">
      <alignment vertical="center"/>
    </xf>
    <xf numFmtId="167" fontId="9" fillId="0" borderId="8" xfId="4" applyNumberFormat="1" applyFont="1" applyFill="1" applyBorder="1" applyAlignment="1" applyProtection="1">
      <alignment vertical="center"/>
    </xf>
    <xf numFmtId="167" fontId="9" fillId="0" borderId="0" xfId="7" applyNumberFormat="1" applyFont="1" applyFill="1" applyBorder="1" applyAlignment="1" applyProtection="1">
      <alignment vertical="center"/>
    </xf>
    <xf numFmtId="167" fontId="9" fillId="0" borderId="8" xfId="7" applyNumberFormat="1" applyFont="1" applyFill="1" applyBorder="1" applyAlignment="1" applyProtection="1">
      <alignment vertical="center"/>
    </xf>
    <xf numFmtId="9" fontId="124" fillId="0" borderId="8" xfId="6" applyFont="1" applyFill="1" applyBorder="1" applyAlignment="1" applyProtection="1">
      <alignment vertical="center"/>
    </xf>
    <xf numFmtId="167" fontId="6" fillId="0" borderId="8" xfId="8" applyNumberFormat="1" applyFont="1" applyFill="1" applyBorder="1" applyAlignment="1" applyProtection="1">
      <alignment vertical="center"/>
    </xf>
    <xf numFmtId="0" fontId="20" fillId="0" borderId="8" xfId="8" applyFont="1" applyFill="1" applyBorder="1" applyAlignment="1" applyProtection="1">
      <alignment vertical="center"/>
    </xf>
    <xf numFmtId="9" fontId="83" fillId="0" borderId="9" xfId="6" applyFont="1" applyFill="1" applyBorder="1" applyAlignment="1" applyProtection="1">
      <alignment vertical="center"/>
    </xf>
    <xf numFmtId="3" fontId="6" fillId="0" borderId="10" xfId="8" applyNumberFormat="1" applyFont="1" applyFill="1" applyBorder="1" applyAlignment="1" applyProtection="1">
      <alignment vertical="center"/>
    </xf>
    <xf numFmtId="3" fontId="6" fillId="0" borderId="11" xfId="8" applyNumberFormat="1" applyFont="1" applyFill="1" applyBorder="1" applyAlignment="1" applyProtection="1">
      <alignment vertical="center"/>
    </xf>
    <xf numFmtId="9" fontId="83" fillId="0" borderId="12" xfId="6" applyFont="1" applyFill="1" applyBorder="1" applyAlignment="1" applyProtection="1">
      <alignment vertical="center"/>
    </xf>
    <xf numFmtId="3" fontId="6" fillId="0" borderId="12" xfId="8" applyNumberFormat="1" applyFont="1" applyFill="1" applyBorder="1" applyAlignment="1" applyProtection="1">
      <alignment vertical="center"/>
    </xf>
    <xf numFmtId="9" fontId="83" fillId="0" borderId="11" xfId="6" applyFont="1" applyFill="1" applyBorder="1" applyAlignment="1" applyProtection="1">
      <alignment vertical="center"/>
    </xf>
    <xf numFmtId="0" fontId="5" fillId="0" borderId="11" xfId="8" applyFont="1" applyFill="1" applyBorder="1" applyAlignment="1" applyProtection="1">
      <alignment vertical="center"/>
    </xf>
    <xf numFmtId="3" fontId="6" fillId="0" borderId="0" xfId="8" applyNumberFormat="1" applyFont="1" applyFill="1" applyBorder="1" applyAlignment="1" applyProtection="1">
      <alignment vertical="center"/>
    </xf>
    <xf numFmtId="3" fontId="6" fillId="0" borderId="8" xfId="8" applyNumberFormat="1" applyFont="1" applyFill="1" applyBorder="1" applyAlignment="1" applyProtection="1">
      <protection hidden="1"/>
    </xf>
    <xf numFmtId="9" fontId="83" fillId="0" borderId="13" xfId="6" applyFont="1" applyFill="1" applyBorder="1" applyAlignment="1" applyProtection="1">
      <alignment vertical="center"/>
    </xf>
    <xf numFmtId="3" fontId="6" fillId="0" borderId="13" xfId="8" applyNumberFormat="1" applyFont="1" applyFill="1" applyBorder="1" applyAlignment="1" applyProtection="1">
      <alignment vertical="center"/>
    </xf>
    <xf numFmtId="3" fontId="6" fillId="0" borderId="8" xfId="8" applyNumberFormat="1" applyFont="1" applyFill="1" applyBorder="1" applyAlignment="1" applyProtection="1">
      <alignment vertical="center"/>
    </xf>
    <xf numFmtId="165" fontId="83" fillId="0" borderId="7" xfId="6" applyNumberFormat="1" applyFont="1" applyFill="1" applyBorder="1" applyAlignment="1" applyProtection="1">
      <alignment vertical="center"/>
    </xf>
    <xf numFmtId="1" fontId="6" fillId="0" borderId="0" xfId="4" applyNumberFormat="1" applyFont="1" applyFill="1" applyBorder="1" applyAlignment="1" applyProtection="1">
      <alignment vertical="center"/>
    </xf>
    <xf numFmtId="1" fontId="6" fillId="0" borderId="8" xfId="4" applyNumberFormat="1" applyFont="1" applyFill="1" applyBorder="1" applyAlignment="1" applyProtection="1">
      <alignment vertical="center"/>
    </xf>
    <xf numFmtId="165" fontId="83" fillId="0" borderId="13" xfId="6" applyNumberFormat="1" applyFont="1" applyFill="1" applyBorder="1" applyAlignment="1" applyProtection="1">
      <alignment vertical="center"/>
    </xf>
    <xf numFmtId="167" fontId="6" fillId="0" borderId="13" xfId="4" applyNumberFormat="1" applyFont="1" applyFill="1" applyBorder="1" applyAlignment="1" applyProtection="1">
      <alignment horizontal="right" vertical="center"/>
    </xf>
    <xf numFmtId="165" fontId="83" fillId="0" borderId="8" xfId="6" applyNumberFormat="1" applyFont="1" applyFill="1" applyBorder="1" applyAlignment="1" applyProtection="1">
      <alignment vertical="center"/>
    </xf>
    <xf numFmtId="1" fontId="6" fillId="0" borderId="0" xfId="7" applyNumberFormat="1" applyFont="1" applyFill="1" applyAlignment="1" applyProtection="1">
      <alignment vertical="center"/>
    </xf>
    <xf numFmtId="1" fontId="6" fillId="0" borderId="0" xfId="4" applyNumberFormat="1" applyFont="1" applyFill="1" applyAlignment="1" applyProtection="1">
      <alignment vertical="center"/>
    </xf>
    <xf numFmtId="1" fontId="6" fillId="0" borderId="0" xfId="8" applyNumberFormat="1" applyFont="1" applyFill="1" applyBorder="1" applyAlignment="1" applyProtection="1">
      <alignment vertical="center"/>
    </xf>
    <xf numFmtId="1" fontId="6" fillId="0" borderId="8" xfId="8" applyNumberFormat="1" applyFont="1" applyFill="1" applyBorder="1" applyAlignment="1" applyProtection="1">
      <alignment vertical="center"/>
    </xf>
    <xf numFmtId="166" fontId="6" fillId="0" borderId="3" xfId="4" applyNumberFormat="1" applyFont="1" applyBorder="1" applyAlignment="1">
      <alignment horizontal="right" vertical="center"/>
    </xf>
    <xf numFmtId="0" fontId="6" fillId="0" borderId="3" xfId="4" applyFont="1" applyFill="1" applyBorder="1" applyAlignment="1">
      <alignment horizontal="right" vertical="center"/>
    </xf>
    <xf numFmtId="1" fontId="6" fillId="0" borderId="0" xfId="7" applyNumberFormat="1" applyFont="1" applyFill="1" applyBorder="1" applyAlignment="1" applyProtection="1">
      <alignment vertical="center"/>
    </xf>
    <xf numFmtId="167" fontId="6" fillId="0" borderId="14" xfId="4" applyNumberFormat="1" applyFont="1" applyFill="1" applyBorder="1" applyAlignment="1" applyProtection="1">
      <alignment horizontal="right" vertical="center"/>
    </xf>
    <xf numFmtId="167" fontId="6" fillId="0" borderId="15" xfId="4" applyNumberFormat="1" applyFont="1" applyFill="1" applyBorder="1" applyAlignment="1" applyProtection="1">
      <alignment horizontal="right" vertical="center"/>
    </xf>
    <xf numFmtId="3" fontId="6" fillId="0" borderId="0" xfId="4" applyNumberFormat="1" applyFont="1" applyFill="1" applyBorder="1" applyAlignment="1" applyProtection="1">
      <alignment vertical="center"/>
    </xf>
    <xf numFmtId="166" fontId="6" fillId="0" borderId="0" xfId="4" applyNumberFormat="1" applyFont="1" applyAlignment="1">
      <alignment horizontal="right" vertical="center"/>
    </xf>
    <xf numFmtId="3" fontId="9" fillId="0" borderId="14" xfId="4" applyNumberFormat="1" applyFont="1" applyFill="1" applyBorder="1" applyAlignment="1" applyProtection="1">
      <alignment vertical="center"/>
    </xf>
    <xf numFmtId="3" fontId="9" fillId="0" borderId="15" xfId="4" applyNumberFormat="1" applyFont="1" applyFill="1" applyBorder="1" applyAlignment="1" applyProtection="1">
      <alignment vertical="center"/>
    </xf>
    <xf numFmtId="3" fontId="6" fillId="0" borderId="8" xfId="4" applyNumberFormat="1" applyFont="1" applyFill="1" applyBorder="1" applyAlignment="1" applyProtection="1">
      <alignment vertical="center"/>
    </xf>
    <xf numFmtId="3" fontId="6" fillId="0" borderId="13" xfId="4" applyNumberFormat="1" applyFont="1" applyFill="1" applyBorder="1" applyAlignment="1" applyProtection="1">
      <alignment vertical="center"/>
    </xf>
    <xf numFmtId="3" fontId="6" fillId="0" borderId="0" xfId="7" applyNumberFormat="1" applyFont="1" applyFill="1" applyBorder="1" applyAlignment="1" applyProtection="1">
      <alignment vertical="center"/>
    </xf>
    <xf numFmtId="3" fontId="6" fillId="0" borderId="8" xfId="7" applyNumberFormat="1" applyFont="1" applyFill="1" applyBorder="1" applyAlignment="1" applyProtection="1">
      <alignment vertical="center"/>
    </xf>
    <xf numFmtId="3" fontId="6" fillId="0" borderId="8" xfId="8" applyNumberFormat="1" applyFont="1" applyFill="1" applyBorder="1" applyAlignment="1" applyProtection="1">
      <alignment horizontal="right" vertical="center"/>
      <protection hidden="1"/>
    </xf>
    <xf numFmtId="0" fontId="5" fillId="0" borderId="8" xfId="4" applyFont="1" applyFill="1" applyBorder="1" applyAlignment="1" applyProtection="1">
      <alignment vertical="center"/>
    </xf>
    <xf numFmtId="3" fontId="9" fillId="0" borderId="0" xfId="4" applyNumberFormat="1" applyFont="1" applyFill="1" applyBorder="1" applyAlignment="1" applyProtection="1">
      <alignment vertical="center"/>
    </xf>
    <xf numFmtId="3" fontId="9" fillId="0" borderId="8" xfId="4" applyNumberFormat="1" applyFont="1" applyFill="1" applyBorder="1" applyAlignment="1" applyProtection="1">
      <alignment vertical="center"/>
    </xf>
    <xf numFmtId="9" fontId="124" fillId="0" borderId="13" xfId="6" applyFont="1" applyFill="1" applyBorder="1" applyAlignment="1" applyProtection="1">
      <alignment vertical="center"/>
    </xf>
    <xf numFmtId="3" fontId="9" fillId="0" borderId="13" xfId="4" applyNumberFormat="1" applyFont="1" applyFill="1" applyBorder="1" applyAlignment="1" applyProtection="1">
      <alignment vertical="center"/>
    </xf>
    <xf numFmtId="3" fontId="9" fillId="0" borderId="0" xfId="7" applyNumberFormat="1" applyFont="1" applyFill="1" applyBorder="1" applyAlignment="1" applyProtection="1">
      <alignment vertical="center"/>
    </xf>
    <xf numFmtId="3" fontId="9" fillId="0" borderId="8" xfId="7" applyNumberFormat="1" applyFont="1" applyFill="1" applyBorder="1" applyAlignment="1" applyProtection="1">
      <alignment vertical="center"/>
    </xf>
    <xf numFmtId="3" fontId="9" fillId="0" borderId="0" xfId="8" applyNumberFormat="1" applyFont="1" applyFill="1" applyBorder="1" applyAlignment="1" applyProtection="1">
      <alignment vertical="center"/>
      <protection hidden="1"/>
    </xf>
    <xf numFmtId="3" fontId="9" fillId="0" borderId="8" xfId="8" applyNumberFormat="1" applyFont="1" applyFill="1" applyBorder="1" applyAlignment="1" applyProtection="1">
      <alignment horizontal="right" vertical="center"/>
      <protection hidden="1"/>
    </xf>
    <xf numFmtId="0" fontId="20" fillId="0" borderId="8" xfId="4" applyFont="1" applyFill="1" applyBorder="1" applyAlignment="1" applyProtection="1">
      <alignment vertical="center"/>
    </xf>
    <xf numFmtId="3" fontId="9" fillId="0" borderId="8" xfId="8" applyNumberFormat="1" applyFont="1" applyFill="1" applyBorder="1" applyAlignment="1" applyProtection="1">
      <alignment vertical="center"/>
      <protection hidden="1"/>
    </xf>
    <xf numFmtId="3" fontId="6" fillId="0" borderId="8" xfId="8" applyNumberFormat="1" applyFont="1" applyFill="1" applyBorder="1" applyAlignment="1" applyProtection="1">
      <alignment vertical="center"/>
      <protection hidden="1"/>
    </xf>
    <xf numFmtId="0" fontId="5" fillId="0" borderId="8" xfId="4" applyFont="1" applyFill="1" applyBorder="1" applyAlignment="1" applyProtection="1">
      <alignment vertical="center" wrapText="1"/>
    </xf>
    <xf numFmtId="0" fontId="5" fillId="0" borderId="8" xfId="4" applyFont="1" applyFill="1" applyBorder="1" applyAlignment="1" applyProtection="1">
      <alignment vertical="top" wrapText="1"/>
    </xf>
    <xf numFmtId="3" fontId="6" fillId="0" borderId="14" xfId="4" applyNumberFormat="1" applyFont="1" applyFill="1" applyBorder="1" applyAlignment="1" applyProtection="1">
      <alignment vertical="center"/>
    </xf>
    <xf numFmtId="3" fontId="6" fillId="0" borderId="15" xfId="4" applyNumberFormat="1" applyFont="1" applyFill="1" applyBorder="1" applyAlignment="1" applyProtection="1">
      <alignment vertical="center"/>
    </xf>
    <xf numFmtId="9" fontId="83" fillId="0" borderId="7" xfId="6" applyNumberFormat="1" applyFont="1" applyFill="1" applyBorder="1" applyAlignment="1" applyProtection="1">
      <alignment vertical="center"/>
    </xf>
    <xf numFmtId="0" fontId="124" fillId="0" borderId="9" xfId="4" applyFont="1" applyFill="1" applyBorder="1" applyAlignment="1" applyProtection="1">
      <alignment horizontal="right" wrapText="1"/>
    </xf>
    <xf numFmtId="0" fontId="9" fillId="0" borderId="10" xfId="4" applyFont="1" applyFill="1" applyBorder="1" applyAlignment="1" applyProtection="1">
      <alignment horizontal="right" wrapText="1"/>
    </xf>
    <xf numFmtId="0" fontId="9" fillId="0" borderId="11" xfId="4" applyFont="1" applyFill="1" applyBorder="1" applyAlignment="1" applyProtection="1">
      <alignment horizontal="right" wrapText="1"/>
    </xf>
    <xf numFmtId="0" fontId="5" fillId="0" borderId="9" xfId="4" applyFont="1" applyFill="1" applyBorder="1" applyProtection="1"/>
    <xf numFmtId="0" fontId="11" fillId="0" borderId="0" xfId="4" applyFont="1" applyFill="1" applyAlignment="1">
      <alignment horizontal="right" vertical="center"/>
    </xf>
    <xf numFmtId="0" fontId="83" fillId="0" borderId="13" xfId="2" applyFont="1" applyFill="1" applyBorder="1" applyAlignment="1" applyProtection="1">
      <alignment horizontal="center" vertical="top" wrapText="1"/>
    </xf>
    <xf numFmtId="0" fontId="6" fillId="0" borderId="0" xfId="2" applyFont="1" applyFill="1" applyBorder="1" applyAlignment="1" applyProtection="1">
      <alignment horizontal="centerContinuous" vertical="top" wrapText="1"/>
    </xf>
    <xf numFmtId="0" fontId="9" fillId="0" borderId="8" xfId="2" applyFont="1" applyFill="1" applyBorder="1" applyAlignment="1" applyProtection="1">
      <alignment horizontal="centerContinuous" vertical="top" wrapText="1"/>
    </xf>
    <xf numFmtId="0" fontId="20" fillId="0" borderId="7" xfId="4" applyFont="1" applyFill="1" applyBorder="1" applyAlignment="1" applyProtection="1">
      <alignment horizontal="center" vertical="top" wrapText="1"/>
    </xf>
    <xf numFmtId="0" fontId="81" fillId="0" borderId="0" xfId="4" applyFont="1" applyFill="1" applyAlignment="1">
      <alignment horizontal="right" vertical="center"/>
    </xf>
    <xf numFmtId="0" fontId="20" fillId="0" borderId="4" xfId="4" applyFont="1" applyFill="1" applyBorder="1" applyAlignment="1">
      <alignment horizontal="right" vertical="center" wrapText="1"/>
    </xf>
    <xf numFmtId="0" fontId="20" fillId="0" borderId="0" xfId="4" applyFont="1" applyFill="1" applyAlignment="1" applyProtection="1"/>
    <xf numFmtId="4" fontId="20" fillId="0" borderId="0" xfId="4" applyNumberFormat="1" applyFont="1" applyFill="1" applyAlignment="1" applyProtection="1"/>
    <xf numFmtId="0" fontId="5" fillId="0" borderId="0" xfId="4" applyFont="1" applyFill="1" applyAlignment="1" applyProtection="1"/>
    <xf numFmtId="0" fontId="6" fillId="0" borderId="0" xfId="8" applyFont="1" applyFill="1" applyBorder="1" applyAlignment="1" applyProtection="1">
      <alignment vertical="center"/>
    </xf>
    <xf numFmtId="3" fontId="6" fillId="0" borderId="0" xfId="8" applyNumberFormat="1" applyFont="1" applyFill="1" applyBorder="1" applyAlignment="1" applyProtection="1">
      <protection hidden="1"/>
    </xf>
    <xf numFmtId="3" fontId="9" fillId="0" borderId="0" xfId="8" applyNumberFormat="1" applyFont="1" applyFill="1" applyBorder="1" applyAlignment="1" applyProtection="1">
      <alignment horizontal="right" vertical="center"/>
      <protection hidden="1"/>
    </xf>
    <xf numFmtId="0" fontId="124" fillId="0" borderId="9" xfId="4" applyFont="1" applyFill="1" applyBorder="1" applyAlignment="1" applyProtection="1">
      <alignment horizontal="right" vertical="center" wrapText="1"/>
    </xf>
    <xf numFmtId="0" fontId="9" fillId="0" borderId="12" xfId="4" applyFont="1" applyFill="1" applyBorder="1" applyAlignment="1" applyProtection="1">
      <alignment horizontal="right" vertical="center" wrapText="1"/>
    </xf>
    <xf numFmtId="0" fontId="9" fillId="0" borderId="11" xfId="4" applyFont="1" applyFill="1" applyBorder="1" applyAlignment="1" applyProtection="1">
      <alignment horizontal="right" vertical="center" wrapText="1"/>
    </xf>
    <xf numFmtId="0" fontId="124" fillId="0" borderId="11" xfId="4" applyFont="1" applyFill="1" applyBorder="1" applyAlignment="1" applyProtection="1">
      <alignment horizontal="right" vertical="center" wrapText="1"/>
    </xf>
    <xf numFmtId="0" fontId="83" fillId="0" borderId="13" xfId="4" applyFont="1" applyFill="1" applyBorder="1" applyAlignment="1" applyProtection="1">
      <alignment horizontal="center" vertical="top" wrapText="1"/>
    </xf>
    <xf numFmtId="0" fontId="9" fillId="0" borderId="0" xfId="4" applyFont="1" applyFill="1" applyBorder="1" applyAlignment="1" applyProtection="1">
      <alignment horizontal="right" vertical="center" wrapText="1"/>
    </xf>
    <xf numFmtId="0" fontId="9" fillId="0" borderId="8" xfId="4" applyFont="1" applyFill="1" applyBorder="1" applyAlignment="1" applyProtection="1">
      <alignment horizontal="right" vertical="center" wrapText="1"/>
    </xf>
    <xf numFmtId="0" fontId="83" fillId="0" borderId="0" xfId="4" applyFont="1" applyFill="1" applyBorder="1" applyAlignment="1" applyProtection="1">
      <alignment horizontal="center" vertical="top" wrapText="1"/>
    </xf>
    <xf numFmtId="0" fontId="123" fillId="0" borderId="0" xfId="4" applyFont="1" applyFill="1" applyAlignment="1" applyProtection="1"/>
    <xf numFmtId="0" fontId="52" fillId="0" borderId="0" xfId="4" applyFont="1" applyFill="1" applyAlignment="1">
      <alignment horizontal="right"/>
    </xf>
    <xf numFmtId="0" fontId="9" fillId="0" borderId="0" xfId="4" applyFont="1" applyFill="1" applyAlignment="1"/>
    <xf numFmtId="0" fontId="41" fillId="0" borderId="0" xfId="4" applyFont="1" applyFill="1" applyAlignment="1"/>
    <xf numFmtId="0" fontId="52" fillId="0" borderId="0" xfId="4" applyFont="1" applyAlignment="1">
      <alignment horizontal="right"/>
    </xf>
    <xf numFmtId="0" fontId="52" fillId="0" borderId="0" xfId="4" applyFont="1" applyFill="1" applyAlignment="1"/>
    <xf numFmtId="0" fontId="41" fillId="3" borderId="0" xfId="4" applyFont="1" applyFill="1" applyAlignment="1"/>
    <xf numFmtId="3" fontId="9" fillId="0" borderId="0" xfId="17" applyNumberFormat="1" applyFont="1" applyFill="1" applyBorder="1" applyAlignment="1">
      <alignment horizontal="right" vertical="center" wrapText="1"/>
    </xf>
    <xf numFmtId="0" fontId="9" fillId="0" borderId="0" xfId="17" applyFont="1" applyFill="1" applyBorder="1" applyAlignment="1">
      <alignment horizontal="right" vertical="center" wrapText="1"/>
    </xf>
    <xf numFmtId="0" fontId="20" fillId="0" borderId="0" xfId="17" applyFont="1" applyFill="1" applyAlignment="1">
      <alignment horizontal="right" vertical="center" indent="1"/>
    </xf>
    <xf numFmtId="0" fontId="5" fillId="0" borderId="0" xfId="17" applyFont="1" applyFill="1" applyAlignment="1">
      <alignment horizontal="right" vertical="center" indent="1"/>
    </xf>
    <xf numFmtId="0" fontId="22" fillId="0" borderId="63" xfId="19" applyFont="1" applyFill="1" applyBorder="1" applyAlignment="1">
      <alignment horizontal="right" vertical="center" wrapText="1"/>
    </xf>
    <xf numFmtId="3" fontId="9" fillId="0" borderId="0" xfId="19" applyNumberFormat="1" applyFont="1" applyFill="1" applyBorder="1" applyAlignment="1">
      <alignment horizontal="right" vertical="center"/>
    </xf>
    <xf numFmtId="0" fontId="9" fillId="0" borderId="0" xfId="8" applyFont="1" applyFill="1" applyBorder="1" applyAlignment="1" applyProtection="1">
      <alignment horizontal="right" vertical="center"/>
      <protection hidden="1"/>
    </xf>
    <xf numFmtId="3" fontId="9" fillId="0" borderId="0" xfId="19" applyNumberFormat="1" applyFont="1" applyFill="1" applyBorder="1" applyAlignment="1">
      <alignment horizontal="right" vertical="center" wrapText="1" indent="1" readingOrder="1"/>
    </xf>
    <xf numFmtId="0" fontId="9" fillId="0" borderId="0" xfId="19" applyFont="1" applyFill="1" applyBorder="1" applyAlignment="1">
      <alignment horizontal="right" vertical="center" wrapText="1" indent="1" readingOrder="1"/>
    </xf>
    <xf numFmtId="166" fontId="9" fillId="0" borderId="0" xfId="8" applyNumberFormat="1" applyFont="1" applyFill="1" applyBorder="1" applyAlignment="1" applyProtection="1">
      <alignment horizontal="right" vertical="center"/>
      <protection hidden="1"/>
    </xf>
    <xf numFmtId="0" fontId="20" fillId="0" borderId="0" xfId="19" applyFont="1" applyFill="1" applyAlignment="1">
      <alignment horizontal="right" vertical="center" indent="1"/>
    </xf>
    <xf numFmtId="0" fontId="5" fillId="0" borderId="0" xfId="19" applyFont="1" applyFill="1" applyAlignment="1">
      <alignment horizontal="right" vertical="center" indent="1"/>
    </xf>
    <xf numFmtId="0" fontId="5" fillId="0" borderId="0" xfId="4" applyFont="1" applyFill="1" applyAlignment="1">
      <alignment horizontal="left" vertical="top" wrapText="1"/>
    </xf>
    <xf numFmtId="0" fontId="20" fillId="0" borderId="3" xfId="0" applyFont="1" applyBorder="1" applyAlignment="1">
      <alignment horizontal="center"/>
    </xf>
    <xf numFmtId="0" fontId="20" fillId="0" borderId="3" xfId="0" applyFont="1" applyBorder="1" applyAlignment="1">
      <alignment horizontal="right" vertical="center" indent="1"/>
    </xf>
    <xf numFmtId="0" fontId="5" fillId="0" borderId="0" xfId="44" applyFont="1"/>
    <xf numFmtId="0" fontId="3" fillId="0" borderId="0" xfId="44"/>
    <xf numFmtId="0" fontId="5" fillId="0" borderId="0" xfId="44" applyFont="1" applyBorder="1"/>
    <xf numFmtId="0" fontId="5" fillId="0" borderId="0" xfId="44" applyFont="1" applyFill="1"/>
    <xf numFmtId="0" fontId="3" fillId="0" borderId="0" xfId="44" applyFill="1"/>
    <xf numFmtId="0" fontId="15" fillId="0" borderId="0" xfId="44" applyFont="1" applyBorder="1"/>
    <xf numFmtId="0" fontId="20" fillId="0" borderId="0" xfId="44" applyFont="1" applyBorder="1" applyAlignment="1">
      <alignment horizontal="center"/>
    </xf>
    <xf numFmtId="0" fontId="20" fillId="0" borderId="0" xfId="44" applyFont="1" applyBorder="1" applyAlignment="1">
      <alignment horizontal="left" indent="1"/>
    </xf>
    <xf numFmtId="0" fontId="3" fillId="0" borderId="0" xfId="44" applyBorder="1"/>
    <xf numFmtId="9" fontId="20" fillId="2" borderId="0" xfId="44" applyNumberFormat="1" applyFont="1" applyFill="1" applyBorder="1" applyAlignment="1">
      <alignment horizontal="right" vertical="center" indent="1"/>
    </xf>
    <xf numFmtId="166" fontId="20" fillId="2" borderId="0" xfId="44" applyNumberFormat="1" applyFont="1" applyFill="1" applyBorder="1" applyAlignment="1">
      <alignment horizontal="right" vertical="center" indent="1"/>
    </xf>
    <xf numFmtId="9" fontId="20" fillId="8" borderId="0" xfId="44" applyNumberFormat="1" applyFont="1" applyFill="1" applyAlignment="1">
      <alignment horizontal="right" vertical="center" indent="1"/>
    </xf>
    <xf numFmtId="166" fontId="20" fillId="8" borderId="0" xfId="44" applyNumberFormat="1" applyFont="1" applyFill="1" applyAlignment="1">
      <alignment horizontal="right" vertical="center" indent="1"/>
    </xf>
    <xf numFmtId="0" fontId="7" fillId="2" borderId="0" xfId="44" applyFont="1" applyFill="1" applyBorder="1" applyAlignment="1">
      <alignment horizontal="left" vertical="center" indent="1"/>
    </xf>
    <xf numFmtId="1" fontId="5" fillId="0" borderId="3" xfId="44" applyNumberFormat="1" applyFont="1" applyBorder="1" applyAlignment="1">
      <alignment horizontal="right" vertical="center" indent="1"/>
    </xf>
    <xf numFmtId="166" fontId="5" fillId="0" borderId="3" xfId="44" applyNumberFormat="1" applyFont="1" applyBorder="1" applyAlignment="1">
      <alignment horizontal="right" vertical="center" indent="1"/>
    </xf>
    <xf numFmtId="0" fontId="5" fillId="0" borderId="64" xfId="44" applyFont="1" applyBorder="1" applyAlignment="1">
      <alignment horizontal="right" vertical="center" indent="1"/>
    </xf>
    <xf numFmtId="166" fontId="5" fillId="0" borderId="64" xfId="44" applyNumberFormat="1" applyFont="1" applyBorder="1" applyAlignment="1">
      <alignment horizontal="right" vertical="center" indent="1"/>
    </xf>
    <xf numFmtId="0" fontId="8" fillId="0" borderId="3" xfId="44" applyFont="1" applyFill="1" applyBorder="1" applyAlignment="1">
      <alignment horizontal="left" vertical="center" indent="1"/>
    </xf>
    <xf numFmtId="1" fontId="5" fillId="0" borderId="0" xfId="44" applyNumberFormat="1" applyFont="1" applyFill="1" applyBorder="1" applyAlignment="1">
      <alignment horizontal="right" vertical="center" indent="1"/>
    </xf>
    <xf numFmtId="166" fontId="5" fillId="0" borderId="0" xfId="44" applyNumberFormat="1" applyFont="1" applyFill="1" applyBorder="1" applyAlignment="1">
      <alignment horizontal="right" vertical="center" indent="1"/>
    </xf>
    <xf numFmtId="0" fontId="5" fillId="0" borderId="0" xfId="44" applyFont="1" applyAlignment="1">
      <alignment horizontal="right" vertical="center" indent="1"/>
    </xf>
    <xf numFmtId="166" fontId="5" fillId="0" borderId="0" xfId="44" applyNumberFormat="1" applyFont="1" applyAlignment="1">
      <alignment horizontal="right" vertical="center" indent="1"/>
    </xf>
    <xf numFmtId="0" fontId="8" fillId="0" borderId="0" xfId="44" applyFont="1" applyFill="1" applyBorder="1" applyAlignment="1">
      <alignment horizontal="left" vertical="center" indent="1"/>
    </xf>
    <xf numFmtId="1" fontId="6" fillId="0" borderId="0" xfId="44" applyNumberFormat="1" applyFont="1" applyFill="1" applyBorder="1" applyAlignment="1">
      <alignment horizontal="right" vertical="center" indent="1"/>
    </xf>
    <xf numFmtId="166" fontId="6" fillId="0" borderId="0" xfId="44" applyNumberFormat="1" applyFont="1" applyFill="1" applyBorder="1" applyAlignment="1">
      <alignment horizontal="right" vertical="center" indent="1"/>
    </xf>
    <xf numFmtId="0" fontId="5" fillId="0" borderId="0" xfId="44" applyFont="1" applyFill="1" applyBorder="1" applyAlignment="1">
      <alignment horizontal="right" vertical="center" indent="1"/>
    </xf>
    <xf numFmtId="0" fontId="5" fillId="0" borderId="0" xfId="44" applyFont="1" applyFill="1" applyBorder="1" applyAlignment="1">
      <alignment horizontal="left" vertical="center" indent="1"/>
    </xf>
    <xf numFmtId="0" fontId="67" fillId="0" borderId="3" xfId="44" applyFont="1" applyBorder="1" applyAlignment="1">
      <alignment horizontal="left" vertical="center" indent="1"/>
    </xf>
    <xf numFmtId="0" fontId="69" fillId="0" borderId="0" xfId="44" applyFont="1"/>
    <xf numFmtId="0" fontId="67" fillId="0" borderId="0" xfId="44" applyFont="1" applyBorder="1" applyAlignment="1">
      <alignment horizontal="left" vertical="center" indent="1"/>
    </xf>
    <xf numFmtId="0" fontId="69" fillId="0" borderId="0" xfId="44" applyFont="1" applyBorder="1"/>
    <xf numFmtId="1" fontId="5" fillId="3" borderId="3" xfId="44" applyNumberFormat="1" applyFont="1" applyFill="1" applyBorder="1" applyAlignment="1">
      <alignment horizontal="right" vertical="center" indent="1"/>
    </xf>
    <xf numFmtId="166" fontId="5" fillId="3" borderId="3" xfId="44" applyNumberFormat="1" applyFont="1" applyFill="1" applyBorder="1" applyAlignment="1">
      <alignment horizontal="right" vertical="center" indent="1"/>
    </xf>
    <xf numFmtId="1" fontId="5" fillId="0" borderId="3" xfId="44" applyNumberFormat="1" applyFont="1" applyFill="1" applyBorder="1" applyAlignment="1">
      <alignment horizontal="right" vertical="center" indent="1"/>
    </xf>
    <xf numFmtId="166" fontId="5" fillId="0" borderId="3" xfId="44" applyNumberFormat="1" applyFont="1" applyFill="1" applyBorder="1" applyAlignment="1">
      <alignment horizontal="right" vertical="center" indent="1"/>
    </xf>
    <xf numFmtId="1" fontId="5" fillId="3" borderId="0" xfId="44" applyNumberFormat="1" applyFont="1" applyFill="1" applyBorder="1" applyAlignment="1">
      <alignment horizontal="right" vertical="center" indent="1"/>
    </xf>
    <xf numFmtId="166" fontId="5" fillId="3" borderId="0" xfId="44" applyNumberFormat="1" applyFont="1" applyFill="1" applyBorder="1" applyAlignment="1">
      <alignment horizontal="right" vertical="center" indent="1"/>
    </xf>
    <xf numFmtId="1" fontId="6" fillId="3" borderId="0" xfId="44" applyNumberFormat="1" applyFont="1" applyFill="1" applyBorder="1" applyAlignment="1">
      <alignment horizontal="right" vertical="center" indent="1"/>
    </xf>
    <xf numFmtId="166" fontId="6" fillId="3" borderId="0" xfId="44" applyNumberFormat="1" applyFont="1" applyFill="1" applyBorder="1" applyAlignment="1">
      <alignment horizontal="right" vertical="center" indent="1"/>
    </xf>
    <xf numFmtId="0" fontId="59" fillId="0" borderId="0" xfId="44" applyFont="1" applyFill="1" applyBorder="1" applyAlignment="1">
      <alignment horizontal="left" vertical="center" indent="1"/>
    </xf>
    <xf numFmtId="1" fontId="49" fillId="0" borderId="0" xfId="44" applyNumberFormat="1" applyFont="1" applyFill="1" applyBorder="1" applyAlignment="1">
      <alignment horizontal="right" vertical="center" indent="1"/>
    </xf>
    <xf numFmtId="0" fontId="49" fillId="0" borderId="0" xfId="44" applyFont="1" applyFill="1" applyBorder="1" applyAlignment="1">
      <alignment horizontal="right" vertical="center" indent="1"/>
    </xf>
    <xf numFmtId="0" fontId="3" fillId="0" borderId="0" xfId="44" applyFont="1" applyFill="1" applyBorder="1"/>
    <xf numFmtId="1" fontId="20" fillId="0" borderId="0" xfId="44" applyNumberFormat="1" applyFont="1" applyFill="1" applyBorder="1" applyAlignment="1">
      <alignment horizontal="right" vertical="center" indent="1"/>
    </xf>
    <xf numFmtId="0" fontId="20" fillId="0" borderId="0" xfId="44" applyFont="1" applyFill="1" applyBorder="1" applyAlignment="1">
      <alignment horizontal="right" vertical="center" indent="1"/>
    </xf>
    <xf numFmtId="0" fontId="20" fillId="0" borderId="0" xfId="44" applyFont="1" applyFill="1" applyBorder="1" applyAlignment="1">
      <alignment horizontal="left" vertical="center" indent="1"/>
    </xf>
    <xf numFmtId="9" fontId="5" fillId="0" borderId="0" xfId="44" applyNumberFormat="1" applyFont="1" applyBorder="1" applyAlignment="1">
      <alignment horizontal="right" vertical="center" indent="1"/>
    </xf>
    <xf numFmtId="1" fontId="5" fillId="0" borderId="0" xfId="44" applyNumberFormat="1" applyFont="1" applyBorder="1" applyAlignment="1">
      <alignment horizontal="right" vertical="center" indent="1"/>
    </xf>
    <xf numFmtId="0" fontId="5" fillId="0" borderId="0" xfId="44" applyFont="1" applyBorder="1" applyAlignment="1">
      <alignment horizontal="right" vertical="center" indent="1"/>
    </xf>
    <xf numFmtId="0" fontId="5" fillId="0" borderId="0" xfId="44" applyFont="1" applyBorder="1" applyAlignment="1">
      <alignment horizontal="left" vertical="center" indent="1"/>
    </xf>
    <xf numFmtId="0" fontId="15" fillId="0" borderId="0" xfId="44" applyFont="1" applyBorder="1" applyAlignment="1">
      <alignment horizontal="left" indent="1"/>
    </xf>
    <xf numFmtId="166" fontId="5" fillId="0" borderId="3" xfId="4" applyNumberFormat="1" applyFont="1" applyBorder="1" applyAlignment="1">
      <alignment horizontal="right" vertical="center"/>
    </xf>
    <xf numFmtId="3" fontId="37" fillId="0" borderId="3" xfId="0" applyNumberFormat="1" applyFont="1" applyFill="1" applyBorder="1" applyAlignment="1">
      <alignment horizontal="right" indent="1"/>
    </xf>
    <xf numFmtId="3" fontId="37" fillId="0" borderId="0" xfId="0" applyNumberFormat="1" applyFont="1" applyFill="1" applyAlignment="1">
      <alignment horizontal="right" indent="1"/>
    </xf>
    <xf numFmtId="3" fontId="37" fillId="0" borderId="0" xfId="0" applyNumberFormat="1" applyFont="1" applyAlignment="1">
      <alignment horizontal="right" indent="1"/>
    </xf>
    <xf numFmtId="0" fontId="25" fillId="0" borderId="57" xfId="17" applyFont="1" applyBorder="1"/>
    <xf numFmtId="3" fontId="58" fillId="0" borderId="0" xfId="34" applyNumberFormat="1" applyFont="1" applyFill="1" applyAlignment="1">
      <alignment horizontal="center"/>
    </xf>
    <xf numFmtId="3" fontId="0" fillId="0" borderId="0" xfId="0" applyNumberFormat="1" applyAlignment="1"/>
    <xf numFmtId="0" fontId="18" fillId="0" borderId="0" xfId="1" applyFont="1" applyAlignment="1">
      <alignment horizontal="left" vertical="center" wrapText="1"/>
    </xf>
    <xf numFmtId="0" fontId="6" fillId="3" borderId="60" xfId="12" applyFont="1" applyFill="1" applyBorder="1" applyAlignment="1">
      <alignment horizontal="right"/>
    </xf>
    <xf numFmtId="0" fontId="6" fillId="3" borderId="60" xfId="12" applyFont="1" applyFill="1" applyBorder="1" applyAlignment="1">
      <alignment horizontal="left"/>
    </xf>
    <xf numFmtId="0" fontId="6" fillId="3" borderId="60" xfId="12" applyFont="1" applyFill="1" applyBorder="1" applyAlignment="1"/>
    <xf numFmtId="0" fontId="11" fillId="3" borderId="60" xfId="12" applyFont="1" applyFill="1" applyBorder="1" applyAlignment="1"/>
    <xf numFmtId="0" fontId="43" fillId="3" borderId="60" xfId="12" applyFont="1" applyFill="1" applyBorder="1" applyAlignment="1"/>
    <xf numFmtId="3" fontId="11" fillId="3" borderId="60" xfId="12" applyNumberFormat="1" applyFont="1" applyFill="1" applyBorder="1" applyAlignment="1"/>
    <xf numFmtId="3" fontId="6" fillId="3" borderId="60" xfId="12" applyNumberFormat="1" applyFont="1" applyFill="1" applyBorder="1" applyAlignment="1"/>
    <xf numFmtId="0" fontId="9" fillId="3" borderId="60" xfId="12" applyFont="1" applyFill="1" applyBorder="1" applyAlignment="1"/>
    <xf numFmtId="1" fontId="5" fillId="2" borderId="0" xfId="26" applyNumberFormat="1" applyFont="1" applyFill="1" applyAlignment="1">
      <alignment horizontal="right" vertical="center" indent="1"/>
    </xf>
    <xf numFmtId="0" fontId="6" fillId="3" borderId="10" xfId="5" applyFont="1" applyFill="1" applyBorder="1" applyAlignment="1">
      <alignment horizontal="left"/>
    </xf>
    <xf numFmtId="0" fontId="9" fillId="3" borderId="3" xfId="5" applyFont="1" applyFill="1" applyBorder="1" applyAlignment="1">
      <alignment horizontal="left"/>
    </xf>
    <xf numFmtId="0" fontId="6" fillId="3" borderId="0" xfId="5" applyFont="1" applyFill="1" applyBorder="1" applyAlignment="1">
      <alignment horizontal="left"/>
    </xf>
    <xf numFmtId="0" fontId="33" fillId="3" borderId="60" xfId="5" applyFont="1" applyFill="1" applyBorder="1" applyAlignment="1">
      <alignment horizontal="left" vertical="top"/>
    </xf>
    <xf numFmtId="3" fontId="20" fillId="5" borderId="60" xfId="0" applyNumberFormat="1" applyFont="1" applyFill="1" applyBorder="1" applyAlignment="1">
      <alignment horizontal="right" vertical="center"/>
    </xf>
    <xf numFmtId="0" fontId="9" fillId="5" borderId="60" xfId="0" applyFont="1" applyFill="1" applyBorder="1" applyAlignment="1">
      <alignment horizontal="left" vertical="center" readingOrder="1"/>
    </xf>
    <xf numFmtId="0" fontId="0" fillId="0" borderId="60" xfId="0" applyBorder="1"/>
    <xf numFmtId="3" fontId="6" fillId="3" borderId="0" xfId="50" applyNumberFormat="1" applyFont="1" applyFill="1" applyAlignment="1">
      <alignment vertical="center"/>
    </xf>
    <xf numFmtId="0" fontId="0" fillId="3" borderId="0" xfId="0" quotePrefix="1" applyFill="1"/>
    <xf numFmtId="3" fontId="6" fillId="3" borderId="10" xfId="50" applyNumberFormat="1" applyFont="1" applyFill="1" applyBorder="1" applyAlignment="1">
      <alignment vertical="center"/>
    </xf>
    <xf numFmtId="0" fontId="0" fillId="3" borderId="60" xfId="0" applyFill="1" applyBorder="1"/>
    <xf numFmtId="0" fontId="25" fillId="3" borderId="60" xfId="0" applyFont="1" applyFill="1" applyBorder="1"/>
    <xf numFmtId="0" fontId="28" fillId="0" borderId="0" xfId="68" applyFont="1" applyBorder="1" applyAlignment="1"/>
    <xf numFmtId="0" fontId="29" fillId="3" borderId="0" xfId="68" applyFont="1" applyFill="1" applyBorder="1" applyAlignment="1">
      <alignment vertical="top"/>
    </xf>
    <xf numFmtId="9" fontId="125" fillId="3" borderId="0" xfId="9" applyFont="1" applyFill="1" applyBorder="1" applyAlignment="1" applyProtection="1">
      <alignment horizontal="right" vertical="center"/>
    </xf>
    <xf numFmtId="166" fontId="32" fillId="3" borderId="0" xfId="68" applyNumberFormat="1" applyFont="1" applyFill="1" applyBorder="1" applyAlignment="1" applyProtection="1">
      <alignment vertical="center"/>
    </xf>
    <xf numFmtId="165" fontId="32" fillId="3" borderId="0" xfId="68" applyNumberFormat="1" applyFont="1" applyFill="1" applyBorder="1" applyAlignment="1" applyProtection="1">
      <alignment vertical="center"/>
    </xf>
    <xf numFmtId="9" fontId="126" fillId="3" borderId="0" xfId="9" applyFont="1" applyFill="1" applyBorder="1" applyAlignment="1" applyProtection="1">
      <alignment horizontal="right" vertical="center"/>
    </xf>
    <xf numFmtId="165" fontId="28" fillId="3" borderId="0" xfId="68" applyNumberFormat="1" applyFont="1" applyFill="1" applyBorder="1" applyAlignment="1" applyProtection="1">
      <alignment vertical="center"/>
    </xf>
    <xf numFmtId="9" fontId="126" fillId="3" borderId="0" xfId="9" applyFont="1" applyFill="1" applyBorder="1" applyAlignment="1" applyProtection="1">
      <alignment vertical="center"/>
    </xf>
    <xf numFmtId="9" fontId="125" fillId="3" borderId="0" xfId="9" applyFont="1" applyFill="1" applyBorder="1" applyAlignment="1" applyProtection="1">
      <alignment vertical="center"/>
    </xf>
    <xf numFmtId="3" fontId="28" fillId="3" borderId="0" xfId="8" applyNumberFormat="1" applyFont="1" applyFill="1" applyBorder="1" applyAlignment="1" applyProtection="1">
      <alignment vertical="center"/>
    </xf>
    <xf numFmtId="165" fontId="126" fillId="3" borderId="0" xfId="9" applyNumberFormat="1" applyFont="1" applyFill="1" applyBorder="1" applyAlignment="1" applyProtection="1">
      <alignment vertical="center"/>
    </xf>
    <xf numFmtId="1" fontId="28" fillId="3" borderId="0" xfId="68" applyNumberFormat="1" applyFont="1" applyFill="1" applyBorder="1" applyAlignment="1" applyProtection="1">
      <alignment vertical="center"/>
    </xf>
    <xf numFmtId="1" fontId="28" fillId="9" borderId="0" xfId="7" applyNumberFormat="1" applyFont="1" applyFill="1" applyBorder="1" applyAlignment="1" applyProtection="1">
      <alignment vertical="center"/>
    </xf>
    <xf numFmtId="3" fontId="32" fillId="3" borderId="0" xfId="68" applyNumberFormat="1" applyFont="1" applyFill="1" applyBorder="1" applyAlignment="1" applyProtection="1">
      <alignment vertical="center"/>
    </xf>
    <xf numFmtId="3" fontId="28" fillId="3" borderId="0" xfId="68" applyNumberFormat="1" applyFont="1" applyFill="1" applyBorder="1" applyAlignment="1" applyProtection="1">
      <alignment vertical="center"/>
    </xf>
    <xf numFmtId="0" fontId="28" fillId="3" borderId="0" xfId="68" applyFont="1" applyFill="1" applyBorder="1" applyAlignment="1" applyProtection="1">
      <alignment vertical="center"/>
    </xf>
    <xf numFmtId="0" fontId="125" fillId="3" borderId="0" xfId="68" applyFont="1" applyFill="1" applyBorder="1" applyAlignment="1" applyProtection="1">
      <alignment horizontal="right"/>
    </xf>
    <xf numFmtId="0" fontId="32" fillId="3" borderId="0" xfId="68" applyFont="1" applyFill="1" applyBorder="1" applyAlignment="1" applyProtection="1">
      <alignment horizontal="right"/>
    </xf>
    <xf numFmtId="0" fontId="126" fillId="3" borderId="0" xfId="68" applyFont="1" applyFill="1" applyBorder="1" applyAlignment="1" applyProtection="1">
      <alignment horizontal="center" vertical="top"/>
    </xf>
    <xf numFmtId="0" fontId="28" fillId="3" borderId="0" xfId="68" applyFont="1" applyFill="1" applyBorder="1" applyAlignment="1" applyProtection="1">
      <alignment horizontal="center" vertical="top"/>
    </xf>
    <xf numFmtId="0" fontId="32" fillId="3" borderId="0" xfId="68" applyFont="1" applyFill="1" applyBorder="1" applyAlignment="1" applyProtection="1">
      <alignment horizontal="left" vertical="top"/>
    </xf>
    <xf numFmtId="0" fontId="28" fillId="3" borderId="0" xfId="68" applyFont="1" applyFill="1" applyBorder="1" applyAlignment="1"/>
    <xf numFmtId="0" fontId="32" fillId="3" borderId="0" xfId="68" applyFont="1" applyFill="1" applyBorder="1" applyAlignment="1"/>
    <xf numFmtId="0" fontId="32" fillId="3" borderId="0" xfId="68" applyFont="1" applyFill="1" applyBorder="1" applyAlignment="1" applyProtection="1">
      <alignment horizontal="center" vertical="top" wrapText="1"/>
    </xf>
    <xf numFmtId="0" fontId="20" fillId="3" borderId="0" xfId="68" applyFont="1" applyFill="1" applyBorder="1" applyAlignment="1" applyProtection="1">
      <alignment horizontal="left" vertical="top" wrapText="1"/>
    </xf>
    <xf numFmtId="0" fontId="20" fillId="0" borderId="0" xfId="68" applyFont="1" applyFill="1" applyBorder="1" applyAlignment="1">
      <alignment horizontal="center" vertical="center" wrapText="1"/>
    </xf>
    <xf numFmtId="0" fontId="32" fillId="3" borderId="0" xfId="68" applyFont="1" applyFill="1" applyBorder="1" applyAlignment="1" applyProtection="1">
      <alignment horizontal="center" vertical="center"/>
    </xf>
    <xf numFmtId="166" fontId="126" fillId="3" borderId="0" xfId="9" applyNumberFormat="1" applyFont="1" applyFill="1" applyBorder="1" applyAlignment="1" applyProtection="1">
      <alignment vertical="center"/>
    </xf>
    <xf numFmtId="9" fontId="125" fillId="4" borderId="0" xfId="9" applyFont="1" applyFill="1" applyBorder="1" applyAlignment="1" applyProtection="1">
      <alignment vertical="center"/>
    </xf>
    <xf numFmtId="0" fontId="49" fillId="0" borderId="0" xfId="68" applyFont="1"/>
    <xf numFmtId="9" fontId="126" fillId="4" borderId="0" xfId="9" applyFont="1" applyFill="1" applyBorder="1" applyAlignment="1" applyProtection="1">
      <alignment vertical="center"/>
    </xf>
    <xf numFmtId="0" fontId="50" fillId="0" borderId="0" xfId="68" applyFont="1" applyFill="1"/>
    <xf numFmtId="9" fontId="126" fillId="4" borderId="0" xfId="68" applyNumberFormat="1" applyFont="1" applyFill="1" applyBorder="1" applyAlignment="1" applyProtection="1">
      <alignment horizontal="right" vertical="center"/>
    </xf>
    <xf numFmtId="0" fontId="28" fillId="4" borderId="0" xfId="68" applyFont="1" applyFill="1" applyBorder="1" applyAlignment="1" applyProtection="1">
      <alignment horizontal="right" vertical="center"/>
    </xf>
    <xf numFmtId="0" fontId="126" fillId="0" borderId="0" xfId="68" applyFont="1" applyBorder="1" applyAlignment="1" applyProtection="1">
      <alignment horizontal="center" vertical="top"/>
    </xf>
    <xf numFmtId="0" fontId="32" fillId="4" borderId="0" xfId="68" applyFont="1" applyFill="1" applyBorder="1" applyAlignment="1" applyProtection="1">
      <alignment horizontal="right" vertical="center"/>
    </xf>
    <xf numFmtId="0" fontId="5" fillId="3" borderId="0" xfId="68" applyFont="1" applyFill="1" applyBorder="1" applyAlignment="1"/>
    <xf numFmtId="0" fontId="32" fillId="3" borderId="0" xfId="68" applyFont="1" applyFill="1" applyBorder="1" applyAlignment="1">
      <alignment horizontal="right"/>
    </xf>
    <xf numFmtId="0" fontId="30" fillId="3" borderId="0" xfId="68" applyFont="1" applyFill="1" applyBorder="1" applyAlignment="1" applyProtection="1">
      <alignment horizontal="center" vertical="top"/>
    </xf>
    <xf numFmtId="0" fontId="30" fillId="3" borderId="0" xfId="68" applyFont="1" applyFill="1" applyBorder="1" applyAlignment="1" applyProtection="1">
      <alignment horizontal="left" vertical="top"/>
    </xf>
    <xf numFmtId="0" fontId="30" fillId="4" borderId="0" xfId="68" applyFont="1" applyFill="1" applyBorder="1" applyAlignment="1" applyProtection="1">
      <alignment horizontal="center" vertical="center"/>
    </xf>
    <xf numFmtId="0" fontId="9" fillId="0" borderId="43" xfId="21" applyFont="1" applyBorder="1" applyAlignment="1">
      <alignment horizontal="center"/>
    </xf>
    <xf numFmtId="0" fontId="20" fillId="0" borderId="44" xfId="21" applyFont="1" applyBorder="1"/>
    <xf numFmtId="0" fontId="6" fillId="0" borderId="0" xfId="8" applyFont="1" applyFill="1" applyBorder="1" applyAlignment="1" applyProtection="1">
      <alignment vertical="center"/>
      <protection hidden="1"/>
    </xf>
    <xf numFmtId="9" fontId="6" fillId="0" borderId="22" xfId="21" applyNumberFormat="1" applyFont="1" applyFill="1" applyBorder="1" applyAlignment="1">
      <alignment horizontal="right" vertical="center" indent="1"/>
    </xf>
    <xf numFmtId="9" fontId="6" fillId="0" borderId="31" xfId="22" applyFont="1" applyFill="1" applyBorder="1" applyAlignment="1">
      <alignment horizontal="right" vertical="center" indent="1"/>
    </xf>
    <xf numFmtId="9" fontId="6" fillId="0" borderId="24" xfId="21" applyNumberFormat="1" applyFont="1" applyFill="1" applyBorder="1" applyAlignment="1">
      <alignment horizontal="right" vertical="center" indent="1"/>
    </xf>
    <xf numFmtId="0" fontId="13" fillId="0" borderId="0" xfId="21" applyFont="1" applyFill="1"/>
    <xf numFmtId="166" fontId="73" fillId="0" borderId="0" xfId="27" applyNumberFormat="1" applyFont="1"/>
    <xf numFmtId="166" fontId="72" fillId="0" borderId="0" xfId="27" applyNumberFormat="1" applyFont="1"/>
    <xf numFmtId="3" fontId="11" fillId="0" borderId="0" xfId="0" applyNumberFormat="1" applyFont="1" applyAlignment="1">
      <alignment horizontal="right"/>
    </xf>
    <xf numFmtId="166" fontId="78" fillId="0" borderId="0" xfId="0" applyNumberFormat="1" applyFont="1"/>
    <xf numFmtId="3" fontId="78" fillId="0" borderId="0" xfId="0" applyNumberFormat="1" applyFont="1" applyAlignment="1">
      <alignment horizontal="right"/>
    </xf>
    <xf numFmtId="166" fontId="4" fillId="0" borderId="0" xfId="27" applyNumberFormat="1" applyFont="1"/>
    <xf numFmtId="166" fontId="9" fillId="0" borderId="0" xfId="27" applyNumberFormat="1" applyFont="1" applyFill="1" applyAlignment="1">
      <alignment horizontal="right"/>
    </xf>
    <xf numFmtId="0" fontId="20" fillId="0" borderId="46" xfId="27" applyFont="1" applyFill="1" applyBorder="1" applyAlignment="1">
      <alignment horizontal="center" vertical="center" wrapText="1" readingOrder="1"/>
    </xf>
    <xf numFmtId="0" fontId="76" fillId="0" borderId="0" xfId="27" applyFont="1" applyFill="1" applyBorder="1"/>
    <xf numFmtId="165" fontId="4" fillId="0" borderId="0" xfId="27" applyNumberFormat="1" applyFont="1" applyFill="1"/>
    <xf numFmtId="3" fontId="78" fillId="0" borderId="0" xfId="27" applyNumberFormat="1" applyFont="1" applyAlignment="1">
      <alignment horizontal="center" vertical="center"/>
    </xf>
    <xf numFmtId="0" fontId="60" fillId="0" borderId="0" xfId="27" applyFont="1" applyFill="1"/>
    <xf numFmtId="3" fontId="11" fillId="0" borderId="0" xfId="0" applyNumberFormat="1" applyFont="1"/>
    <xf numFmtId="3" fontId="5" fillId="0" borderId="0" xfId="27" applyNumberFormat="1" applyFont="1" applyFill="1" applyAlignment="1">
      <alignment horizontal="right" vertical="center" indent="1"/>
    </xf>
    <xf numFmtId="3" fontId="5" fillId="0" borderId="0" xfId="27" applyNumberFormat="1" applyFont="1" applyFill="1" applyBorder="1" applyAlignment="1">
      <alignment horizontal="right" vertical="center" indent="1"/>
    </xf>
    <xf numFmtId="0" fontId="5" fillId="0" borderId="0" xfId="27" applyFont="1" applyFill="1" applyAlignment="1">
      <alignment horizontal="right" vertical="center" indent="1"/>
    </xf>
    <xf numFmtId="10" fontId="6" fillId="0" borderId="0" xfId="19" applyNumberFormat="1" applyFont="1" applyFill="1" applyBorder="1" applyAlignment="1">
      <alignment horizontal="right" vertical="center" indent="1"/>
    </xf>
    <xf numFmtId="2" fontId="71" fillId="3" borderId="0" xfId="62" applyNumberFormat="1" applyFont="1" applyFill="1" applyBorder="1" applyAlignment="1">
      <alignment horizontal="center" wrapText="1"/>
    </xf>
    <xf numFmtId="2" fontId="37" fillId="3" borderId="0" xfId="62" applyNumberFormat="1" applyFont="1" applyFill="1" applyBorder="1" applyAlignment="1">
      <alignment horizontal="center" wrapText="1"/>
    </xf>
    <xf numFmtId="2" fontId="37" fillId="3" borderId="0" xfId="62" quotePrefix="1" applyNumberFormat="1" applyFont="1" applyFill="1" applyBorder="1" applyAlignment="1">
      <alignment horizontal="center" wrapText="1"/>
    </xf>
    <xf numFmtId="0" fontId="20" fillId="3" borderId="3" xfId="31" applyFont="1" applyFill="1" applyBorder="1" applyAlignment="1">
      <alignment horizontal="right" vertical="center" indent="1"/>
    </xf>
    <xf numFmtId="3" fontId="20" fillId="3" borderId="0" xfId="31" applyNumberFormat="1" applyFont="1" applyFill="1" applyBorder="1" applyAlignment="1">
      <alignment horizontal="right" vertical="center" indent="1"/>
    </xf>
    <xf numFmtId="0" fontId="20" fillId="3" borderId="0" xfId="31" applyFont="1" applyFill="1" applyBorder="1" applyAlignment="1">
      <alignment horizontal="center" vertical="center"/>
    </xf>
    <xf numFmtId="3" fontId="5" fillId="0" borderId="0" xfId="4" applyNumberFormat="1" applyFont="1" applyAlignment="1">
      <alignment horizontal="right" wrapText="1"/>
    </xf>
    <xf numFmtId="9" fontId="83" fillId="0" borderId="7" xfId="6" applyFont="1" applyFill="1" applyBorder="1" applyAlignment="1" applyProtection="1">
      <alignment horizontal="right"/>
    </xf>
    <xf numFmtId="165" fontId="6" fillId="0" borderId="0" xfId="4" applyNumberFormat="1" applyFont="1" applyFill="1" applyBorder="1" applyAlignment="1" applyProtection="1"/>
    <xf numFmtId="165" fontId="6" fillId="0" borderId="8" xfId="4" applyNumberFormat="1" applyFont="1" applyFill="1" applyBorder="1" applyAlignment="1" applyProtection="1"/>
    <xf numFmtId="9" fontId="83" fillId="0" borderId="7" xfId="6" applyFont="1" applyFill="1" applyBorder="1" applyAlignment="1" applyProtection="1"/>
    <xf numFmtId="168" fontId="6" fillId="0" borderId="0" xfId="4" applyNumberFormat="1" applyFont="1" applyFill="1" applyBorder="1" applyAlignment="1" applyProtection="1">
      <alignment horizontal="right"/>
    </xf>
    <xf numFmtId="0" fontId="6" fillId="0" borderId="8" xfId="4" applyNumberFormat="1" applyFont="1" applyFill="1" applyBorder="1" applyAlignment="1" applyProtection="1"/>
    <xf numFmtId="166" fontId="6" fillId="0" borderId="0" xfId="7" applyNumberFormat="1" applyFont="1" applyFill="1" applyBorder="1" applyAlignment="1" applyProtection="1">
      <alignment horizontal="right"/>
    </xf>
    <xf numFmtId="166" fontId="6" fillId="0" borderId="8" xfId="7" applyNumberFormat="1" applyFont="1" applyFill="1" applyBorder="1" applyAlignment="1" applyProtection="1">
      <alignment horizontal="right"/>
    </xf>
    <xf numFmtId="0" fontId="6" fillId="0" borderId="0" xfId="4" applyFont="1" applyFill="1" applyBorder="1" applyAlignment="1" applyProtection="1">
      <alignment horizontal="right"/>
    </xf>
    <xf numFmtId="0" fontId="6" fillId="0" borderId="8" xfId="4" applyFont="1" applyFill="1" applyBorder="1" applyAlignment="1" applyProtection="1">
      <alignment horizontal="right"/>
    </xf>
    <xf numFmtId="9" fontId="83" fillId="0" borderId="8" xfId="6" applyFont="1" applyFill="1" applyBorder="1" applyAlignment="1" applyProtection="1">
      <alignment horizontal="right"/>
    </xf>
    <xf numFmtId="166" fontId="6" fillId="0" borderId="0" xfId="8" applyNumberFormat="1" applyFont="1" applyFill="1" applyBorder="1" applyAlignment="1" applyProtection="1"/>
    <xf numFmtId="166" fontId="6" fillId="0" borderId="8" xfId="8" applyNumberFormat="1" applyFont="1" applyFill="1" applyBorder="1" applyAlignment="1" applyProtection="1"/>
    <xf numFmtId="166" fontId="6" fillId="0" borderId="8" xfId="4" applyNumberFormat="1" applyFont="1" applyFill="1" applyBorder="1" applyAlignment="1" applyProtection="1"/>
    <xf numFmtId="2" fontId="6" fillId="0" borderId="0" xfId="7" applyNumberFormat="1" applyFont="1" applyFill="1" applyBorder="1" applyAlignment="1" applyProtection="1">
      <alignment horizontal="right"/>
    </xf>
    <xf numFmtId="2" fontId="6" fillId="0" borderId="8" xfId="7" applyNumberFormat="1" applyFont="1" applyFill="1" applyBorder="1" applyAlignment="1" applyProtection="1">
      <alignment horizontal="right"/>
    </xf>
    <xf numFmtId="166" fontId="6" fillId="0" borderId="0" xfId="4" applyNumberFormat="1" applyFont="1" applyFill="1" applyBorder="1" applyAlignment="1" applyProtection="1">
      <alignment horizontal="right"/>
    </xf>
    <xf numFmtId="166" fontId="6" fillId="0" borderId="8" xfId="4" applyNumberFormat="1" applyFont="1" applyFill="1" applyBorder="1" applyAlignment="1" applyProtection="1">
      <alignment horizontal="right"/>
    </xf>
    <xf numFmtId="9" fontId="83" fillId="0" borderId="8" xfId="6" applyFont="1" applyFill="1" applyBorder="1" applyAlignment="1" applyProtection="1"/>
    <xf numFmtId="167" fontId="6" fillId="0" borderId="0" xfId="4" applyNumberFormat="1" applyFont="1" applyFill="1" applyBorder="1" applyAlignment="1" applyProtection="1">
      <alignment horizontal="right"/>
    </xf>
    <xf numFmtId="167" fontId="6" fillId="0" borderId="8" xfId="4" applyNumberFormat="1" applyFont="1" applyFill="1" applyBorder="1" applyAlignment="1" applyProtection="1">
      <alignment horizontal="right"/>
    </xf>
    <xf numFmtId="166" fontId="6" fillId="0" borderId="0" xfId="4" applyNumberFormat="1" applyFont="1" applyFill="1" applyBorder="1" applyAlignment="1" applyProtection="1"/>
    <xf numFmtId="9" fontId="124" fillId="0" borderId="7" xfId="6" applyFont="1" applyFill="1" applyBorder="1" applyAlignment="1" applyProtection="1"/>
    <xf numFmtId="165" fontId="9" fillId="0" borderId="0" xfId="4" applyNumberFormat="1" applyFont="1" applyFill="1" applyBorder="1" applyAlignment="1" applyProtection="1"/>
    <xf numFmtId="165" fontId="9" fillId="0" borderId="8" xfId="4" applyNumberFormat="1" applyFont="1" applyFill="1" applyBorder="1" applyAlignment="1" applyProtection="1"/>
    <xf numFmtId="167" fontId="9" fillId="0" borderId="0" xfId="4" applyNumberFormat="1" applyFont="1" applyFill="1" applyBorder="1" applyAlignment="1" applyProtection="1"/>
    <xf numFmtId="168" fontId="9" fillId="0" borderId="8" xfId="4" applyNumberFormat="1" applyFont="1" applyFill="1" applyBorder="1" applyAlignment="1" applyProtection="1"/>
    <xf numFmtId="0" fontId="9" fillId="0" borderId="0" xfId="7" applyFont="1" applyFill="1" applyBorder="1" applyAlignment="1" applyProtection="1">
      <alignment horizontal="right"/>
    </xf>
    <xf numFmtId="166" fontId="9" fillId="0" borderId="8" xfId="7" applyNumberFormat="1" applyFont="1" applyFill="1" applyBorder="1" applyAlignment="1" applyProtection="1">
      <alignment horizontal="right"/>
    </xf>
    <xf numFmtId="167" fontId="9" fillId="0" borderId="8" xfId="4" applyNumberFormat="1" applyFont="1" applyFill="1" applyBorder="1" applyAlignment="1" applyProtection="1"/>
    <xf numFmtId="9" fontId="124" fillId="0" borderId="8" xfId="6" applyFont="1" applyFill="1" applyBorder="1" applyAlignment="1" applyProtection="1"/>
    <xf numFmtId="0" fontId="6" fillId="0" borderId="0" xfId="8" applyFont="1" applyFill="1" applyBorder="1" applyAlignment="1" applyProtection="1"/>
    <xf numFmtId="0" fontId="6" fillId="0" borderId="8" xfId="8" applyFont="1" applyFill="1" applyBorder="1" applyAlignment="1" applyProtection="1"/>
    <xf numFmtId="9" fontId="83" fillId="0" borderId="9" xfId="6" applyFont="1" applyFill="1" applyBorder="1" applyAlignment="1" applyProtection="1"/>
    <xf numFmtId="3" fontId="6" fillId="0" borderId="10" xfId="8" applyNumberFormat="1" applyFont="1" applyFill="1" applyBorder="1" applyAlignment="1" applyProtection="1"/>
    <xf numFmtId="3" fontId="6" fillId="0" borderId="11" xfId="8" applyNumberFormat="1" applyFont="1" applyFill="1" applyBorder="1" applyAlignment="1" applyProtection="1"/>
    <xf numFmtId="9" fontId="83" fillId="0" borderId="12" xfId="6" applyFont="1" applyFill="1" applyBorder="1" applyAlignment="1" applyProtection="1"/>
    <xf numFmtId="3" fontId="6" fillId="0" borderId="12" xfId="8" applyNumberFormat="1" applyFont="1" applyFill="1" applyBorder="1" applyAlignment="1" applyProtection="1"/>
    <xf numFmtId="9" fontId="83" fillId="0" borderId="11" xfId="6" applyFont="1" applyFill="1" applyBorder="1" applyAlignment="1" applyProtection="1"/>
    <xf numFmtId="9" fontId="83" fillId="0" borderId="13" xfId="6" applyFont="1" applyFill="1" applyBorder="1" applyAlignment="1" applyProtection="1"/>
    <xf numFmtId="3" fontId="6" fillId="0" borderId="13" xfId="8" applyNumberFormat="1" applyFont="1" applyFill="1" applyBorder="1" applyAlignment="1" applyProtection="1"/>
    <xf numFmtId="3" fontId="6" fillId="0" borderId="8" xfId="8" applyNumberFormat="1" applyFont="1" applyFill="1" applyBorder="1" applyAlignment="1" applyProtection="1"/>
    <xf numFmtId="3" fontId="6" fillId="0" borderId="0" xfId="8" applyNumberFormat="1" applyFont="1" applyFill="1" applyBorder="1" applyAlignment="1" applyProtection="1"/>
    <xf numFmtId="166" fontId="83" fillId="0" borderId="7" xfId="6" applyNumberFormat="1" applyFont="1" applyFill="1" applyBorder="1" applyAlignment="1" applyProtection="1"/>
    <xf numFmtId="1" fontId="6" fillId="0" borderId="0" xfId="4" applyNumberFormat="1" applyFont="1" applyFill="1" applyBorder="1" applyAlignment="1" applyProtection="1"/>
    <xf numFmtId="1" fontId="6" fillId="0" borderId="8" xfId="4" applyNumberFormat="1" applyFont="1" applyFill="1" applyBorder="1" applyAlignment="1" applyProtection="1"/>
    <xf numFmtId="166" fontId="83" fillId="0" borderId="13" xfId="6" applyNumberFormat="1" applyFont="1" applyFill="1" applyBorder="1" applyAlignment="1" applyProtection="1"/>
    <xf numFmtId="167" fontId="6" fillId="0" borderId="13" xfId="4" applyNumberFormat="1" applyFont="1" applyFill="1" applyBorder="1" applyAlignment="1" applyProtection="1">
      <alignment horizontal="right"/>
    </xf>
    <xf numFmtId="1" fontId="6" fillId="0" borderId="0" xfId="7" applyNumberFormat="1" applyFont="1" applyFill="1" applyAlignment="1" applyProtection="1"/>
    <xf numFmtId="1" fontId="6" fillId="0" borderId="13" xfId="4" applyNumberFormat="1" applyFont="1" applyFill="1" applyBorder="1" applyAlignment="1" applyProtection="1"/>
    <xf numFmtId="166" fontId="83" fillId="0" borderId="8" xfId="6" applyNumberFormat="1" applyFont="1" applyFill="1" applyBorder="1" applyAlignment="1" applyProtection="1"/>
    <xf numFmtId="1" fontId="6" fillId="0" borderId="0" xfId="8" applyNumberFormat="1" applyFont="1" applyFill="1" applyBorder="1" applyAlignment="1" applyProtection="1"/>
    <xf numFmtId="1" fontId="6" fillId="0" borderId="8" xfId="8" applyNumberFormat="1" applyFont="1" applyFill="1" applyBorder="1" applyAlignment="1" applyProtection="1"/>
    <xf numFmtId="1" fontId="6" fillId="0" borderId="0" xfId="7" applyNumberFormat="1" applyFont="1" applyFill="1" applyBorder="1" applyAlignment="1" applyProtection="1"/>
    <xf numFmtId="1" fontId="6" fillId="0" borderId="14" xfId="4" applyNumberFormat="1" applyFont="1" applyFill="1" applyBorder="1" applyAlignment="1" applyProtection="1"/>
    <xf numFmtId="1" fontId="6" fillId="0" borderId="15" xfId="4" applyNumberFormat="1" applyFont="1" applyFill="1" applyBorder="1" applyAlignment="1" applyProtection="1"/>
    <xf numFmtId="3" fontId="6" fillId="0" borderId="0" xfId="4" applyNumberFormat="1" applyFont="1" applyFill="1" applyBorder="1" applyAlignment="1" applyProtection="1"/>
    <xf numFmtId="3" fontId="6" fillId="0" borderId="8" xfId="4" applyNumberFormat="1" applyFont="1" applyFill="1" applyBorder="1" applyAlignment="1" applyProtection="1"/>
    <xf numFmtId="1" fontId="6" fillId="0" borderId="8" xfId="7" applyNumberFormat="1" applyFont="1" applyFill="1" applyBorder="1" applyAlignment="1" applyProtection="1"/>
    <xf numFmtId="3" fontId="6" fillId="0" borderId="8" xfId="8" applyNumberFormat="1" applyFont="1" applyFill="1" applyBorder="1" applyAlignment="1" applyProtection="1">
      <alignment horizontal="right"/>
      <protection hidden="1"/>
    </xf>
    <xf numFmtId="3" fontId="9" fillId="0" borderId="0" xfId="4" applyNumberFormat="1" applyFont="1" applyFill="1" applyBorder="1" applyAlignment="1" applyProtection="1"/>
    <xf numFmtId="3" fontId="9" fillId="0" borderId="8" xfId="4" applyNumberFormat="1" applyFont="1" applyFill="1" applyBorder="1" applyAlignment="1" applyProtection="1"/>
    <xf numFmtId="1" fontId="9" fillId="0" borderId="0" xfId="7" applyNumberFormat="1" applyFont="1" applyFill="1" applyBorder="1" applyAlignment="1" applyProtection="1"/>
    <xf numFmtId="1" fontId="9" fillId="0" borderId="8" xfId="7" applyNumberFormat="1" applyFont="1" applyFill="1" applyBorder="1" applyAlignment="1" applyProtection="1"/>
    <xf numFmtId="3" fontId="9" fillId="0" borderId="0" xfId="8" applyNumberFormat="1" applyFont="1" applyFill="1" applyBorder="1" applyAlignment="1" applyProtection="1">
      <alignment horizontal="right"/>
      <protection hidden="1"/>
    </xf>
    <xf numFmtId="3" fontId="9" fillId="0" borderId="8" xfId="8" applyNumberFormat="1" applyFont="1" applyFill="1" applyBorder="1" applyAlignment="1" applyProtection="1">
      <alignment horizontal="right"/>
      <protection hidden="1"/>
    </xf>
    <xf numFmtId="3" fontId="9" fillId="0" borderId="0" xfId="7" applyNumberFormat="1" applyFont="1" applyFill="1" applyBorder="1" applyAlignment="1" applyProtection="1"/>
    <xf numFmtId="3" fontId="9" fillId="0" borderId="8" xfId="7" applyNumberFormat="1" applyFont="1" applyFill="1" applyBorder="1" applyAlignment="1" applyProtection="1"/>
    <xf numFmtId="3" fontId="9" fillId="0" borderId="8" xfId="8" applyNumberFormat="1" applyFont="1" applyFill="1" applyBorder="1" applyAlignment="1" applyProtection="1">
      <protection hidden="1"/>
    </xf>
    <xf numFmtId="3" fontId="6" fillId="0" borderId="0" xfId="7" applyNumberFormat="1" applyFont="1" applyFill="1" applyBorder="1" applyAlignment="1" applyProtection="1"/>
    <xf numFmtId="3" fontId="6" fillId="0" borderId="8" xfId="7" applyNumberFormat="1" applyFont="1" applyFill="1" applyBorder="1" applyAlignment="1" applyProtection="1"/>
    <xf numFmtId="0" fontId="20" fillId="0" borderId="8" xfId="4" applyFont="1" applyFill="1" applyBorder="1" applyAlignment="1" applyProtection="1">
      <alignment horizontal="center" vertical="top" wrapText="1"/>
    </xf>
    <xf numFmtId="0" fontId="20" fillId="0" borderId="26" xfId="19" applyFont="1" applyBorder="1" applyAlignment="1">
      <alignment horizontal="right"/>
    </xf>
    <xf numFmtId="0" fontId="127" fillId="0" borderId="0" xfId="0" applyFont="1"/>
    <xf numFmtId="0" fontId="89" fillId="0" borderId="0" xfId="0" applyFont="1" applyFill="1" applyAlignment="1"/>
    <xf numFmtId="0" fontId="6" fillId="0" borderId="0" xfId="34" applyFont="1" applyFill="1" applyAlignment="1"/>
    <xf numFmtId="3" fontId="6" fillId="0" borderId="0" xfId="34" applyNumberFormat="1" applyFont="1" applyFill="1" applyAlignment="1"/>
    <xf numFmtId="3" fontId="9" fillId="2" borderId="16" xfId="34" applyNumberFormat="1" applyFont="1" applyFill="1" applyBorder="1"/>
    <xf numFmtId="9" fontId="9" fillId="2" borderId="16" xfId="34" applyNumberFormat="1" applyFont="1" applyFill="1" applyBorder="1"/>
    <xf numFmtId="3" fontId="9" fillId="2" borderId="16" xfId="34" applyNumberFormat="1" applyFont="1" applyFill="1" applyBorder="1" applyAlignment="1">
      <alignment horizontal="left"/>
    </xf>
    <xf numFmtId="3" fontId="9" fillId="2" borderId="0" xfId="34" applyNumberFormat="1" applyFont="1" applyFill="1" applyAlignment="1">
      <alignment horizontal="left"/>
    </xf>
    <xf numFmtId="3" fontId="6" fillId="0" borderId="3" xfId="34" applyNumberFormat="1" applyFont="1" applyFill="1" applyBorder="1"/>
    <xf numFmtId="9" fontId="6" fillId="0" borderId="3" xfId="34" applyNumberFormat="1" applyFont="1" applyFill="1" applyBorder="1"/>
    <xf numFmtId="3" fontId="6" fillId="0" borderId="3" xfId="34" applyNumberFormat="1" applyFont="1" applyFill="1" applyBorder="1" applyAlignment="1">
      <alignment horizontal="left"/>
    </xf>
    <xf numFmtId="9" fontId="6" fillId="0" borderId="0" xfId="34" applyNumberFormat="1" applyFont="1" applyFill="1"/>
    <xf numFmtId="3" fontId="6" fillId="0" borderId="0" xfId="34" applyNumberFormat="1" applyFont="1" applyFill="1" applyAlignment="1">
      <alignment horizontal="left"/>
    </xf>
    <xf numFmtId="0" fontId="6" fillId="0" borderId="3" xfId="34" applyFont="1" applyFill="1" applyBorder="1" applyAlignment="1">
      <alignment horizontal="left"/>
    </xf>
    <xf numFmtId="0" fontId="9" fillId="0" borderId="0" xfId="34" applyFont="1" applyFill="1" applyBorder="1" applyAlignment="1">
      <alignment horizontal="left"/>
    </xf>
    <xf numFmtId="0" fontId="9" fillId="0" borderId="4" xfId="34" applyFont="1" applyFill="1" applyBorder="1" applyAlignment="1">
      <alignment horizontal="right"/>
    </xf>
    <xf numFmtId="0" fontId="20" fillId="0" borderId="4" xfId="34" applyFont="1" applyFill="1" applyBorder="1" applyAlignment="1">
      <alignment horizontal="right"/>
    </xf>
    <xf numFmtId="0" fontId="20" fillId="0" borderId="0" xfId="34" applyFont="1" applyFill="1" applyAlignment="1"/>
    <xf numFmtId="3" fontId="20" fillId="0" borderId="0" xfId="34" applyNumberFormat="1" applyFont="1" applyFill="1" applyAlignment="1"/>
    <xf numFmtId="9" fontId="20" fillId="2" borderId="16" xfId="34" applyNumberFormat="1" applyFont="1" applyFill="1" applyBorder="1"/>
    <xf numFmtId="3" fontId="20" fillId="2" borderId="0" xfId="34" applyNumberFormat="1" applyFont="1" applyFill="1" applyAlignment="1">
      <alignment horizontal="left"/>
    </xf>
    <xf numFmtId="9" fontId="5" fillId="0" borderId="3" xfId="34" applyNumberFormat="1" applyFont="1" applyFill="1" applyBorder="1"/>
    <xf numFmtId="9" fontId="5" fillId="0" borderId="0" xfId="34" applyNumberFormat="1" applyFont="1" applyFill="1"/>
    <xf numFmtId="3" fontId="6" fillId="0" borderId="0" xfId="34" applyNumberFormat="1" applyFont="1" applyAlignment="1">
      <alignment horizontal="left"/>
    </xf>
    <xf numFmtId="0" fontId="9" fillId="0" borderId="4" xfId="34" applyFont="1" applyFill="1" applyBorder="1" applyAlignment="1">
      <alignment horizontal="center"/>
    </xf>
    <xf numFmtId="0" fontId="20" fillId="0" borderId="4" xfId="34" applyFont="1" applyFill="1" applyBorder="1" applyAlignment="1">
      <alignment horizontal="center"/>
    </xf>
    <xf numFmtId="0" fontId="60" fillId="0" borderId="0" xfId="0" applyFont="1" applyFill="1" applyBorder="1"/>
    <xf numFmtId="3" fontId="60" fillId="0" borderId="0" xfId="0" applyNumberFormat="1" applyFont="1" applyFill="1" applyBorder="1"/>
    <xf numFmtId="0" fontId="32" fillId="0" borderId="51" xfId="34" applyFont="1" applyFill="1" applyBorder="1" applyAlignment="1">
      <alignment horizontal="right"/>
    </xf>
    <xf numFmtId="0" fontId="32" fillId="0" borderId="0" xfId="34" applyFont="1" applyFill="1" applyAlignment="1">
      <alignment horizontal="right"/>
    </xf>
    <xf numFmtId="1" fontId="5" fillId="0" borderId="0" xfId="34" applyNumberFormat="1" applyFont="1" applyFill="1"/>
    <xf numFmtId="3" fontId="6" fillId="0" borderId="0" xfId="34" applyNumberFormat="1" applyFont="1"/>
    <xf numFmtId="3" fontId="6" fillId="0" borderId="0" xfId="34" applyNumberFormat="1" applyFont="1" applyBorder="1"/>
    <xf numFmtId="1" fontId="5" fillId="0" borderId="0" xfId="34" applyNumberFormat="1" applyFont="1" applyBorder="1"/>
    <xf numFmtId="3" fontId="6" fillId="0" borderId="0" xfId="39" applyNumberFormat="1" applyFont="1" applyFill="1" applyBorder="1" applyAlignment="1" applyProtection="1">
      <alignment horizontal="right" wrapText="1"/>
      <protection locked="0"/>
    </xf>
    <xf numFmtId="1" fontId="9" fillId="0" borderId="51" xfId="34" applyNumberFormat="1" applyFont="1" applyFill="1" applyBorder="1"/>
    <xf numFmtId="169" fontId="9" fillId="0" borderId="51" xfId="39" applyNumberFormat="1" applyFont="1" applyFill="1" applyBorder="1" applyProtection="1">
      <protection locked="0"/>
    </xf>
    <xf numFmtId="165" fontId="9" fillId="0" borderId="0" xfId="39" applyNumberFormat="1" applyFont="1" applyFill="1" applyBorder="1" applyProtection="1">
      <protection locked="0"/>
    </xf>
    <xf numFmtId="3" fontId="5" fillId="0" borderId="10" xfId="34" applyNumberFormat="1" applyFont="1" applyFill="1" applyBorder="1" applyAlignment="1">
      <alignment horizontal="right" indent="1"/>
    </xf>
    <xf numFmtId="164" fontId="6" fillId="0" borderId="0" xfId="35" applyNumberFormat="1" applyFont="1" applyFill="1"/>
    <xf numFmtId="3" fontId="9" fillId="0" borderId="16" xfId="35" applyNumberFormat="1" applyFont="1" applyFill="1" applyBorder="1"/>
    <xf numFmtId="3" fontId="6" fillId="0" borderId="3" xfId="35" applyNumberFormat="1" applyFont="1" applyFill="1" applyBorder="1"/>
    <xf numFmtId="3" fontId="6" fillId="0" borderId="0" xfId="35" applyNumberFormat="1" applyFont="1" applyFill="1"/>
    <xf numFmtId="0" fontId="5" fillId="3" borderId="32" xfId="31" applyFont="1" applyFill="1" applyBorder="1" applyAlignment="1">
      <alignment vertical="center"/>
    </xf>
    <xf numFmtId="9" fontId="5" fillId="3" borderId="32" xfId="31" applyNumberFormat="1" applyFont="1" applyFill="1" applyBorder="1" applyAlignment="1">
      <alignment horizontal="right" vertical="center" indent="1"/>
    </xf>
    <xf numFmtId="9" fontId="20" fillId="2" borderId="32" xfId="31" applyNumberFormat="1" applyFont="1" applyFill="1" applyBorder="1" applyAlignment="1">
      <alignment horizontal="right" vertical="center" indent="1"/>
    </xf>
    <xf numFmtId="9" fontId="20" fillId="3" borderId="32" xfId="31" applyNumberFormat="1" applyFont="1" applyFill="1" applyBorder="1" applyAlignment="1">
      <alignment horizontal="right" vertical="center" indent="1"/>
    </xf>
    <xf numFmtId="9" fontId="5" fillId="3" borderId="31" xfId="31" applyNumberFormat="1" applyFont="1" applyFill="1" applyBorder="1" applyAlignment="1">
      <alignment horizontal="right" vertical="center" indent="1"/>
    </xf>
    <xf numFmtId="9" fontId="5" fillId="3" borderId="22" xfId="31" applyNumberFormat="1" applyFont="1" applyFill="1" applyBorder="1" applyAlignment="1">
      <alignment horizontal="right" vertical="center" indent="1"/>
    </xf>
    <xf numFmtId="0" fontId="20" fillId="3" borderId="0" xfId="68" applyFont="1" applyFill="1" applyAlignment="1">
      <alignment horizontal="left"/>
    </xf>
    <xf numFmtId="3" fontId="20" fillId="3" borderId="0" xfId="68" applyNumberFormat="1" applyFont="1" applyFill="1" applyAlignment="1">
      <alignment horizontal="right" vertical="center" indent="1"/>
    </xf>
    <xf numFmtId="1" fontId="20" fillId="3" borderId="0" xfId="68" applyNumberFormat="1" applyFont="1" applyFill="1" applyAlignment="1">
      <alignment horizontal="right" vertical="center" indent="1"/>
    </xf>
    <xf numFmtId="1" fontId="9" fillId="3" borderId="0" xfId="68" applyNumberFormat="1" applyFont="1" applyFill="1" applyAlignment="1">
      <alignment horizontal="right" vertical="center" indent="1"/>
    </xf>
    <xf numFmtId="0" fontId="20" fillId="3" borderId="0" xfId="68" applyFont="1" applyFill="1" applyBorder="1" applyAlignment="1">
      <alignment horizontal="left" indent="1"/>
    </xf>
    <xf numFmtId="0" fontId="20" fillId="3" borderId="0" xfId="68" applyFont="1" applyFill="1" applyAlignment="1">
      <alignment horizontal="right" vertical="center" indent="1"/>
    </xf>
    <xf numFmtId="0" fontId="9" fillId="3" borderId="0" xfId="68" applyFont="1" applyFill="1" applyAlignment="1">
      <alignment horizontal="right" vertical="center" indent="1"/>
    </xf>
    <xf numFmtId="1" fontId="9" fillId="3" borderId="0" xfId="68" applyNumberFormat="1" applyFont="1" applyFill="1" applyBorder="1" applyAlignment="1">
      <alignment horizontal="right" vertical="center" indent="1"/>
    </xf>
    <xf numFmtId="1" fontId="20" fillId="3" borderId="0" xfId="68" applyNumberFormat="1" applyFont="1" applyFill="1" applyBorder="1" applyAlignment="1">
      <alignment horizontal="right" vertical="center" indent="1"/>
    </xf>
    <xf numFmtId="0" fontId="5" fillId="0" borderId="0" xfId="68" applyFont="1" applyBorder="1" applyAlignment="1">
      <alignment horizontal="left"/>
    </xf>
    <xf numFmtId="1" fontId="6" fillId="0" borderId="0" xfId="68" applyNumberFormat="1" applyFont="1" applyFill="1" applyBorder="1" applyAlignment="1">
      <alignment horizontal="right" vertical="center" indent="1"/>
    </xf>
    <xf numFmtId="0" fontId="20" fillId="3" borderId="0" xfId="68" applyFont="1" applyFill="1" applyBorder="1" applyAlignment="1">
      <alignment horizontal="left"/>
    </xf>
    <xf numFmtId="0" fontId="17" fillId="0" borderId="30" xfId="26" applyFont="1" applyBorder="1"/>
    <xf numFmtId="3" fontId="5" fillId="0" borderId="0" xfId="26" applyNumberFormat="1" applyFont="1" applyBorder="1" applyAlignment="1">
      <alignment horizontal="right" vertical="center" indent="1"/>
    </xf>
    <xf numFmtId="0" fontId="12" fillId="3" borderId="0" xfId="31" applyFont="1" applyFill="1" applyAlignment="1">
      <alignment vertical="center"/>
    </xf>
    <xf numFmtId="0" fontId="20" fillId="3" borderId="31" xfId="31" applyFont="1" applyFill="1" applyBorder="1" applyAlignment="1">
      <alignment horizontal="center" vertical="center" wrapText="1"/>
    </xf>
    <xf numFmtId="0" fontId="20" fillId="3" borderId="22" xfId="31" applyFont="1" applyFill="1" applyBorder="1" applyAlignment="1">
      <alignment horizontal="center" vertical="center" wrapText="1"/>
    </xf>
    <xf numFmtId="0" fontId="9" fillId="0" borderId="0" xfId="34" applyFont="1" applyAlignment="1"/>
    <xf numFmtId="0" fontId="83" fillId="0" borderId="0" xfId="27" applyFont="1" applyFill="1" applyBorder="1" applyAlignment="1">
      <alignment vertical="top" readingOrder="1"/>
    </xf>
    <xf numFmtId="0" fontId="20" fillId="0" borderId="4" xfId="4" applyFont="1" applyFill="1" applyBorder="1" applyAlignment="1">
      <alignment vertical="center" wrapText="1"/>
    </xf>
    <xf numFmtId="0" fontId="20" fillId="0" borderId="4" xfId="27" applyFont="1" applyFill="1" applyBorder="1" applyAlignment="1">
      <alignment horizontal="center" vertical="center" wrapText="1" readingOrder="1"/>
    </xf>
    <xf numFmtId="0" fontId="83" fillId="0" borderId="0" xfId="27" applyFont="1" applyFill="1" applyBorder="1" applyAlignment="1">
      <alignment vertical="top" wrapText="1" readingOrder="1"/>
    </xf>
    <xf numFmtId="0" fontId="9" fillId="2" borderId="0" xfId="27" applyFont="1" applyFill="1" applyBorder="1" applyAlignment="1">
      <alignment horizontal="left" vertical="center" wrapText="1" indent="1" readingOrder="1"/>
    </xf>
    <xf numFmtId="0" fontId="22" fillId="0" borderId="0" xfId="27" applyFont="1" applyFill="1" applyBorder="1" applyAlignment="1">
      <alignment horizontal="center" vertical="center" wrapText="1" readingOrder="1"/>
    </xf>
    <xf numFmtId="0" fontId="12" fillId="0" borderId="0" xfId="0" applyFont="1"/>
    <xf numFmtId="0" fontId="3" fillId="0" borderId="0" xfId="27" applyFont="1"/>
    <xf numFmtId="0" fontId="5" fillId="2" borderId="0" xfId="27" applyFont="1" applyFill="1"/>
    <xf numFmtId="9" fontId="20" fillId="2" borderId="0" xfId="69" applyFont="1" applyFill="1" applyBorder="1" applyAlignment="1">
      <alignment vertical="top"/>
    </xf>
    <xf numFmtId="3" fontId="5" fillId="2" borderId="0" xfId="0" applyNumberFormat="1" applyFont="1" applyFill="1" applyBorder="1" applyAlignment="1">
      <alignment vertical="top"/>
    </xf>
    <xf numFmtId="3" fontId="20" fillId="2" borderId="0" xfId="0" applyNumberFormat="1" applyFont="1" applyFill="1" applyAlignment="1">
      <alignment vertical="top" wrapText="1"/>
    </xf>
    <xf numFmtId="179" fontId="5" fillId="0" borderId="0" xfId="72" applyNumberFormat="1" applyFont="1" applyAlignment="1">
      <alignment vertical="top"/>
    </xf>
    <xf numFmtId="0" fontId="5" fillId="0" borderId="0" xfId="27" applyFont="1" applyFill="1"/>
    <xf numFmtId="3" fontId="5" fillId="0" borderId="0" xfId="0" applyNumberFormat="1" applyFont="1" applyFill="1" applyBorder="1" applyAlignment="1">
      <alignment vertical="top" wrapText="1"/>
    </xf>
    <xf numFmtId="3" fontId="5" fillId="0" borderId="0" xfId="0" applyNumberFormat="1" applyFont="1" applyFill="1" applyAlignment="1">
      <alignment vertical="top" wrapText="1"/>
    </xf>
    <xf numFmtId="3" fontId="20" fillId="0" borderId="0" xfId="0" applyNumberFormat="1" applyFont="1" applyFill="1" applyBorder="1" applyAlignment="1">
      <alignment vertical="top" wrapText="1"/>
    </xf>
    <xf numFmtId="3" fontId="20" fillId="0" borderId="0" xfId="0" applyNumberFormat="1" applyFont="1" applyFill="1" applyAlignment="1">
      <alignment vertical="top" wrapText="1"/>
    </xf>
    <xf numFmtId="179" fontId="5" fillId="0" borderId="0" xfId="72" applyNumberFormat="1" applyFont="1" applyFill="1" applyBorder="1" applyAlignment="1">
      <alignment vertical="top"/>
    </xf>
    <xf numFmtId="3" fontId="5" fillId="0" borderId="0" xfId="0" quotePrefix="1" applyNumberFormat="1" applyFont="1" applyFill="1" applyAlignment="1">
      <alignment vertical="top" wrapText="1"/>
    </xf>
    <xf numFmtId="3" fontId="20" fillId="2" borderId="0" xfId="0" applyNumberFormat="1" applyFont="1" applyFill="1" applyBorder="1" applyAlignment="1">
      <alignment vertical="top" wrapText="1"/>
    </xf>
    <xf numFmtId="0" fontId="5" fillId="0" borderId="0" xfId="0" applyFont="1" applyFill="1"/>
    <xf numFmtId="3" fontId="5" fillId="0" borderId="0" xfId="0" applyNumberFormat="1" applyFont="1" applyBorder="1" applyAlignment="1">
      <alignment vertical="top"/>
    </xf>
    <xf numFmtId="3" fontId="5" fillId="0" borderId="65" xfId="0" applyNumberFormat="1" applyFont="1" applyBorder="1" applyAlignment="1">
      <alignment horizontal="right" wrapText="1"/>
    </xf>
    <xf numFmtId="3" fontId="5" fillId="0" borderId="65" xfId="0" applyNumberFormat="1" applyFont="1" applyBorder="1" applyAlignment="1">
      <alignment horizontal="left" wrapText="1"/>
    </xf>
    <xf numFmtId="3" fontId="5" fillId="0" borderId="10" xfId="0" applyNumberFormat="1" applyFont="1" applyBorder="1" applyAlignment="1">
      <alignment wrapText="1"/>
    </xf>
    <xf numFmtId="3" fontId="5" fillId="0" borderId="10" xfId="0" applyNumberFormat="1" applyFont="1" applyBorder="1" applyAlignment="1">
      <alignment horizontal="center" wrapText="1"/>
    </xf>
    <xf numFmtId="3" fontId="5" fillId="0" borderId="10" xfId="0" applyNumberFormat="1" applyFont="1" applyBorder="1" applyAlignment="1">
      <alignment horizontal="left" wrapText="1"/>
    </xf>
    <xf numFmtId="0" fontId="5" fillId="0" borderId="0" xfId="0" applyFont="1" applyAlignment="1">
      <alignment horizontal="left" wrapText="1"/>
    </xf>
    <xf numFmtId="0" fontId="20" fillId="0" borderId="0" xfId="21" applyFont="1" applyAlignment="1">
      <alignment horizontal="left" vertical="center"/>
    </xf>
    <xf numFmtId="9" fontId="6" fillId="0" borderId="32" xfId="22" applyFont="1" applyFill="1" applyBorder="1" applyAlignment="1">
      <alignment horizontal="right" vertical="center" indent="1"/>
    </xf>
    <xf numFmtId="9" fontId="6" fillId="0" borderId="32" xfId="21" applyNumberFormat="1" applyFont="1" applyBorder="1" applyAlignment="1">
      <alignment horizontal="right" vertical="center" indent="1"/>
    </xf>
    <xf numFmtId="0" fontId="9" fillId="0" borderId="39" xfId="21" applyFont="1" applyBorder="1" applyAlignment="1">
      <alignment horizontal="center"/>
    </xf>
    <xf numFmtId="0" fontId="15" fillId="0" borderId="24" xfId="21" applyFont="1" applyBorder="1"/>
    <xf numFmtId="0" fontId="13" fillId="0" borderId="32" xfId="21" applyFont="1" applyBorder="1"/>
    <xf numFmtId="0" fontId="15" fillId="0" borderId="33" xfId="21" applyFont="1" applyBorder="1"/>
    <xf numFmtId="0" fontId="13" fillId="0" borderId="34" xfId="21" applyFont="1" applyBorder="1"/>
    <xf numFmtId="9" fontId="6" fillId="0" borderId="0" xfId="21" applyNumberFormat="1" applyFont="1" applyFill="1" applyBorder="1" applyAlignment="1">
      <alignment horizontal="right" vertical="center" indent="1"/>
    </xf>
    <xf numFmtId="9" fontId="6" fillId="0" borderId="0" xfId="22" applyFont="1" applyFill="1" applyBorder="1" applyAlignment="1">
      <alignment horizontal="right" vertical="center" indent="1"/>
    </xf>
    <xf numFmtId="9" fontId="9" fillId="0" borderId="22" xfId="21" applyNumberFormat="1" applyFont="1" applyFill="1" applyBorder="1" applyAlignment="1">
      <alignment horizontal="right" vertical="center" indent="1"/>
    </xf>
    <xf numFmtId="0" fontId="20" fillId="0" borderId="0" xfId="21" applyFont="1" applyAlignment="1">
      <alignment horizontal="right" vertical="center" indent="1"/>
    </xf>
    <xf numFmtId="9" fontId="9" fillId="0" borderId="24" xfId="21" applyNumberFormat="1" applyFont="1" applyFill="1" applyBorder="1" applyAlignment="1">
      <alignment horizontal="right" vertical="center" indent="1"/>
    </xf>
    <xf numFmtId="9" fontId="9" fillId="0" borderId="24" xfId="21" applyNumberFormat="1" applyFont="1" applyBorder="1" applyAlignment="1">
      <alignment horizontal="right" vertical="center" indent="1"/>
    </xf>
    <xf numFmtId="9" fontId="9" fillId="0" borderId="32" xfId="21" applyNumberFormat="1" applyFont="1" applyBorder="1" applyAlignment="1">
      <alignment horizontal="right" vertical="center" indent="1"/>
    </xf>
    <xf numFmtId="9" fontId="6" fillId="0" borderId="31" xfId="21" applyNumberFormat="1" applyFont="1" applyBorder="1" applyAlignment="1">
      <alignment horizontal="right" vertical="center" indent="1"/>
    </xf>
    <xf numFmtId="166" fontId="6" fillId="0" borderId="0" xfId="21" applyNumberFormat="1" applyFont="1" applyBorder="1" applyAlignment="1">
      <alignment horizontal="right" vertical="center" indent="1"/>
    </xf>
    <xf numFmtId="9" fontId="6" fillId="0" borderId="33" xfId="21" applyNumberFormat="1" applyFont="1" applyBorder="1" applyAlignment="1">
      <alignment horizontal="right" vertical="center" indent="1"/>
    </xf>
    <xf numFmtId="9" fontId="6" fillId="0" borderId="34" xfId="21" applyNumberFormat="1" applyFont="1" applyBorder="1" applyAlignment="1">
      <alignment horizontal="right" vertical="center" indent="1"/>
    </xf>
    <xf numFmtId="166" fontId="6" fillId="0" borderId="2" xfId="21" applyNumberFormat="1" applyFont="1" applyBorder="1" applyAlignment="1">
      <alignment horizontal="right" vertical="center" indent="1"/>
    </xf>
    <xf numFmtId="0" fontId="9" fillId="0" borderId="24" xfId="21" applyFont="1" applyBorder="1" applyAlignment="1">
      <alignment horizontal="center"/>
    </xf>
    <xf numFmtId="0" fontId="9" fillId="0" borderId="32" xfId="21" applyFont="1" applyBorder="1" applyAlignment="1">
      <alignment horizontal="center"/>
    </xf>
    <xf numFmtId="0" fontId="20" fillId="0" borderId="32" xfId="21" applyFont="1" applyBorder="1"/>
    <xf numFmtId="0" fontId="13" fillId="0" borderId="2" xfId="21" applyFont="1" applyBorder="1"/>
    <xf numFmtId="0" fontId="9" fillId="0" borderId="3" xfId="0" applyFont="1" applyFill="1" applyBorder="1" applyAlignment="1">
      <alignment horizontal="right"/>
    </xf>
    <xf numFmtId="0" fontId="9" fillId="0" borderId="3" xfId="30" applyFont="1" applyFill="1" applyBorder="1" applyAlignment="1" applyProtection="1">
      <alignment horizontal="right"/>
      <protection hidden="1"/>
    </xf>
    <xf numFmtId="0" fontId="6" fillId="0" borderId="0" xfId="0" applyFont="1" applyFill="1" applyAlignment="1">
      <alignment horizontal="right"/>
    </xf>
    <xf numFmtId="3" fontId="6" fillId="0" borderId="0" xfId="0" applyNumberFormat="1" applyFont="1" applyAlignment="1"/>
    <xf numFmtId="3" fontId="6" fillId="0" borderId="0" xfId="0" applyNumberFormat="1" applyFont="1" applyFill="1" applyBorder="1" applyAlignment="1"/>
    <xf numFmtId="0" fontId="20" fillId="0" borderId="0" xfId="26" applyFont="1" applyBorder="1" applyAlignment="1">
      <alignment horizontal="left" vertical="center" indent="1"/>
    </xf>
    <xf numFmtId="1" fontId="49" fillId="0" borderId="0" xfId="26" applyNumberFormat="1" applyFont="1" applyFill="1" applyAlignment="1">
      <alignment vertical="center"/>
    </xf>
    <xf numFmtId="1" fontId="49" fillId="0" borderId="0" xfId="26" applyNumberFormat="1" applyFont="1" applyFill="1" applyAlignment="1">
      <alignment horizontal="right" indent="1"/>
    </xf>
    <xf numFmtId="1" fontId="6" fillId="0" borderId="0" xfId="26" applyNumberFormat="1" applyFont="1" applyFill="1" applyAlignment="1">
      <alignment vertical="center"/>
    </xf>
    <xf numFmtId="0" fontId="5" fillId="0" borderId="0" xfId="26" applyFont="1" applyFill="1"/>
    <xf numFmtId="9" fontId="5" fillId="0" borderId="0" xfId="26" applyNumberFormat="1" applyFont="1" applyBorder="1" applyAlignment="1">
      <alignment horizontal="right" vertical="center" indent="1"/>
    </xf>
    <xf numFmtId="0" fontId="3" fillId="0" borderId="66" xfId="21" applyBorder="1"/>
    <xf numFmtId="0" fontId="20" fillId="0" borderId="67" xfId="21" applyFont="1" applyBorder="1" applyAlignment="1">
      <alignment horizontal="center"/>
    </xf>
    <xf numFmtId="166" fontId="5" fillId="0" borderId="68" xfId="21" applyNumberFormat="1" applyFont="1" applyBorder="1" applyAlignment="1">
      <alignment horizontal="right" vertical="center" indent="1"/>
    </xf>
    <xf numFmtId="166" fontId="5" fillId="0" borderId="66" xfId="21" applyNumberFormat="1" applyFont="1" applyBorder="1" applyAlignment="1">
      <alignment horizontal="right" vertical="center" indent="1"/>
    </xf>
    <xf numFmtId="0" fontId="5" fillId="0" borderId="66" xfId="26" applyFont="1" applyBorder="1" applyAlignment="1">
      <alignment vertical="center"/>
    </xf>
    <xf numFmtId="9" fontId="5" fillId="0" borderId="70" xfId="26" applyNumberFormat="1" applyFont="1" applyBorder="1" applyAlignment="1">
      <alignment horizontal="right" vertical="center" indent="1"/>
    </xf>
    <xf numFmtId="9" fontId="20" fillId="2" borderId="70" xfId="26" applyNumberFormat="1" applyFont="1" applyFill="1" applyBorder="1" applyAlignment="1">
      <alignment horizontal="right" vertical="center" indent="1"/>
    </xf>
    <xf numFmtId="0" fontId="5" fillId="0" borderId="70" xfId="26" applyFont="1" applyBorder="1" applyAlignment="1">
      <alignment horizontal="right" vertical="center" indent="1"/>
    </xf>
    <xf numFmtId="9" fontId="5" fillId="0" borderId="69" xfId="26" applyNumberFormat="1" applyFont="1" applyBorder="1" applyAlignment="1">
      <alignment horizontal="right" vertical="center" indent="1"/>
    </xf>
    <xf numFmtId="9" fontId="3" fillId="0" borderId="0" xfId="27" applyNumberFormat="1" applyFill="1"/>
    <xf numFmtId="9" fontId="6" fillId="0" borderId="0" xfId="27" applyNumberFormat="1" applyFont="1" applyFill="1" applyBorder="1"/>
    <xf numFmtId="9" fontId="6" fillId="0" borderId="0" xfId="27" applyNumberFormat="1" applyFont="1" applyFill="1" applyBorder="1" applyAlignment="1">
      <alignment horizontal="center" vertical="center" wrapText="1" readingOrder="1"/>
    </xf>
    <xf numFmtId="9" fontId="20" fillId="0" borderId="47" xfId="27" applyNumberFormat="1" applyFont="1" applyFill="1" applyBorder="1" applyAlignment="1">
      <alignment horizontal="center" vertical="center" wrapText="1" readingOrder="1"/>
    </xf>
    <xf numFmtId="166" fontId="11" fillId="0" borderId="0" xfId="0" applyNumberFormat="1" applyFont="1"/>
    <xf numFmtId="0" fontId="11" fillId="0" borderId="0" xfId="0" applyFont="1"/>
    <xf numFmtId="0" fontId="0" fillId="0" borderId="0" xfId="0" applyAlignment="1"/>
    <xf numFmtId="0" fontId="6" fillId="3" borderId="0" xfId="5" applyFont="1" applyFill="1" applyBorder="1" applyAlignment="1">
      <alignment horizontal="left" vertical="center" wrapText="1" indent="1"/>
    </xf>
    <xf numFmtId="0" fontId="9" fillId="3" borderId="3" xfId="5" applyFont="1" applyFill="1" applyBorder="1" applyAlignment="1">
      <alignment horizontal="right" wrapText="1"/>
    </xf>
    <xf numFmtId="0" fontId="15" fillId="3" borderId="0" xfId="0" applyFont="1" applyFill="1" applyBorder="1" applyAlignment="1">
      <alignment horizontal="left" vertical="center" wrapText="1"/>
    </xf>
    <xf numFmtId="0" fontId="9" fillId="3" borderId="3" xfId="5" quotePrefix="1" applyFont="1" applyFill="1" applyBorder="1" applyAlignment="1">
      <alignment horizontal="right" wrapText="1"/>
    </xf>
    <xf numFmtId="1" fontId="11" fillId="3" borderId="0" xfId="0" applyNumberFormat="1" applyFont="1" applyFill="1" applyBorder="1" applyAlignment="1" applyProtection="1">
      <alignment horizontal="right" vertical="center" wrapText="1" readingOrder="1"/>
      <protection locked="0"/>
    </xf>
    <xf numFmtId="3" fontId="9" fillId="3" borderId="65" xfId="5" applyNumberFormat="1" applyFont="1" applyFill="1" applyBorder="1" applyAlignment="1" applyProtection="1">
      <alignment horizontal="right"/>
      <protection locked="0"/>
    </xf>
    <xf numFmtId="0" fontId="9" fillId="3" borderId="65" xfId="5" applyFont="1" applyFill="1" applyBorder="1" applyAlignment="1">
      <alignment horizontal="left" indent="1"/>
    </xf>
    <xf numFmtId="0" fontId="9" fillId="3" borderId="0" xfId="5" applyFont="1" applyFill="1" applyBorder="1" applyAlignment="1">
      <alignment horizontal="left" vertical="top" wrapText="1" indent="1"/>
    </xf>
    <xf numFmtId="3" fontId="9" fillId="3" borderId="65" xfId="0" applyNumberFormat="1" applyFont="1" applyFill="1" applyBorder="1" applyAlignment="1">
      <alignment vertical="center"/>
    </xf>
    <xf numFmtId="0" fontId="9" fillId="3" borderId="65" xfId="0" applyFont="1" applyFill="1" applyBorder="1" applyAlignment="1">
      <alignment horizontal="justify" vertical="center"/>
    </xf>
    <xf numFmtId="0" fontId="9" fillId="3" borderId="65" xfId="5" applyFont="1" applyFill="1" applyBorder="1" applyAlignment="1">
      <alignment horizontal="left"/>
    </xf>
    <xf numFmtId="0" fontId="9" fillId="3" borderId="65" xfId="5" applyFont="1" applyFill="1" applyBorder="1" applyAlignment="1" applyProtection="1">
      <alignment horizontal="left"/>
      <protection locked="0"/>
    </xf>
    <xf numFmtId="0" fontId="81" fillId="3" borderId="0" xfId="0" applyFont="1" applyFill="1" applyAlignment="1" applyProtection="1">
      <protection locked="0"/>
    </xf>
    <xf numFmtId="172" fontId="9" fillId="3" borderId="65" xfId="50" applyNumberFormat="1" applyFont="1" applyFill="1" applyBorder="1" applyAlignment="1">
      <alignment vertical="center"/>
    </xf>
    <xf numFmtId="172" fontId="9" fillId="3" borderId="65" xfId="50" applyNumberFormat="1" applyFont="1" applyFill="1" applyBorder="1" applyAlignment="1" applyProtection="1">
      <alignment vertical="center"/>
      <protection locked="0"/>
    </xf>
    <xf numFmtId="0" fontId="9" fillId="3" borderId="65" xfId="5" applyFont="1" applyFill="1" applyBorder="1" applyAlignment="1">
      <alignment horizontal="left" vertical="center"/>
    </xf>
    <xf numFmtId="0" fontId="9" fillId="3" borderId="65" xfId="5" quotePrefix="1" applyFont="1" applyFill="1" applyBorder="1" applyAlignment="1">
      <alignment horizontal="left" vertical="center"/>
    </xf>
    <xf numFmtId="172" fontId="6" fillId="3" borderId="65" xfId="50" applyNumberFormat="1" applyFont="1" applyFill="1" applyBorder="1" applyAlignment="1">
      <alignment vertical="center"/>
    </xf>
    <xf numFmtId="0" fontId="6" fillId="3" borderId="65" xfId="5" applyFont="1" applyFill="1" applyBorder="1" applyAlignment="1">
      <alignment horizontal="left" vertical="center"/>
    </xf>
    <xf numFmtId="0" fontId="9" fillId="5" borderId="0" xfId="0" applyFont="1" applyFill="1" applyBorder="1" applyAlignment="1">
      <alignment horizontal="left" vertical="center" wrapText="1" readingOrder="1"/>
    </xf>
    <xf numFmtId="0" fontId="6" fillId="3" borderId="10" xfId="0" applyFont="1" applyFill="1" applyBorder="1"/>
    <xf numFmtId="3" fontId="6" fillId="3" borderId="0" xfId="0" applyNumberFormat="1" applyFont="1" applyFill="1"/>
    <xf numFmtId="3" fontId="9" fillId="3" borderId="65" xfId="50" applyNumberFormat="1" applyFont="1" applyFill="1" applyBorder="1" applyAlignment="1"/>
    <xf numFmtId="3" fontId="20" fillId="3" borderId="65" xfId="0" applyNumberFormat="1" applyFont="1" applyFill="1" applyBorder="1"/>
    <xf numFmtId="3" fontId="20" fillId="3" borderId="65" xfId="0" applyNumberFormat="1" applyFont="1" applyFill="1" applyBorder="1" applyProtection="1">
      <protection locked="0"/>
    </xf>
    <xf numFmtId="0" fontId="9" fillId="3" borderId="65" xfId="5" applyFont="1" applyFill="1" applyBorder="1" applyAlignment="1">
      <alignment horizontal="left" vertical="center" indent="1"/>
    </xf>
    <xf numFmtId="3" fontId="9" fillId="3" borderId="65" xfId="50" applyNumberFormat="1" applyFont="1" applyFill="1" applyBorder="1" applyAlignment="1">
      <alignment vertical="center"/>
    </xf>
    <xf numFmtId="3" fontId="20" fillId="3" borderId="65" xfId="0" applyNumberFormat="1" applyFont="1" applyFill="1" applyBorder="1" applyAlignment="1">
      <alignment vertical="center"/>
    </xf>
    <xf numFmtId="3" fontId="20" fillId="3" borderId="65" xfId="0" applyNumberFormat="1" applyFont="1" applyFill="1" applyBorder="1" applyAlignment="1" applyProtection="1">
      <alignment vertical="center"/>
      <protection locked="0"/>
    </xf>
    <xf numFmtId="0" fontId="9" fillId="3" borderId="65" xfId="5" quotePrefix="1" applyFont="1" applyFill="1" applyBorder="1" applyAlignment="1">
      <alignment horizontal="left" vertical="center" indent="1"/>
    </xf>
    <xf numFmtId="3" fontId="6" fillId="3" borderId="65" xfId="50" applyNumberFormat="1" applyFont="1" applyFill="1" applyBorder="1" applyAlignment="1">
      <alignment vertical="center"/>
    </xf>
    <xf numFmtId="3" fontId="5" fillId="3" borderId="65" xfId="0" applyNumberFormat="1" applyFont="1" applyFill="1" applyBorder="1" applyAlignment="1">
      <alignment vertical="center"/>
    </xf>
    <xf numFmtId="0" fontId="6" fillId="3" borderId="65" xfId="5" applyFont="1" applyFill="1" applyBorder="1" applyAlignment="1">
      <alignment horizontal="left" vertical="center" indent="1"/>
    </xf>
    <xf numFmtId="166" fontId="6" fillId="3" borderId="65" xfId="5" applyNumberFormat="1" applyFont="1" applyFill="1" applyBorder="1" applyAlignment="1" applyProtection="1">
      <alignment horizontal="right" vertical="top" indent="1"/>
      <protection locked="0"/>
    </xf>
    <xf numFmtId="3" fontId="9" fillId="3" borderId="60" xfId="5" applyNumberFormat="1" applyFont="1" applyFill="1" applyBorder="1" applyAlignment="1" applyProtection="1">
      <alignment horizontal="right"/>
      <protection locked="0"/>
    </xf>
    <xf numFmtId="3" fontId="9" fillId="3" borderId="65" xfId="5" applyNumberFormat="1" applyFont="1" applyFill="1" applyBorder="1" applyAlignment="1" applyProtection="1">
      <alignment horizontal="right" vertical="center"/>
      <protection locked="0"/>
    </xf>
    <xf numFmtId="3" fontId="9" fillId="3" borderId="65" xfId="0" applyNumberFormat="1" applyFont="1" applyFill="1" applyBorder="1" applyAlignment="1" applyProtection="1">
      <alignment horizontal="right" vertical="center"/>
      <protection locked="0"/>
    </xf>
    <xf numFmtId="0" fontId="9" fillId="3" borderId="0" xfId="5" applyFont="1" applyFill="1" applyAlignment="1"/>
    <xf numFmtId="0" fontId="6" fillId="3" borderId="0" xfId="68" applyFont="1" applyFill="1"/>
    <xf numFmtId="0" fontId="6" fillId="3" borderId="0" xfId="68" applyFont="1" applyFill="1" applyBorder="1"/>
    <xf numFmtId="1" fontId="6" fillId="3" borderId="0" xfId="68" applyNumberFormat="1" applyFont="1" applyFill="1" applyBorder="1" applyAlignment="1">
      <alignment horizontal="right" vertical="center" indent="1"/>
    </xf>
    <xf numFmtId="1" fontId="6" fillId="3" borderId="0" xfId="68" applyNumberFormat="1" applyFont="1" applyFill="1" applyAlignment="1">
      <alignment horizontal="right" vertical="center" indent="1"/>
    </xf>
    <xf numFmtId="0" fontId="0" fillId="0" borderId="0" xfId="0" applyAlignment="1"/>
    <xf numFmtId="0" fontId="41" fillId="0" borderId="0" xfId="4" applyFont="1"/>
    <xf numFmtId="0" fontId="5" fillId="0" borderId="0" xfId="4" applyFont="1" applyFill="1" applyAlignment="1">
      <alignment horizontal="left" vertical="center" wrapText="1"/>
    </xf>
    <xf numFmtId="9" fontId="6" fillId="0" borderId="71" xfId="9" applyFont="1" applyFill="1" applyBorder="1" applyAlignment="1" applyProtection="1">
      <alignment horizontal="right" vertical="center"/>
      <protection hidden="1"/>
    </xf>
    <xf numFmtId="0" fontId="5" fillId="0" borderId="73" xfId="26" applyFont="1" applyBorder="1"/>
    <xf numFmtId="3" fontId="5" fillId="0" borderId="70" xfId="26" applyNumberFormat="1" applyFont="1" applyBorder="1" applyAlignment="1">
      <alignment horizontal="right" vertical="center" indent="1"/>
    </xf>
    <xf numFmtId="0" fontId="15" fillId="0" borderId="68" xfId="21" applyFont="1" applyBorder="1"/>
    <xf numFmtId="9" fontId="5" fillId="0" borderId="66" xfId="21" applyNumberFormat="1" applyFont="1" applyBorder="1" applyAlignment="1">
      <alignment horizontal="right" vertical="center" indent="1"/>
    </xf>
    <xf numFmtId="9" fontId="5" fillId="0" borderId="75" xfId="21" applyNumberFormat="1" applyFont="1" applyBorder="1" applyAlignment="1">
      <alignment horizontal="right" vertical="center" indent="1"/>
    </xf>
    <xf numFmtId="0" fontId="15" fillId="0" borderId="0" xfId="26" applyFont="1" applyBorder="1" applyAlignment="1">
      <alignment vertical="center"/>
    </xf>
    <xf numFmtId="0" fontId="20" fillId="0" borderId="67" xfId="21" applyFont="1" applyBorder="1" applyAlignment="1">
      <alignment horizontal="left" indent="1"/>
    </xf>
    <xf numFmtId="9" fontId="5" fillId="0" borderId="74" xfId="21" applyNumberFormat="1" applyFont="1" applyBorder="1" applyAlignment="1">
      <alignment horizontal="right" vertical="center" indent="1"/>
    </xf>
    <xf numFmtId="0" fontId="5" fillId="0" borderId="66" xfId="26" applyFont="1" applyBorder="1"/>
    <xf numFmtId="9" fontId="5" fillId="0" borderId="67" xfId="21" applyNumberFormat="1" applyFont="1" applyBorder="1" applyAlignment="1">
      <alignment horizontal="right" vertical="center" indent="1"/>
    </xf>
    <xf numFmtId="0" fontId="13" fillId="0" borderId="34" xfId="19" applyFont="1" applyFill="1" applyBorder="1" applyAlignment="1">
      <alignment vertical="center"/>
    </xf>
    <xf numFmtId="3" fontId="6" fillId="0" borderId="3" xfId="4" applyNumberFormat="1" applyFont="1" applyBorder="1" applyAlignment="1">
      <alignment horizontal="right" vertical="center"/>
    </xf>
    <xf numFmtId="3" fontId="6" fillId="0" borderId="0" xfId="4" applyNumberFormat="1" applyFont="1" applyAlignment="1">
      <alignment horizontal="right" vertical="center"/>
    </xf>
    <xf numFmtId="9" fontId="124" fillId="0" borderId="76" xfId="6" applyFont="1" applyFill="1" applyBorder="1" applyAlignment="1" applyProtection="1">
      <alignment horizontal="right" vertical="center"/>
    </xf>
    <xf numFmtId="166" fontId="9" fillId="0" borderId="72" xfId="4" applyNumberFormat="1" applyFont="1" applyFill="1" applyBorder="1" applyAlignment="1" applyProtection="1">
      <alignment vertical="center"/>
    </xf>
    <xf numFmtId="165" fontId="9" fillId="0" borderId="77" xfId="4" applyNumberFormat="1" applyFont="1" applyFill="1" applyBorder="1" applyAlignment="1" applyProtection="1">
      <alignment vertical="center"/>
    </xf>
    <xf numFmtId="9" fontId="124" fillId="0" borderId="76" xfId="6" applyFont="1" applyFill="1" applyBorder="1" applyAlignment="1" applyProtection="1">
      <alignment vertical="center"/>
    </xf>
    <xf numFmtId="166" fontId="9" fillId="0" borderId="77" xfId="4" applyNumberFormat="1" applyFont="1" applyFill="1" applyBorder="1" applyAlignment="1" applyProtection="1">
      <alignment vertical="center"/>
    </xf>
    <xf numFmtId="166" fontId="9" fillId="0" borderId="72" xfId="7" applyNumberFormat="1" applyFont="1" applyFill="1" applyBorder="1" applyAlignment="1" applyProtection="1">
      <alignment horizontal="right" vertical="center"/>
    </xf>
    <xf numFmtId="166" fontId="9" fillId="0" borderId="77" xfId="7" applyNumberFormat="1" applyFont="1" applyFill="1" applyBorder="1" applyAlignment="1" applyProtection="1">
      <alignment horizontal="right" vertical="center"/>
    </xf>
    <xf numFmtId="166" fontId="9" fillId="0" borderId="72" xfId="4" applyNumberFormat="1" applyFont="1" applyFill="1" applyBorder="1" applyAlignment="1" applyProtection="1">
      <alignment horizontal="right" vertical="center"/>
    </xf>
    <xf numFmtId="166" fontId="9" fillId="0" borderId="77" xfId="4" applyNumberFormat="1" applyFont="1" applyFill="1" applyBorder="1" applyAlignment="1" applyProtection="1">
      <alignment horizontal="right" vertical="center"/>
    </xf>
    <xf numFmtId="166" fontId="9" fillId="0" borderId="72" xfId="8" applyNumberFormat="1" applyFont="1" applyFill="1" applyBorder="1" applyAlignment="1" applyProtection="1">
      <alignment vertical="center"/>
    </xf>
    <xf numFmtId="166" fontId="9" fillId="0" borderId="77" xfId="8" applyNumberFormat="1" applyFont="1" applyFill="1" applyBorder="1" applyAlignment="1" applyProtection="1">
      <alignment vertical="center"/>
    </xf>
    <xf numFmtId="0" fontId="20" fillId="0" borderId="77" xfId="8" applyFont="1" applyFill="1" applyBorder="1" applyAlignment="1" applyProtection="1">
      <alignment vertical="center" wrapText="1"/>
    </xf>
    <xf numFmtId="0" fontId="6" fillId="3" borderId="0" xfId="4" applyFont="1" applyFill="1" applyAlignment="1">
      <alignment horizontal="right"/>
    </xf>
    <xf numFmtId="9" fontId="83" fillId="0" borderId="78" xfId="6" applyFont="1" applyFill="1" applyBorder="1" applyAlignment="1" applyProtection="1">
      <alignment vertical="center"/>
    </xf>
    <xf numFmtId="3" fontId="9" fillId="0" borderId="72" xfId="4" applyNumberFormat="1" applyFont="1" applyFill="1" applyBorder="1" applyAlignment="1" applyProtection="1">
      <alignment vertical="center"/>
    </xf>
    <xf numFmtId="3" fontId="9" fillId="0" borderId="77" xfId="4" applyNumberFormat="1" applyFont="1" applyFill="1" applyBorder="1" applyAlignment="1" applyProtection="1">
      <alignment vertical="center"/>
    </xf>
    <xf numFmtId="3" fontId="9" fillId="0" borderId="72" xfId="7" applyNumberFormat="1" applyFont="1" applyFill="1" applyBorder="1" applyAlignment="1" applyProtection="1">
      <alignment vertical="center"/>
    </xf>
    <xf numFmtId="3" fontId="9" fillId="0" borderId="77" xfId="7" applyNumberFormat="1" applyFont="1" applyFill="1" applyBorder="1" applyAlignment="1" applyProtection="1">
      <alignment vertical="center"/>
    </xf>
    <xf numFmtId="0" fontId="20" fillId="0" borderId="77" xfId="4" applyFont="1" applyFill="1" applyBorder="1" applyAlignment="1" applyProtection="1">
      <alignment vertical="center"/>
    </xf>
    <xf numFmtId="0" fontId="5" fillId="0" borderId="78" xfId="4" applyFont="1" applyFill="1" applyBorder="1" applyAlignment="1" applyProtection="1">
      <alignment horizontal="center" vertical="top" wrapText="1"/>
    </xf>
    <xf numFmtId="2" fontId="6" fillId="0" borderId="0" xfId="4" quotePrefix="1" applyNumberFormat="1" applyFont="1" applyFill="1" applyAlignment="1">
      <alignment horizontal="right" vertical="center"/>
    </xf>
    <xf numFmtId="9" fontId="124" fillId="0" borderId="76" xfId="6" applyFont="1" applyFill="1" applyBorder="1" applyAlignment="1" applyProtection="1">
      <alignment horizontal="right"/>
    </xf>
    <xf numFmtId="165" fontId="9" fillId="0" borderId="72" xfId="4" applyNumberFormat="1" applyFont="1" applyFill="1" applyBorder="1" applyAlignment="1" applyProtection="1"/>
    <xf numFmtId="165" fontId="9" fillId="0" borderId="77" xfId="4" applyNumberFormat="1" applyFont="1" applyFill="1" applyBorder="1" applyAlignment="1" applyProtection="1"/>
    <xf numFmtId="9" fontId="124" fillId="0" borderId="76" xfId="6" applyFont="1" applyFill="1" applyBorder="1" applyAlignment="1" applyProtection="1"/>
    <xf numFmtId="168" fontId="9" fillId="0" borderId="72" xfId="4" applyNumberFormat="1" applyFont="1" applyFill="1" applyBorder="1" applyAlignment="1" applyProtection="1">
      <alignment horizontal="right"/>
    </xf>
    <xf numFmtId="166" fontId="9" fillId="0" borderId="77" xfId="4" applyNumberFormat="1" applyFont="1" applyFill="1" applyBorder="1" applyAlignment="1" applyProtection="1"/>
    <xf numFmtId="166" fontId="9" fillId="0" borderId="72" xfId="7" applyNumberFormat="1" applyFont="1" applyFill="1" applyBorder="1" applyAlignment="1" applyProtection="1">
      <alignment horizontal="right"/>
    </xf>
    <xf numFmtId="166" fontId="9" fillId="0" borderId="77" xfId="7" applyNumberFormat="1" applyFont="1" applyFill="1" applyBorder="1" applyAlignment="1" applyProtection="1">
      <alignment horizontal="right"/>
    </xf>
    <xf numFmtId="166" fontId="9" fillId="0" borderId="72" xfId="4" applyNumberFormat="1" applyFont="1" applyFill="1" applyBorder="1" applyAlignment="1" applyProtection="1">
      <alignment horizontal="right"/>
    </xf>
    <xf numFmtId="166" fontId="9" fillId="0" borderId="77" xfId="4" applyNumberFormat="1" applyFont="1" applyFill="1" applyBorder="1" applyAlignment="1" applyProtection="1">
      <alignment horizontal="right"/>
    </xf>
    <xf numFmtId="166" fontId="9" fillId="0" borderId="72" xfId="8" applyNumberFormat="1" applyFont="1" applyFill="1" applyBorder="1" applyAlignment="1" applyProtection="1"/>
    <xf numFmtId="166" fontId="9" fillId="0" borderId="77" xfId="8" applyNumberFormat="1" applyFont="1" applyFill="1" applyBorder="1" applyAlignment="1" applyProtection="1"/>
    <xf numFmtId="165" fontId="9" fillId="0" borderId="79" xfId="4" applyNumberFormat="1" applyFont="1" applyFill="1" applyBorder="1" applyAlignment="1" applyProtection="1"/>
    <xf numFmtId="165" fontId="9" fillId="0" borderId="77" xfId="8" applyNumberFormat="1" applyFont="1" applyFill="1" applyBorder="1" applyAlignment="1" applyProtection="1">
      <protection hidden="1"/>
    </xf>
    <xf numFmtId="166" fontId="9" fillId="0" borderId="72" xfId="4" applyNumberFormat="1" applyFont="1" applyFill="1" applyBorder="1" applyAlignment="1" applyProtection="1"/>
    <xf numFmtId="3" fontId="9" fillId="0" borderId="72" xfId="4" applyNumberFormat="1" applyFont="1" applyFill="1" applyBorder="1" applyAlignment="1" applyProtection="1"/>
    <xf numFmtId="3" fontId="9" fillId="0" borderId="77" xfId="4" applyNumberFormat="1" applyFont="1" applyFill="1" applyBorder="1" applyAlignment="1" applyProtection="1"/>
    <xf numFmtId="9" fontId="124" fillId="0" borderId="76" xfId="6" applyNumberFormat="1" applyFont="1" applyFill="1" applyBorder="1" applyAlignment="1" applyProtection="1"/>
    <xf numFmtId="1" fontId="9" fillId="0" borderId="72" xfId="7" applyNumberFormat="1" applyFont="1" applyFill="1" applyBorder="1" applyAlignment="1" applyProtection="1"/>
    <xf numFmtId="1" fontId="9" fillId="0" borderId="77" xfId="7" applyNumberFormat="1" applyFont="1" applyFill="1" applyBorder="1" applyAlignment="1" applyProtection="1"/>
    <xf numFmtId="0" fontId="128" fillId="0" borderId="0" xfId="0" applyFont="1"/>
    <xf numFmtId="180" fontId="0" fillId="0" borderId="0" xfId="0" applyNumberFormat="1"/>
    <xf numFmtId="165" fontId="5" fillId="0" borderId="0" xfId="34" applyNumberFormat="1" applyFont="1" applyAlignment="1">
      <alignment horizontal="right"/>
    </xf>
    <xf numFmtId="169" fontId="5" fillId="0" borderId="0" xfId="34" applyNumberFormat="1" applyFont="1" applyFill="1" applyAlignment="1">
      <alignment horizontal="left"/>
    </xf>
    <xf numFmtId="3" fontId="59" fillId="2" borderId="0" xfId="34" applyNumberFormat="1" applyFont="1" applyFill="1" applyAlignment="1">
      <alignment horizontal="center" vertical="center"/>
    </xf>
    <xf numFmtId="0" fontId="59" fillId="2" borderId="0" xfId="34" applyFont="1" applyFill="1" applyAlignment="1">
      <alignment horizontal="center" vertical="center"/>
    </xf>
    <xf numFmtId="0" fontId="8" fillId="0" borderId="0" xfId="34" applyFont="1" applyFill="1" applyAlignment="1">
      <alignment horizontal="center" vertical="center"/>
    </xf>
    <xf numFmtId="1" fontId="8" fillId="0" borderId="0" xfId="0" applyNumberFormat="1" applyFont="1" applyAlignment="1">
      <alignment horizontal="center"/>
    </xf>
    <xf numFmtId="0" fontId="8" fillId="0" borderId="0" xfId="34" applyFont="1" applyFill="1" applyBorder="1" applyAlignment="1">
      <alignment horizontal="center" vertical="center"/>
    </xf>
    <xf numFmtId="0" fontId="8" fillId="0" borderId="0" xfId="34" applyFont="1" applyAlignment="1">
      <alignment horizontal="center" vertical="center"/>
    </xf>
    <xf numFmtId="3" fontId="89" fillId="0" borderId="0" xfId="0" applyNumberFormat="1" applyFont="1" applyAlignment="1">
      <alignment horizontal="right"/>
    </xf>
    <xf numFmtId="0" fontId="129" fillId="0" borderId="0" xfId="0" applyFont="1"/>
    <xf numFmtId="3" fontId="130" fillId="0" borderId="0" xfId="0" applyNumberFormat="1" applyFont="1" applyAlignment="1">
      <alignment horizontal="right"/>
    </xf>
    <xf numFmtId="0" fontId="8" fillId="0" borderId="79" xfId="34" applyFont="1" applyBorder="1" applyAlignment="1">
      <alignment horizontal="center" vertical="center"/>
    </xf>
    <xf numFmtId="0" fontId="8" fillId="0" borderId="79" xfId="34" applyFont="1" applyBorder="1" applyAlignment="1">
      <alignment horizontal="center" vertical="center" wrapText="1"/>
    </xf>
    <xf numFmtId="0" fontId="8" fillId="0" borderId="72" xfId="34" applyFont="1" applyBorder="1" applyAlignment="1">
      <alignment horizontal="center" vertical="center" wrapText="1"/>
    </xf>
    <xf numFmtId="0" fontId="8" fillId="0" borderId="77" xfId="34" applyFont="1" applyBorder="1" applyAlignment="1">
      <alignment horizontal="center" vertical="center" wrapText="1"/>
    </xf>
    <xf numFmtId="0" fontId="8" fillId="0" borderId="72" xfId="34" applyFont="1" applyBorder="1" applyAlignment="1">
      <alignment horizontal="center" vertical="center"/>
    </xf>
    <xf numFmtId="0" fontId="8" fillId="0" borderId="77" xfId="34" applyFont="1" applyBorder="1" applyAlignment="1">
      <alignment horizontal="center" vertical="center"/>
    </xf>
    <xf numFmtId="0" fontId="8" fillId="0" borderId="11" xfId="0" applyFont="1" applyBorder="1" applyAlignment="1">
      <alignment horizontal="center"/>
    </xf>
    <xf numFmtId="3" fontId="81" fillId="0" borderId="0" xfId="34" applyNumberFormat="1" applyFont="1"/>
    <xf numFmtId="0" fontId="5" fillId="0" borderId="0" xfId="34" applyFont="1" applyAlignment="1">
      <alignment vertical="center"/>
    </xf>
    <xf numFmtId="0" fontId="13" fillId="0" borderId="0" xfId="34" applyFont="1" applyAlignment="1">
      <alignment vertical="center"/>
    </xf>
    <xf numFmtId="9" fontId="5" fillId="0" borderId="0" xfId="34" applyNumberFormat="1" applyFont="1" applyFill="1" applyBorder="1"/>
    <xf numFmtId="3" fontId="6" fillId="0" borderId="0" xfId="34" applyNumberFormat="1" applyFont="1" applyFill="1" applyBorder="1" applyAlignment="1">
      <alignment horizontal="right"/>
    </xf>
    <xf numFmtId="9" fontId="6" fillId="0" borderId="0" xfId="34" applyNumberFormat="1" applyFont="1" applyFill="1" applyBorder="1" applyAlignment="1">
      <alignment horizontal="right"/>
    </xf>
    <xf numFmtId="0" fontId="5" fillId="0" borderId="0" xfId="34" applyFont="1" applyBorder="1" applyAlignment="1">
      <alignment horizontal="left"/>
    </xf>
    <xf numFmtId="0" fontId="11" fillId="0" borderId="0" xfId="34" applyFont="1" applyFill="1" applyAlignment="1"/>
    <xf numFmtId="1" fontId="20" fillId="0" borderId="0" xfId="34" applyNumberFormat="1" applyFont="1" applyFill="1" applyBorder="1"/>
    <xf numFmtId="1" fontId="60" fillId="0" borderId="0" xfId="0" applyNumberFormat="1" applyFont="1" applyFill="1" applyBorder="1"/>
    <xf numFmtId="4" fontId="11" fillId="0" borderId="0" xfId="34" applyNumberFormat="1" applyFont="1" applyFill="1" applyBorder="1"/>
    <xf numFmtId="1" fontId="5" fillId="0" borderId="3" xfId="34" applyNumberFormat="1" applyFont="1" applyFill="1" applyBorder="1"/>
    <xf numFmtId="0" fontId="49" fillId="0" borderId="0" xfId="34" applyFont="1" applyBorder="1"/>
    <xf numFmtId="3" fontId="9" fillId="0" borderId="77" xfId="39" applyNumberFormat="1" applyFont="1" applyFill="1" applyBorder="1" applyAlignment="1" applyProtection="1">
      <alignment horizontal="left"/>
      <protection locked="0"/>
    </xf>
    <xf numFmtId="1" fontId="9" fillId="0" borderId="0" xfId="5" applyNumberFormat="1" applyFont="1" applyFill="1" applyBorder="1" applyAlignment="1" applyProtection="1">
      <alignment horizontal="right"/>
      <protection locked="0"/>
    </xf>
    <xf numFmtId="0" fontId="65" fillId="0" borderId="0" xfId="0" applyFont="1"/>
    <xf numFmtId="3" fontId="6" fillId="0" borderId="10" xfId="5" applyNumberFormat="1" applyFont="1" applyFill="1" applyBorder="1" applyAlignment="1" applyProtection="1">
      <alignment horizontal="center" vertical="center"/>
      <protection locked="0"/>
    </xf>
    <xf numFmtId="3" fontId="6" fillId="0" borderId="0" xfId="5" applyNumberFormat="1" applyFont="1" applyFill="1" applyBorder="1" applyAlignment="1" applyProtection="1">
      <alignment horizontal="center" vertical="center"/>
      <protection locked="0"/>
    </xf>
    <xf numFmtId="3" fontId="5" fillId="0" borderId="0" xfId="34" applyNumberFormat="1" applyFont="1" applyFill="1" applyBorder="1" applyAlignment="1">
      <alignment horizontal="right" vertical="center"/>
    </xf>
    <xf numFmtId="166" fontId="5" fillId="0" borderId="0" xfId="34" applyNumberFormat="1" applyFont="1" applyFill="1" applyBorder="1" applyAlignment="1">
      <alignment horizontal="right" vertical="center"/>
    </xf>
    <xf numFmtId="166" fontId="6" fillId="0" borderId="0" xfId="34" applyNumberFormat="1" applyFont="1" applyFill="1" applyBorder="1" applyAlignment="1">
      <alignment horizontal="right" vertical="center"/>
    </xf>
    <xf numFmtId="0" fontId="20" fillId="0" borderId="0" xfId="34" applyFont="1" applyFill="1" applyBorder="1" applyAlignment="1">
      <alignment horizontal="right" vertical="center"/>
    </xf>
    <xf numFmtId="0" fontId="9" fillId="0" borderId="4" xfId="34" applyFont="1" applyBorder="1" applyAlignment="1">
      <alignment horizontal="center"/>
    </xf>
    <xf numFmtId="0" fontId="9" fillId="0" borderId="0" xfId="34" applyFont="1" applyFill="1"/>
    <xf numFmtId="3" fontId="5" fillId="0" borderId="3" xfId="34" applyNumberFormat="1" applyFont="1" applyFill="1" applyBorder="1" applyAlignment="1"/>
    <xf numFmtId="1" fontId="6" fillId="0" borderId="0" xfId="34" applyNumberFormat="1" applyFont="1" applyFill="1" applyAlignment="1"/>
    <xf numFmtId="166" fontId="5" fillId="0" borderId="0" xfId="27" applyNumberFormat="1" applyFont="1" applyAlignment="1">
      <alignment horizontal="center" vertical="center"/>
    </xf>
    <xf numFmtId="166" fontId="5" fillId="0" borderId="0" xfId="53" applyNumberFormat="1" applyFont="1" applyAlignment="1">
      <alignment horizontal="center" vertical="center"/>
    </xf>
    <xf numFmtId="166" fontId="65" fillId="0" borderId="0" xfId="27" applyNumberFormat="1" applyFont="1" applyAlignment="1">
      <alignment horizontal="center"/>
    </xf>
    <xf numFmtId="166" fontId="37" fillId="0" borderId="4" xfId="53" applyNumberFormat="1" applyFont="1" applyFill="1" applyBorder="1" applyAlignment="1">
      <alignment horizontal="center" vertical="center"/>
    </xf>
    <xf numFmtId="166" fontId="20" fillId="2" borderId="0" xfId="53" applyNumberFormat="1" applyFont="1" applyFill="1" applyAlignment="1">
      <alignment horizontal="center" vertical="center"/>
    </xf>
    <xf numFmtId="174" fontId="5" fillId="0" borderId="0" xfId="53" applyNumberFormat="1" applyFont="1" applyAlignment="1">
      <alignment horizontal="right" vertical="center" indent="1"/>
    </xf>
    <xf numFmtId="0" fontId="65" fillId="0" borderId="0" xfId="27" applyFont="1" applyFill="1"/>
    <xf numFmtId="0" fontId="22" fillId="0" borderId="35" xfId="27" applyFont="1" applyFill="1" applyBorder="1" applyAlignment="1">
      <alignment horizontal="center" vertical="center" wrapText="1" readingOrder="1"/>
    </xf>
    <xf numFmtId="0" fontId="65" fillId="0" borderId="0" xfId="27" applyFont="1" applyAlignment="1">
      <alignment vertical="center"/>
    </xf>
    <xf numFmtId="166" fontId="5" fillId="0" borderId="0" xfId="27" applyNumberFormat="1" applyFont="1" applyFill="1" applyAlignment="1">
      <alignment vertical="center"/>
    </xf>
    <xf numFmtId="0" fontId="65" fillId="0" borderId="0" xfId="27" applyFont="1" applyFill="1" applyAlignment="1">
      <alignment vertical="center"/>
    </xf>
    <xf numFmtId="0" fontId="37" fillId="0" borderId="0" xfId="27" applyFont="1" applyFill="1" applyBorder="1" applyAlignment="1">
      <alignment wrapText="1" readingOrder="1"/>
    </xf>
    <xf numFmtId="0" fontId="37" fillId="0" borderId="28" xfId="27" applyFont="1" applyFill="1" applyBorder="1" applyAlignment="1">
      <alignment horizontal="center" vertical="center" wrapText="1" readingOrder="1"/>
    </xf>
    <xf numFmtId="166" fontId="65" fillId="0" borderId="0" xfId="27" applyNumberFormat="1" applyFont="1" applyAlignment="1">
      <alignment horizontal="center" vertical="center"/>
    </xf>
    <xf numFmtId="166" fontId="5" fillId="0" borderId="4" xfId="53" applyNumberFormat="1" applyFont="1" applyBorder="1" applyAlignment="1">
      <alignment horizontal="center" vertical="center"/>
    </xf>
    <xf numFmtId="0" fontId="65" fillId="0" borderId="0" xfId="27" applyFont="1" applyAlignment="1">
      <alignment horizontal="center"/>
    </xf>
    <xf numFmtId="0" fontId="37" fillId="0" borderId="28" xfId="27" applyFont="1" applyFill="1" applyBorder="1" applyAlignment="1">
      <alignment horizontal="left" vertical="center" wrapText="1" indent="1" readingOrder="1"/>
    </xf>
    <xf numFmtId="166" fontId="65" fillId="0" borderId="0" xfId="27" applyNumberFormat="1" applyFont="1" applyFill="1" applyAlignment="1">
      <alignment horizontal="center" vertical="center"/>
    </xf>
    <xf numFmtId="166" fontId="65" fillId="0" borderId="0" xfId="27" applyNumberFormat="1" applyFont="1"/>
    <xf numFmtId="0" fontId="20" fillId="0" borderId="26" xfId="17" applyFont="1" applyBorder="1" applyAlignment="1">
      <alignment horizontal="right"/>
    </xf>
    <xf numFmtId="0" fontId="28" fillId="3" borderId="60" xfId="0" applyFont="1" applyFill="1" applyBorder="1"/>
    <xf numFmtId="3" fontId="9" fillId="3" borderId="60" xfId="5" applyNumberFormat="1" applyFont="1" applyFill="1" applyBorder="1" applyAlignment="1" applyProtection="1">
      <alignment horizontal="right" vertical="center"/>
      <protection locked="0"/>
    </xf>
    <xf numFmtId="0" fontId="20" fillId="0" borderId="75" xfId="26" applyFont="1" applyBorder="1" applyAlignment="1">
      <alignment horizontal="center"/>
    </xf>
    <xf numFmtId="0" fontId="20" fillId="0" borderId="81" xfId="21" applyFont="1" applyBorder="1"/>
    <xf numFmtId="0" fontId="20" fillId="0" borderId="66" xfId="21" applyFont="1" applyBorder="1"/>
    <xf numFmtId="0" fontId="20" fillId="0" borderId="82" xfId="21" applyFont="1" applyBorder="1" applyAlignment="1">
      <alignment horizontal="center"/>
    </xf>
    <xf numFmtId="0" fontId="5" fillId="0" borderId="25" xfId="26" applyFont="1" applyBorder="1" applyAlignment="1">
      <alignment vertical="center"/>
    </xf>
    <xf numFmtId="0" fontId="20" fillId="0" borderId="4" xfId="26" applyFont="1" applyBorder="1" applyAlignment="1">
      <alignment horizontal="center"/>
    </xf>
    <xf numFmtId="9" fontId="6" fillId="0" borderId="83" xfId="26" applyNumberFormat="1" applyFont="1" applyBorder="1" applyAlignment="1">
      <alignment horizontal="right" vertical="center" indent="1"/>
    </xf>
    <xf numFmtId="9" fontId="6" fillId="0" borderId="84" xfId="26" applyNumberFormat="1" applyFont="1" applyBorder="1" applyAlignment="1">
      <alignment horizontal="right" vertical="center" indent="1"/>
    </xf>
    <xf numFmtId="9" fontId="5" fillId="0" borderId="84" xfId="26" applyNumberFormat="1" applyFont="1" applyBorder="1" applyAlignment="1">
      <alignment horizontal="right" vertical="center" indent="1"/>
    </xf>
    <xf numFmtId="0" fontId="15" fillId="0" borderId="85" xfId="26" applyFont="1" applyBorder="1"/>
    <xf numFmtId="0" fontId="20" fillId="0" borderId="86" xfId="26" applyFont="1" applyBorder="1" applyAlignment="1">
      <alignment horizontal="center"/>
    </xf>
    <xf numFmtId="0" fontId="20" fillId="0" borderId="26" xfId="26" applyFont="1" applyBorder="1" applyAlignment="1">
      <alignment horizontal="left" vertical="center" indent="1"/>
    </xf>
    <xf numFmtId="1" fontId="5" fillId="0" borderId="24" xfId="26" applyNumberFormat="1" applyFont="1" applyBorder="1" applyAlignment="1">
      <alignment horizontal="right" vertical="center" indent="1"/>
    </xf>
    <xf numFmtId="0" fontId="5" fillId="0" borderId="0" xfId="1" applyFont="1"/>
    <xf numFmtId="0" fontId="0" fillId="0" borderId="0" xfId="0" applyAlignment="1"/>
    <xf numFmtId="1" fontId="11" fillId="0" borderId="0" xfId="68" applyNumberFormat="1" applyFont="1" applyFill="1" applyAlignment="1">
      <alignment horizontal="right" vertical="center" indent="1"/>
    </xf>
    <xf numFmtId="1" fontId="11" fillId="0" borderId="0" xfId="68" applyNumberFormat="1" applyFont="1" applyFill="1" applyBorder="1" applyAlignment="1">
      <alignment horizontal="right" vertical="center" indent="1"/>
    </xf>
    <xf numFmtId="0" fontId="81" fillId="0" borderId="0" xfId="68" applyFont="1" applyFill="1" applyAlignment="1">
      <alignment horizontal="left"/>
    </xf>
    <xf numFmtId="3" fontId="81" fillId="0" borderId="0" xfId="68" applyNumberFormat="1" applyFont="1" applyFill="1" applyAlignment="1">
      <alignment horizontal="right" vertical="center" indent="1"/>
    </xf>
    <xf numFmtId="1" fontId="81" fillId="0" borderId="0" xfId="68" applyNumberFormat="1" applyFont="1" applyFill="1" applyAlignment="1">
      <alignment horizontal="right" vertical="center" indent="1"/>
    </xf>
    <xf numFmtId="0" fontId="11" fillId="0" borderId="0" xfId="68" applyFont="1" applyFill="1" applyAlignment="1">
      <alignment horizontal="left"/>
    </xf>
    <xf numFmtId="0" fontId="81" fillId="0" borderId="0" xfId="68" applyFont="1" applyFill="1" applyBorder="1" applyAlignment="1">
      <alignment horizontal="left" indent="1"/>
    </xf>
    <xf numFmtId="0" fontId="11" fillId="0" borderId="0" xfId="68" applyFont="1" applyFill="1"/>
    <xf numFmtId="3" fontId="11" fillId="0" borderId="0" xfId="68" applyNumberFormat="1" applyFont="1" applyFill="1"/>
    <xf numFmtId="0" fontId="81" fillId="0" borderId="0" xfId="68" applyFont="1" applyFill="1" applyAlignment="1">
      <alignment horizontal="right" vertical="center" indent="1"/>
    </xf>
    <xf numFmtId="1" fontId="81" fillId="0" borderId="0" xfId="68" applyNumberFormat="1" applyFont="1" applyFill="1" applyBorder="1" applyAlignment="1">
      <alignment horizontal="right" vertical="center" indent="1"/>
    </xf>
    <xf numFmtId="0" fontId="81" fillId="0" borderId="0" xfId="68" applyFont="1" applyFill="1" applyBorder="1"/>
    <xf numFmtId="0" fontId="81" fillId="0" borderId="0" xfId="68" applyFont="1" applyFill="1" applyBorder="1" applyAlignment="1">
      <alignment horizontal="center"/>
    </xf>
    <xf numFmtId="0" fontId="81" fillId="0" borderId="0" xfId="68" applyFont="1" applyFill="1" applyBorder="1" applyAlignment="1">
      <alignment horizontal="center" vertical="center"/>
    </xf>
    <xf numFmtId="0" fontId="11" fillId="0" borderId="0" xfId="68" applyFont="1" applyFill="1" applyBorder="1" applyAlignment="1">
      <alignment horizontal="left"/>
    </xf>
    <xf numFmtId="0" fontId="81" fillId="0" borderId="0" xfId="68" applyFont="1" applyFill="1" applyBorder="1" applyAlignment="1">
      <alignment horizontal="left"/>
    </xf>
    <xf numFmtId="0" fontId="81" fillId="0" borderId="0" xfId="68" applyFont="1" applyFill="1" applyBorder="1" applyAlignment="1">
      <alignment horizontal="right" vertical="center" indent="1"/>
    </xf>
    <xf numFmtId="0" fontId="39" fillId="0" borderId="0" xfId="68" applyFont="1"/>
    <xf numFmtId="0" fontId="13" fillId="3" borderId="0" xfId="64" applyFont="1" applyFill="1" applyBorder="1" applyAlignment="1">
      <alignment vertical="center"/>
    </xf>
    <xf numFmtId="0" fontId="132" fillId="3" borderId="0" xfId="64" applyFont="1" applyFill="1" applyBorder="1" applyAlignment="1">
      <alignment horizontal="left" vertical="center" indent="1"/>
    </xf>
    <xf numFmtId="0" fontId="12" fillId="0" borderId="0" xfId="73"/>
    <xf numFmtId="0" fontId="133" fillId="3" borderId="0" xfId="64" applyFont="1" applyFill="1" applyBorder="1" applyAlignment="1">
      <alignment horizontal="left" vertical="center" indent="1"/>
    </xf>
    <xf numFmtId="0" fontId="8" fillId="3" borderId="0" xfId="64" applyFont="1" applyFill="1" applyBorder="1" applyAlignment="1">
      <alignment horizontal="center" vertical="center"/>
    </xf>
    <xf numFmtId="0" fontId="7" fillId="3" borderId="0" xfId="64" applyFont="1" applyFill="1" applyBorder="1" applyAlignment="1">
      <alignment horizontal="left" vertical="center" indent="1"/>
    </xf>
    <xf numFmtId="0" fontId="12" fillId="0" borderId="0" xfId="73" applyFont="1"/>
    <xf numFmtId="0" fontId="28" fillId="3" borderId="0" xfId="12" applyFont="1" applyFill="1" applyBorder="1" applyAlignment="1">
      <alignment vertical="center"/>
    </xf>
    <xf numFmtId="0" fontId="32" fillId="3" borderId="0" xfId="12" applyFont="1" applyFill="1" applyBorder="1" applyAlignment="1">
      <alignment horizontal="right" vertical="center"/>
    </xf>
    <xf numFmtId="0" fontId="28" fillId="3" borderId="10" xfId="12" applyFont="1" applyFill="1" applyBorder="1" applyAlignment="1">
      <alignment vertical="center"/>
    </xf>
    <xf numFmtId="0" fontId="32" fillId="3" borderId="10" xfId="12" applyFont="1" applyFill="1" applyBorder="1" applyAlignment="1">
      <alignment horizontal="right" vertical="center"/>
    </xf>
    <xf numFmtId="0" fontId="32" fillId="3" borderId="10" xfId="12" quotePrefix="1" applyFont="1" applyFill="1" applyBorder="1" applyAlignment="1">
      <alignment horizontal="right" vertical="center"/>
    </xf>
    <xf numFmtId="0" fontId="32" fillId="3" borderId="87" xfId="12" applyFont="1" applyFill="1" applyBorder="1" applyAlignment="1">
      <alignment horizontal="left" vertical="center"/>
    </xf>
    <xf numFmtId="0" fontId="32" fillId="3" borderId="87" xfId="12" applyFont="1" applyFill="1" applyBorder="1" applyAlignment="1">
      <alignment vertical="center"/>
    </xf>
    <xf numFmtId="0" fontId="128" fillId="3" borderId="87" xfId="73" applyFont="1" applyFill="1" applyBorder="1" applyAlignment="1">
      <alignment vertical="center"/>
    </xf>
    <xf numFmtId="0" fontId="128" fillId="3" borderId="0" xfId="73" applyFont="1" applyFill="1" applyBorder="1" applyAlignment="1">
      <alignment vertical="center"/>
    </xf>
    <xf numFmtId="3" fontId="5" fillId="3" borderId="60" xfId="12" applyNumberFormat="1" applyFont="1" applyFill="1" applyBorder="1" applyAlignment="1">
      <alignment horizontal="right" vertical="center"/>
    </xf>
    <xf numFmtId="3" fontId="5" fillId="3" borderId="0" xfId="12" applyNumberFormat="1" applyFont="1" applyFill="1" applyBorder="1" applyAlignment="1">
      <alignment horizontal="right" vertical="center"/>
    </xf>
    <xf numFmtId="3" fontId="5" fillId="3" borderId="0" xfId="12" applyNumberFormat="1" applyFont="1" applyFill="1" applyAlignment="1">
      <alignment horizontal="right" vertical="center"/>
    </xf>
    <xf numFmtId="3" fontId="20" fillId="2" borderId="0" xfId="12" applyNumberFormat="1" applyFont="1" applyFill="1" applyBorder="1" applyAlignment="1">
      <alignment horizontal="right" vertical="center"/>
    </xf>
    <xf numFmtId="3" fontId="20" fillId="3" borderId="0" xfId="12" applyNumberFormat="1" applyFont="1" applyFill="1" applyBorder="1" applyAlignment="1">
      <alignment horizontal="right" vertical="center"/>
    </xf>
    <xf numFmtId="3" fontId="20" fillId="2" borderId="10" xfId="12" applyNumberFormat="1" applyFont="1" applyFill="1" applyBorder="1" applyAlignment="1">
      <alignment horizontal="right" vertical="center"/>
    </xf>
    <xf numFmtId="0" fontId="5" fillId="3" borderId="0" xfId="12" applyFont="1" applyFill="1" applyBorder="1" applyAlignment="1">
      <alignment horizontal="left" vertical="center"/>
    </xf>
    <xf numFmtId="0" fontId="41" fillId="3" borderId="0" xfId="12" applyFont="1" applyFill="1" applyBorder="1" applyAlignment="1">
      <alignment horizontal="left" vertical="center"/>
    </xf>
    <xf numFmtId="0" fontId="20" fillId="3" borderId="0" xfId="12" applyFont="1" applyFill="1" applyBorder="1" applyAlignment="1">
      <alignment vertical="center"/>
    </xf>
    <xf numFmtId="0" fontId="20" fillId="3" borderId="0" xfId="12" applyFont="1" applyFill="1" applyBorder="1" applyAlignment="1">
      <alignment horizontal="right" vertical="center"/>
    </xf>
    <xf numFmtId="0" fontId="20" fillId="3" borderId="0" xfId="12" applyFont="1" applyFill="1" applyBorder="1" applyAlignment="1">
      <alignment horizontal="left" vertical="center"/>
    </xf>
    <xf numFmtId="0" fontId="20" fillId="3" borderId="10" xfId="12" applyFont="1" applyFill="1" applyBorder="1" applyAlignment="1">
      <alignment horizontal="left" vertical="center"/>
    </xf>
    <xf numFmtId="0" fontId="20" fillId="3" borderId="10" xfId="12" applyFont="1" applyFill="1" applyBorder="1" applyAlignment="1">
      <alignment horizontal="right" vertical="center"/>
    </xf>
    <xf numFmtId="0" fontId="20" fillId="3" borderId="10" xfId="12" quotePrefix="1" applyFont="1" applyFill="1" applyBorder="1" applyAlignment="1">
      <alignment horizontal="right" vertical="center"/>
    </xf>
    <xf numFmtId="0" fontId="5" fillId="2" borderId="60" xfId="12" applyFont="1" applyFill="1" applyBorder="1" applyAlignment="1">
      <alignment horizontal="right" vertical="center"/>
    </xf>
    <xf numFmtId="0" fontId="5" fillId="3" borderId="0" xfId="12" applyFont="1" applyFill="1" applyBorder="1" applyAlignment="1">
      <alignment horizontal="right" vertical="center"/>
    </xf>
    <xf numFmtId="0" fontId="5" fillId="3" borderId="10" xfId="12" applyFont="1" applyFill="1" applyBorder="1" applyAlignment="1">
      <alignment horizontal="right" vertical="center"/>
    </xf>
    <xf numFmtId="0" fontId="5" fillId="3" borderId="60" xfId="12" quotePrefix="1" applyFont="1" applyFill="1" applyBorder="1" applyAlignment="1">
      <alignment horizontal="left" vertical="center" indent="1"/>
    </xf>
    <xf numFmtId="0" fontId="5" fillId="3" borderId="60" xfId="12" applyFont="1" applyFill="1" applyBorder="1" applyAlignment="1">
      <alignment horizontal="left" vertical="center" indent="1"/>
    </xf>
    <xf numFmtId="0" fontId="5" fillId="3" borderId="60" xfId="12" applyFont="1" applyFill="1" applyBorder="1" applyAlignment="1">
      <alignment horizontal="right" vertical="center"/>
    </xf>
    <xf numFmtId="0" fontId="5" fillId="3" borderId="0" xfId="12" quotePrefix="1" applyFont="1" applyFill="1" applyBorder="1" applyAlignment="1">
      <alignment horizontal="left" vertical="center" indent="1"/>
    </xf>
    <xf numFmtId="0" fontId="5" fillId="3" borderId="0" xfId="12" applyFont="1" applyFill="1" applyBorder="1" applyAlignment="1">
      <alignment horizontal="left" vertical="center" indent="1"/>
    </xf>
    <xf numFmtId="0" fontId="5" fillId="3" borderId="10" xfId="12" applyFont="1" applyFill="1" applyBorder="1" applyAlignment="1">
      <alignment horizontal="left" vertical="center" indent="1"/>
    </xf>
    <xf numFmtId="0" fontId="20" fillId="3" borderId="87" xfId="12" applyFont="1" applyFill="1" applyBorder="1" applyAlignment="1">
      <alignment horizontal="left" vertical="center"/>
    </xf>
    <xf numFmtId="0" fontId="20" fillId="3" borderId="87" xfId="12" applyFont="1" applyFill="1" applyBorder="1" applyAlignment="1">
      <alignment vertical="center"/>
    </xf>
    <xf numFmtId="0" fontId="20" fillId="3" borderId="87" xfId="73" applyFont="1" applyFill="1" applyBorder="1" applyAlignment="1">
      <alignment vertical="center"/>
    </xf>
    <xf numFmtId="0" fontId="42" fillId="3" borderId="60" xfId="12" applyFont="1" applyFill="1" applyBorder="1" applyAlignment="1">
      <alignment vertical="center"/>
    </xf>
    <xf numFmtId="0" fontId="5" fillId="3" borderId="60" xfId="12" applyFont="1" applyFill="1" applyBorder="1" applyAlignment="1">
      <alignment vertical="center"/>
    </xf>
    <xf numFmtId="0" fontId="42" fillId="3" borderId="0" xfId="12" applyFont="1" applyFill="1" applyBorder="1" applyAlignment="1">
      <alignment vertical="center"/>
    </xf>
    <xf numFmtId="0" fontId="5" fillId="3" borderId="0" xfId="12" applyFont="1" applyFill="1" applyBorder="1" applyAlignment="1">
      <alignment vertical="center"/>
    </xf>
    <xf numFmtId="0" fontId="5" fillId="0" borderId="10" xfId="73" applyFont="1" applyBorder="1"/>
    <xf numFmtId="9" fontId="5" fillId="0" borderId="88" xfId="21" applyNumberFormat="1" applyFont="1" applyBorder="1" applyAlignment="1">
      <alignment horizontal="right" vertical="center" indent="1"/>
    </xf>
    <xf numFmtId="9" fontId="5" fillId="0" borderId="82" xfId="21" applyNumberFormat="1" applyFont="1" applyBorder="1" applyAlignment="1">
      <alignment horizontal="right" vertical="center" indent="1"/>
    </xf>
    <xf numFmtId="164" fontId="6" fillId="0" borderId="0" xfId="19" applyNumberFormat="1" applyFont="1" applyFill="1" applyBorder="1" applyAlignment="1">
      <alignment vertical="center"/>
    </xf>
    <xf numFmtId="0" fontId="6" fillId="0" borderId="0" xfId="19" applyFont="1" applyFill="1" applyBorder="1" applyAlignment="1">
      <alignment vertical="center"/>
    </xf>
    <xf numFmtId="0" fontId="3" fillId="3" borderId="0" xfId="19" applyFill="1"/>
    <xf numFmtId="0" fontId="41" fillId="3" borderId="0" xfId="19" applyFont="1" applyFill="1" applyBorder="1" applyAlignment="1">
      <alignment vertical="center"/>
    </xf>
    <xf numFmtId="0" fontId="39" fillId="3" borderId="0" xfId="19" applyFont="1" applyFill="1" applyBorder="1" applyAlignment="1">
      <alignment vertical="center"/>
    </xf>
    <xf numFmtId="3" fontId="60" fillId="0" borderId="0" xfId="0" applyNumberFormat="1" applyFont="1"/>
    <xf numFmtId="0" fontId="60" fillId="0" borderId="0" xfId="0" applyFont="1" applyFill="1"/>
    <xf numFmtId="0" fontId="6" fillId="0" borderId="0" xfId="34" applyFont="1" applyBorder="1"/>
    <xf numFmtId="0" fontId="136" fillId="0" borderId="0" xfId="0" applyFont="1" applyFill="1"/>
    <xf numFmtId="3" fontId="0" fillId="0" borderId="0" xfId="0" applyNumberFormat="1" applyBorder="1"/>
    <xf numFmtId="3" fontId="6" fillId="0" borderId="89" xfId="5" applyNumberFormat="1" applyFont="1" applyFill="1" applyBorder="1" applyAlignment="1" applyProtection="1">
      <alignment horizontal="right"/>
      <protection locked="0"/>
    </xf>
    <xf numFmtId="3" fontId="9" fillId="0" borderId="87" xfId="5" applyNumberFormat="1" applyFont="1" applyFill="1" applyBorder="1" applyAlignment="1" applyProtection="1">
      <alignment horizontal="right"/>
      <protection locked="0"/>
    </xf>
    <xf numFmtId="3" fontId="9" fillId="0" borderId="87" xfId="39" applyNumberFormat="1" applyFont="1" applyFill="1" applyBorder="1" applyAlignment="1" applyProtection="1">
      <alignment horizontal="left"/>
      <protection locked="0"/>
    </xf>
    <xf numFmtId="3" fontId="6" fillId="0" borderId="90" xfId="5" applyNumberFormat="1" applyFont="1" applyFill="1" applyBorder="1" applyAlignment="1" applyProtection="1">
      <alignment horizontal="right"/>
      <protection locked="0"/>
    </xf>
    <xf numFmtId="3" fontId="9" fillId="0" borderId="60" xfId="39" quotePrefix="1" applyNumberFormat="1" applyFont="1" applyFill="1" applyBorder="1" applyAlignment="1" applyProtection="1">
      <alignment horizontal="left" wrapText="1"/>
      <protection locked="0"/>
    </xf>
    <xf numFmtId="3" fontId="6" fillId="0" borderId="10" xfId="39" quotePrefix="1" applyNumberFormat="1" applyFont="1" applyFill="1" applyBorder="1" applyAlignment="1" applyProtection="1">
      <alignment horizontal="left" wrapText="1"/>
      <protection locked="0"/>
    </xf>
    <xf numFmtId="3" fontId="6" fillId="0" borderId="0" xfId="39" quotePrefix="1" applyNumberFormat="1" applyFont="1" applyFill="1" applyBorder="1" applyAlignment="1" applyProtection="1">
      <alignment horizontal="left" wrapText="1"/>
      <protection locked="0"/>
    </xf>
    <xf numFmtId="3" fontId="6" fillId="0" borderId="87" xfId="5" applyNumberFormat="1" applyFont="1" applyFill="1" applyBorder="1" applyAlignment="1" applyProtection="1">
      <alignment horizontal="right"/>
      <protection locked="0"/>
    </xf>
    <xf numFmtId="181" fontId="0" fillId="0" borderId="0" xfId="74" applyFont="1"/>
    <xf numFmtId="0" fontId="65" fillId="0" borderId="0" xfId="0" applyFont="1" applyFill="1" applyBorder="1"/>
    <xf numFmtId="0" fontId="81" fillId="0" borderId="0" xfId="34" applyFont="1" applyFill="1" applyBorder="1"/>
    <xf numFmtId="3" fontId="81" fillId="0" borderId="0" xfId="5" applyNumberFormat="1" applyFont="1" applyFill="1" applyBorder="1" applyAlignment="1" applyProtection="1">
      <alignment horizontal="left"/>
      <protection locked="0"/>
    </xf>
    <xf numFmtId="166" fontId="6" fillId="0" borderId="76" xfId="34" applyNumberFormat="1" applyFont="1" applyFill="1" applyBorder="1" applyAlignment="1">
      <alignment horizontal="right" vertical="center"/>
    </xf>
    <xf numFmtId="166" fontId="6" fillId="0" borderId="7" xfId="34" applyNumberFormat="1" applyFont="1" applyFill="1" applyBorder="1" applyAlignment="1">
      <alignment horizontal="right" vertical="center"/>
    </xf>
    <xf numFmtId="0" fontId="5" fillId="0" borderId="0" xfId="34" applyFont="1" applyFill="1" applyAlignment="1">
      <alignment vertical="center"/>
    </xf>
    <xf numFmtId="0" fontId="20" fillId="0" borderId="91" xfId="34" applyFont="1" applyFill="1" applyBorder="1" applyAlignment="1">
      <alignment horizontal="right" vertical="center"/>
    </xf>
    <xf numFmtId="0" fontId="0" fillId="0" borderId="0" xfId="0" applyBorder="1"/>
    <xf numFmtId="0" fontId="5" fillId="0" borderId="0" xfId="34" applyFont="1" applyFill="1" applyAlignment="1">
      <alignment horizontal="left"/>
    </xf>
    <xf numFmtId="0" fontId="5" fillId="0" borderId="0" xfId="34" applyFont="1" applyFill="1" applyAlignment="1">
      <alignment horizontal="center"/>
    </xf>
    <xf numFmtId="1" fontId="5" fillId="0" borderId="0" xfId="34" applyNumberFormat="1" applyFont="1" applyFill="1" applyAlignment="1">
      <alignment horizontal="center"/>
    </xf>
    <xf numFmtId="1" fontId="5" fillId="0" borderId="0" xfId="34" applyNumberFormat="1" applyFont="1" applyFill="1" applyAlignment="1">
      <alignment horizontal="center" vertical="center"/>
    </xf>
    <xf numFmtId="0" fontId="5" fillId="0" borderId="0" xfId="34" applyFont="1" applyFill="1" applyAlignment="1">
      <alignment horizontal="left" vertical="center" indent="1"/>
    </xf>
    <xf numFmtId="0" fontId="20" fillId="0" borderId="4" xfId="34" applyFont="1" applyFill="1" applyBorder="1" applyAlignment="1">
      <alignment horizontal="center" vertical="center"/>
    </xf>
    <xf numFmtId="0" fontId="20" fillId="0" borderId="4" xfId="34" applyFont="1" applyFill="1" applyBorder="1" applyAlignment="1">
      <alignment horizontal="left" indent="1"/>
    </xf>
    <xf numFmtId="0" fontId="5" fillId="0" borderId="0" xfId="34" applyFont="1" applyFill="1" applyAlignment="1">
      <alignment horizontal="left" indent="1"/>
    </xf>
    <xf numFmtId="167" fontId="137" fillId="0" borderId="0" xfId="74" applyNumberFormat="1" applyFont="1"/>
    <xf numFmtId="0" fontId="135" fillId="0" borderId="0" xfId="0" applyFont="1"/>
    <xf numFmtId="1" fontId="4" fillId="0" borderId="0" xfId="0" applyNumberFormat="1" applyFont="1" applyFill="1"/>
    <xf numFmtId="1" fontId="4" fillId="0" borderId="0" xfId="0" applyNumberFormat="1" applyFont="1"/>
    <xf numFmtId="3" fontId="20" fillId="0" borderId="16" xfId="34" applyNumberFormat="1" applyFont="1" applyFill="1" applyBorder="1"/>
    <xf numFmtId="167" fontId="0" fillId="0" borderId="0" xfId="0" applyNumberFormat="1"/>
    <xf numFmtId="3" fontId="138" fillId="0" borderId="0" xfId="0" applyNumberFormat="1" applyFont="1"/>
    <xf numFmtId="167" fontId="135" fillId="0" borderId="0" xfId="74" applyNumberFormat="1" applyFont="1"/>
    <xf numFmtId="167" fontId="0" fillId="0" borderId="0" xfId="74" applyNumberFormat="1" applyFont="1"/>
    <xf numFmtId="1" fontId="0" fillId="0" borderId="0" xfId="0" applyNumberFormat="1" applyFill="1"/>
    <xf numFmtId="0" fontId="20" fillId="0" borderId="0" xfId="0" applyFont="1" applyFill="1" applyAlignment="1">
      <alignment wrapText="1"/>
    </xf>
    <xf numFmtId="0" fontId="20" fillId="0" borderId="0" xfId="0" quotePrefix="1" applyFont="1" applyAlignment="1">
      <alignment wrapText="1"/>
    </xf>
    <xf numFmtId="0" fontId="20" fillId="0" borderId="0" xfId="0" applyFont="1" applyAlignment="1">
      <alignment wrapText="1"/>
    </xf>
    <xf numFmtId="3" fontId="9" fillId="0" borderId="92" xfId="5" applyNumberFormat="1" applyFont="1" applyFill="1" applyBorder="1" applyAlignment="1" applyProtection="1">
      <alignment horizontal="right"/>
      <protection locked="0"/>
    </xf>
    <xf numFmtId="3" fontId="9" fillId="0" borderId="93" xfId="5" applyNumberFormat="1" applyFont="1" applyFill="1" applyBorder="1" applyAlignment="1" applyProtection="1">
      <alignment horizontal="right"/>
      <protection locked="0"/>
    </xf>
    <xf numFmtId="3" fontId="9" fillId="0" borderId="93" xfId="39" applyNumberFormat="1" applyFont="1" applyFill="1" applyBorder="1" applyAlignment="1" applyProtection="1">
      <alignment horizontal="left"/>
      <protection locked="0"/>
    </xf>
    <xf numFmtId="3" fontId="9" fillId="0" borderId="94" xfId="39" applyNumberFormat="1" applyFont="1" applyFill="1" applyBorder="1" applyAlignment="1" applyProtection="1">
      <alignment horizontal="left"/>
      <protection locked="0"/>
    </xf>
    <xf numFmtId="0" fontId="41" fillId="3" borderId="3" xfId="14" applyFont="1" applyFill="1" applyBorder="1" applyAlignment="1">
      <alignment horizontal="left" wrapText="1"/>
    </xf>
    <xf numFmtId="0" fontId="0" fillId="0" borderId="0" xfId="0" applyFill="1" applyBorder="1" applyAlignment="1">
      <alignment horizontal="left"/>
    </xf>
    <xf numFmtId="0" fontId="22" fillId="0" borderId="28" xfId="0" applyFont="1" applyFill="1" applyBorder="1" applyAlignment="1">
      <alignment horizontal="center" wrapText="1" readingOrder="1"/>
    </xf>
    <xf numFmtId="0" fontId="22" fillId="0" borderId="35" xfId="0" applyFont="1" applyFill="1" applyBorder="1" applyAlignment="1">
      <alignment horizontal="center" wrapText="1" readingOrder="1"/>
    </xf>
    <xf numFmtId="0" fontId="12" fillId="0" borderId="0" xfId="1" applyFont="1" applyFill="1" applyAlignment="1">
      <alignment horizontal="left" vertical="center" indent="2"/>
    </xf>
    <xf numFmtId="0" fontId="14" fillId="0" borderId="0" xfId="1" applyFont="1" applyFill="1" applyAlignment="1">
      <alignment horizontal="left" vertical="center" indent="2"/>
    </xf>
    <xf numFmtId="0" fontId="13" fillId="0" borderId="0" xfId="1" applyFont="1" applyFill="1" applyAlignment="1">
      <alignment vertical="center"/>
    </xf>
    <xf numFmtId="0" fontId="14" fillId="0" borderId="0" xfId="1" applyFont="1" applyFill="1"/>
    <xf numFmtId="0" fontId="21" fillId="0" borderId="0" xfId="1" applyFont="1" applyFill="1"/>
    <xf numFmtId="0" fontId="14" fillId="0" borderId="0" xfId="1" applyFont="1" applyFill="1" applyAlignment="1">
      <alignment vertical="center"/>
    </xf>
    <xf numFmtId="0" fontId="19" fillId="0" borderId="0" xfId="1" applyFont="1" applyFill="1"/>
    <xf numFmtId="0" fontId="15" fillId="0" borderId="0" xfId="1" applyFont="1" applyFill="1" applyAlignment="1">
      <alignment horizontal="left" vertical="center"/>
    </xf>
    <xf numFmtId="0" fontId="6" fillId="0" borderId="0" xfId="43" applyFont="1" applyFill="1" applyBorder="1" applyAlignment="1">
      <alignment horizontal="left" vertical="center" wrapText="1" indent="1" readingOrder="1"/>
    </xf>
    <xf numFmtId="0" fontId="6" fillId="0" borderId="0" xfId="43" applyFont="1" applyFill="1" applyBorder="1" applyAlignment="1">
      <alignment horizontal="left" wrapText="1" indent="1" readingOrder="1"/>
    </xf>
    <xf numFmtId="0" fontId="6" fillId="0" borderId="0" xfId="43" applyFont="1" applyFill="1" applyBorder="1" applyAlignment="1">
      <alignment horizontal="left" vertical="center" readingOrder="1"/>
    </xf>
    <xf numFmtId="0" fontId="6" fillId="0" borderId="0" xfId="43" applyFont="1" applyFill="1" applyBorder="1" applyAlignment="1">
      <alignment horizontal="center" vertical="center" readingOrder="1"/>
    </xf>
    <xf numFmtId="0" fontId="22" fillId="0" borderId="0" xfId="43" applyFont="1" applyFill="1" applyBorder="1" applyAlignment="1">
      <alignment horizontal="left" vertical="center" readingOrder="1"/>
    </xf>
    <xf numFmtId="0" fontId="22" fillId="0" borderId="0" xfId="43" applyFont="1" applyFill="1" applyBorder="1" applyAlignment="1">
      <alignment horizontal="center" vertical="center" readingOrder="1"/>
    </xf>
    <xf numFmtId="9" fontId="74" fillId="0" borderId="0" xfId="3" applyFont="1" applyFill="1" applyBorder="1"/>
    <xf numFmtId="166" fontId="20" fillId="0" borderId="0" xfId="43" applyNumberFormat="1" applyFont="1" applyFill="1" applyBorder="1" applyAlignment="1">
      <alignment horizontal="right" vertical="center"/>
    </xf>
    <xf numFmtId="171" fontId="20" fillId="0" borderId="0" xfId="51" applyNumberFormat="1" applyFont="1" applyFill="1" applyBorder="1" applyAlignment="1">
      <alignment horizontal="right" vertical="center"/>
    </xf>
    <xf numFmtId="0" fontId="12" fillId="0" borderId="0" xfId="43" applyFont="1" applyFill="1" applyBorder="1" applyAlignment="1"/>
    <xf numFmtId="0" fontId="12" fillId="0" borderId="0" xfId="43" applyFont="1" applyFill="1" applyBorder="1" applyAlignment="1">
      <alignment vertical="top"/>
    </xf>
    <xf numFmtId="0" fontId="3" fillId="0" borderId="0" xfId="43" applyAlignment="1">
      <alignment horizontal="right"/>
    </xf>
    <xf numFmtId="0" fontId="2" fillId="0" borderId="0" xfId="43" applyFont="1" applyFill="1" applyBorder="1"/>
    <xf numFmtId="0" fontId="2" fillId="0" borderId="0" xfId="43" applyFont="1" applyFill="1" applyBorder="1" applyAlignment="1">
      <alignment horizontal="left" vertical="center" wrapText="1"/>
    </xf>
    <xf numFmtId="0" fontId="2" fillId="0" borderId="0" xfId="43" applyFont="1" applyFill="1" applyBorder="1" applyAlignment="1">
      <alignment vertical="center"/>
    </xf>
    <xf numFmtId="15" fontId="106" fillId="0" borderId="0" xfId="43" applyNumberFormat="1" applyFont="1" applyAlignment="1">
      <alignment horizontal="left" vertical="center" readingOrder="1"/>
    </xf>
    <xf numFmtId="0" fontId="106" fillId="0" borderId="0" xfId="43" applyFont="1" applyAlignment="1">
      <alignment horizontal="left" vertical="center" readingOrder="1"/>
    </xf>
    <xf numFmtId="171" fontId="2" fillId="0" borderId="0" xfId="51" applyNumberFormat="1" applyFont="1" applyFill="1" applyBorder="1" applyAlignment="1">
      <alignment horizontal="center" vertical="center"/>
    </xf>
    <xf numFmtId="0" fontId="2" fillId="0" borderId="0" xfId="43" applyFont="1" applyFill="1" applyBorder="1" applyAlignment="1">
      <alignment horizontal="left" vertical="center" wrapText="1" indent="1"/>
    </xf>
    <xf numFmtId="166" fontId="2" fillId="0" borderId="0" xfId="43" applyNumberFormat="1" applyFont="1" applyFill="1" applyBorder="1" applyAlignment="1">
      <alignment horizontal="center" vertical="center"/>
    </xf>
    <xf numFmtId="0" fontId="2" fillId="0" borderId="0" xfId="43" applyFont="1" applyFill="1" applyBorder="1" applyAlignment="1">
      <alignment horizontal="left" vertical="center" indent="1"/>
    </xf>
    <xf numFmtId="174" fontId="2" fillId="0" borderId="0" xfId="51" applyNumberFormat="1" applyFont="1" applyFill="1" applyBorder="1" applyAlignment="1">
      <alignment horizontal="right" vertical="center" indent="1"/>
    </xf>
    <xf numFmtId="166" fontId="2" fillId="0" borderId="0" xfId="51" applyNumberFormat="1" applyFont="1" applyFill="1" applyBorder="1" applyAlignment="1">
      <alignment horizontal="center" vertical="center"/>
    </xf>
    <xf numFmtId="9" fontId="74" fillId="0" borderId="0" xfId="3" applyFont="1"/>
    <xf numFmtId="3" fontId="74" fillId="0" borderId="0" xfId="43" applyNumberFormat="1" applyFont="1"/>
    <xf numFmtId="0" fontId="2" fillId="0" borderId="0" xfId="43" applyFont="1" applyFill="1" applyBorder="1" applyAlignment="1">
      <alignment horizontal="left" vertical="top" wrapText="1"/>
    </xf>
    <xf numFmtId="0" fontId="2" fillId="0" borderId="0" xfId="43" applyFont="1" applyFill="1" applyBorder="1" applyAlignment="1">
      <alignment vertical="top"/>
    </xf>
    <xf numFmtId="0" fontId="74" fillId="0" borderId="0" xfId="43" applyFont="1"/>
    <xf numFmtId="3" fontId="2" fillId="0" borderId="0" xfId="43" applyNumberFormat="1" applyFont="1" applyBorder="1" applyAlignment="1">
      <alignment vertical="center"/>
    </xf>
    <xf numFmtId="3" fontId="2" fillId="0" borderId="0" xfId="43" applyNumberFormat="1" applyFont="1" applyFill="1" applyBorder="1" applyAlignment="1">
      <alignment horizontal="center" vertical="center"/>
    </xf>
    <xf numFmtId="3" fontId="2" fillId="0" borderId="0" xfId="43" applyNumberFormat="1" applyFont="1" applyFill="1" applyBorder="1" applyAlignment="1">
      <alignment vertical="center"/>
    </xf>
    <xf numFmtId="0" fontId="6" fillId="0" borderId="0" xfId="43" applyFont="1" applyBorder="1" applyAlignment="1">
      <alignment horizontal="center" vertical="center" wrapText="1" readingOrder="1"/>
    </xf>
    <xf numFmtId="3" fontId="2" fillId="0" borderId="0" xfId="43" applyNumberFormat="1" applyFont="1" applyAlignment="1">
      <alignment horizontal="center" vertical="center"/>
    </xf>
    <xf numFmtId="3" fontId="2" fillId="0" borderId="0" xfId="43" applyNumberFormat="1" applyFont="1" applyFill="1" applyBorder="1" applyAlignment="1">
      <alignment horizontal="left" vertical="center"/>
    </xf>
    <xf numFmtId="3" fontId="2" fillId="0" borderId="0" xfId="43" applyNumberFormat="1" applyFont="1" applyFill="1" applyBorder="1" applyAlignment="1"/>
    <xf numFmtId="3" fontId="2" fillId="0" borderId="0" xfId="43" applyNumberFormat="1" applyFont="1" applyFill="1" applyBorder="1" applyAlignment="1">
      <alignment horizontal="center"/>
    </xf>
    <xf numFmtId="15" fontId="20" fillId="0" borderId="0" xfId="43" applyNumberFormat="1" applyFont="1" applyAlignment="1">
      <alignment horizontal="left" vertical="center" readingOrder="1"/>
    </xf>
    <xf numFmtId="0" fontId="81" fillId="0" borderId="0" xfId="43" applyFont="1" applyAlignment="1">
      <alignment horizontal="left" vertical="center" readingOrder="1"/>
    </xf>
    <xf numFmtId="0" fontId="20" fillId="0" borderId="0" xfId="43" applyFont="1"/>
    <xf numFmtId="0" fontId="74" fillId="0" borderId="0" xfId="43" applyFont="1" applyAlignment="1">
      <alignment vertical="center"/>
    </xf>
    <xf numFmtId="0" fontId="15" fillId="0" borderId="0" xfId="43" applyFont="1" applyAlignment="1">
      <alignment vertical="center"/>
    </xf>
    <xf numFmtId="0" fontId="13" fillId="0" borderId="0" xfId="43" applyFont="1" applyAlignment="1">
      <alignment vertical="center"/>
    </xf>
    <xf numFmtId="0" fontId="2" fillId="0" borderId="0" xfId="21" applyFont="1"/>
    <xf numFmtId="0" fontId="2" fillId="0" borderId="0" xfId="21" applyFont="1" applyAlignment="1">
      <alignment horizontal="right" vertical="center" indent="1"/>
    </xf>
    <xf numFmtId="166" fontId="2" fillId="0" borderId="0" xfId="21" applyNumberFormat="1" applyFont="1" applyAlignment="1">
      <alignment horizontal="right" vertical="center" indent="1"/>
    </xf>
    <xf numFmtId="0" fontId="2" fillId="0" borderId="0" xfId="21" applyFont="1" applyAlignment="1">
      <alignment horizontal="left" vertical="center"/>
    </xf>
    <xf numFmtId="0" fontId="2" fillId="0" borderId="0" xfId="21" applyFont="1" applyFill="1" applyBorder="1"/>
    <xf numFmtId="10" fontId="2" fillId="0" borderId="0" xfId="21" applyNumberFormat="1" applyFont="1" applyFill="1" applyBorder="1" applyAlignment="1">
      <alignment horizontal="right" vertical="center" indent="1"/>
    </xf>
    <xf numFmtId="0" fontId="2" fillId="0" borderId="0" xfId="21" applyFont="1" applyFill="1" applyBorder="1" applyAlignment="1">
      <alignment horizontal="left" vertical="center" indent="1"/>
    </xf>
    <xf numFmtId="0" fontId="2" fillId="0" borderId="0" xfId="21" applyFont="1" applyBorder="1"/>
    <xf numFmtId="166" fontId="2" fillId="0" borderId="0" xfId="21" applyNumberFormat="1" applyFont="1"/>
    <xf numFmtId="0" fontId="2" fillId="0" borderId="0" xfId="21" applyFont="1" applyFill="1"/>
    <xf numFmtId="0" fontId="2" fillId="0" borderId="0" xfId="21" applyFont="1" applyFill="1" applyAlignment="1">
      <alignment horizontal="left" vertical="center" indent="1"/>
    </xf>
    <xf numFmtId="3" fontId="2" fillId="0" borderId="0" xfId="21" applyNumberFormat="1" applyFont="1" applyBorder="1" applyAlignment="1">
      <alignment horizontal="right" vertical="center" indent="1"/>
    </xf>
    <xf numFmtId="9" fontId="2" fillId="0" borderId="0" xfId="21" applyNumberFormat="1" applyFont="1" applyBorder="1" applyAlignment="1">
      <alignment horizontal="right" vertical="center" indent="1"/>
    </xf>
    <xf numFmtId="3" fontId="2" fillId="0" borderId="0" xfId="21" applyNumberFormat="1" applyFont="1"/>
    <xf numFmtId="3" fontId="2" fillId="0" borderId="0" xfId="21" applyNumberFormat="1" applyFont="1" applyAlignment="1">
      <alignment horizontal="right" vertical="center" indent="1"/>
    </xf>
    <xf numFmtId="0" fontId="2" fillId="0" borderId="0" xfId="21" applyFont="1" applyFill="1" applyAlignment="1">
      <alignment horizontal="left" vertical="center"/>
    </xf>
    <xf numFmtId="0" fontId="2" fillId="0" borderId="44" xfId="21" applyFont="1" applyBorder="1"/>
    <xf numFmtId="0" fontId="2" fillId="0" borderId="25" xfId="21" applyFont="1" applyBorder="1"/>
    <xf numFmtId="0" fontId="6" fillId="3" borderId="0" xfId="21" applyFont="1" applyFill="1" applyAlignment="1">
      <alignment horizontal="right" vertical="center" indent="1"/>
    </xf>
    <xf numFmtId="3" fontId="6" fillId="3" borderId="0" xfId="21" applyNumberFormat="1" applyFont="1" applyFill="1" applyAlignment="1">
      <alignment horizontal="right" vertical="center" indent="1"/>
    </xf>
    <xf numFmtId="0" fontId="2" fillId="3" borderId="0" xfId="21" applyFont="1" applyFill="1" applyAlignment="1">
      <alignment horizontal="right" vertical="center" indent="1"/>
    </xf>
    <xf numFmtId="9" fontId="6" fillId="3" borderId="25" xfId="21" applyNumberFormat="1" applyFont="1" applyFill="1" applyBorder="1" applyAlignment="1">
      <alignment horizontal="right" vertical="center" indent="1"/>
    </xf>
    <xf numFmtId="3" fontId="11" fillId="3" borderId="0" xfId="21" applyNumberFormat="1" applyFont="1" applyFill="1" applyBorder="1" applyAlignment="1">
      <alignment horizontal="right" vertical="center" indent="1"/>
    </xf>
    <xf numFmtId="3" fontId="6" fillId="3" borderId="0" xfId="23" applyNumberFormat="1" applyFont="1" applyFill="1" applyAlignment="1">
      <alignment horizontal="right" vertical="center" indent="1"/>
    </xf>
    <xf numFmtId="3" fontId="6" fillId="3" borderId="0" xfId="21" applyNumberFormat="1" applyFont="1" applyFill="1" applyBorder="1" applyAlignment="1">
      <alignment horizontal="right" vertical="center" indent="1"/>
    </xf>
    <xf numFmtId="9" fontId="6" fillId="3" borderId="32" xfId="24" applyFont="1" applyFill="1" applyBorder="1" applyAlignment="1">
      <alignment horizontal="right" vertical="center" indent="1"/>
    </xf>
    <xf numFmtId="9" fontId="6" fillId="3" borderId="24" xfId="23" applyNumberFormat="1" applyFont="1" applyFill="1" applyBorder="1" applyAlignment="1">
      <alignment horizontal="right" vertical="center" indent="1"/>
    </xf>
    <xf numFmtId="3" fontId="2" fillId="3" borderId="0" xfId="21" applyNumberFormat="1" applyFont="1" applyFill="1" applyBorder="1" applyAlignment="1">
      <alignment horizontal="right" vertical="center" indent="1"/>
    </xf>
    <xf numFmtId="9" fontId="6" fillId="3" borderId="32" xfId="22" applyFont="1" applyFill="1" applyBorder="1" applyAlignment="1">
      <alignment horizontal="right" vertical="center" indent="1"/>
    </xf>
    <xf numFmtId="9" fontId="6" fillId="3" borderId="24" xfId="21" applyNumberFormat="1" applyFont="1" applyFill="1" applyBorder="1" applyAlignment="1">
      <alignment horizontal="right" vertical="center" indent="1"/>
    </xf>
    <xf numFmtId="0" fontId="20" fillId="3" borderId="0" xfId="21" applyFont="1" applyFill="1" applyAlignment="1">
      <alignment horizontal="right" vertical="center" indent="1"/>
    </xf>
    <xf numFmtId="9" fontId="9" fillId="3" borderId="32" xfId="22" applyFont="1" applyFill="1" applyBorder="1" applyAlignment="1">
      <alignment horizontal="right" vertical="center" indent="1"/>
    </xf>
    <xf numFmtId="9" fontId="9" fillId="3" borderId="24" xfId="21" applyNumberFormat="1" applyFont="1" applyFill="1" applyBorder="1" applyAlignment="1">
      <alignment horizontal="right" vertical="center" indent="1"/>
    </xf>
    <xf numFmtId="9" fontId="9" fillId="3" borderId="31" xfId="22" applyFont="1" applyFill="1" applyBorder="1" applyAlignment="1">
      <alignment horizontal="right" vertical="center" indent="1"/>
    </xf>
    <xf numFmtId="9" fontId="9" fillId="3" borderId="22" xfId="21" applyNumberFormat="1" applyFont="1" applyFill="1" applyBorder="1" applyAlignment="1">
      <alignment horizontal="right" vertical="center" indent="1"/>
    </xf>
    <xf numFmtId="9" fontId="6" fillId="3" borderId="32" xfId="21" applyNumberFormat="1" applyFont="1" applyFill="1" applyBorder="1" applyAlignment="1">
      <alignment horizontal="right" vertical="center" indent="1"/>
    </xf>
    <xf numFmtId="9" fontId="9" fillId="3" borderId="32" xfId="21" applyNumberFormat="1" applyFont="1" applyFill="1" applyBorder="1" applyAlignment="1">
      <alignment horizontal="right" vertical="center" indent="1"/>
    </xf>
    <xf numFmtId="166" fontId="2" fillId="3" borderId="0" xfId="21" applyNumberFormat="1" applyFont="1" applyFill="1" applyAlignment="1">
      <alignment horizontal="right" vertical="center" indent="1"/>
    </xf>
    <xf numFmtId="166" fontId="6" fillId="3" borderId="0" xfId="21" applyNumberFormat="1" applyFont="1" applyFill="1" applyAlignment="1">
      <alignment horizontal="right" vertical="center" indent="1"/>
    </xf>
    <xf numFmtId="9" fontId="6" fillId="3" borderId="31" xfId="22" applyFont="1" applyFill="1" applyBorder="1" applyAlignment="1">
      <alignment horizontal="right" vertical="center" indent="1"/>
    </xf>
    <xf numFmtId="9" fontId="6" fillId="3" borderId="22" xfId="21" applyNumberFormat="1" applyFont="1" applyFill="1" applyBorder="1" applyAlignment="1">
      <alignment horizontal="right" vertical="center" indent="1"/>
    </xf>
    <xf numFmtId="0" fontId="2" fillId="0" borderId="0" xfId="61" applyFont="1"/>
    <xf numFmtId="0" fontId="2" fillId="0" borderId="0" xfId="61" applyFont="1" applyFill="1"/>
    <xf numFmtId="0" fontId="2" fillId="0" borderId="0" xfId="34" applyFont="1" applyFill="1"/>
    <xf numFmtId="3" fontId="13" fillId="3" borderId="0" xfId="35" applyNumberFormat="1" applyFont="1" applyFill="1"/>
    <xf numFmtId="0" fontId="2" fillId="0" borderId="0" xfId="34" applyFont="1" applyFill="1" applyBorder="1"/>
    <xf numFmtId="0" fontId="59" fillId="3" borderId="93" xfId="8" applyFont="1" applyFill="1" applyBorder="1" applyAlignment="1" applyProtection="1">
      <alignment horizontal="right" wrapText="1"/>
      <protection hidden="1"/>
    </xf>
    <xf numFmtId="3" fontId="9" fillId="0" borderId="0" xfId="34" applyNumberFormat="1" applyFont="1" applyFill="1"/>
    <xf numFmtId="165" fontId="6" fillId="0" borderId="0" xfId="39" applyNumberFormat="1" applyFont="1" applyFill="1" applyBorder="1" applyProtection="1">
      <protection locked="0"/>
    </xf>
    <xf numFmtId="169" fontId="6" fillId="0" borderId="0" xfId="39" applyNumberFormat="1" applyFont="1" applyFill="1" applyBorder="1" applyProtection="1">
      <protection locked="0"/>
    </xf>
    <xf numFmtId="169" fontId="6" fillId="0" borderId="0" xfId="34" applyNumberFormat="1" applyFont="1" applyBorder="1"/>
    <xf numFmtId="0" fontId="6" fillId="10" borderId="80" xfId="0" applyNumberFormat="1" applyFont="1" applyFill="1" applyBorder="1" applyAlignment="1">
      <alignment horizontal="left" vertical="center"/>
    </xf>
    <xf numFmtId="4" fontId="6" fillId="0" borderId="0" xfId="39" applyNumberFormat="1" applyFont="1" applyFill="1" applyBorder="1" applyProtection="1">
      <protection locked="0"/>
    </xf>
    <xf numFmtId="4" fontId="6" fillId="0" borderId="0" xfId="39" applyNumberFormat="1" applyFont="1" applyFill="1" applyBorder="1" applyAlignment="1" applyProtection="1">
      <alignment horizontal="left"/>
      <protection locked="0"/>
    </xf>
    <xf numFmtId="169" fontId="6" fillId="0" borderId="51" xfId="39" applyNumberFormat="1" applyFont="1" applyFill="1" applyBorder="1" applyProtection="1">
      <protection locked="0"/>
    </xf>
    <xf numFmtId="0" fontId="6" fillId="0" borderId="51" xfId="34" applyFont="1" applyBorder="1"/>
    <xf numFmtId="3" fontId="6" fillId="0" borderId="51" xfId="34" applyNumberFormat="1" applyFont="1" applyBorder="1"/>
    <xf numFmtId="4" fontId="6" fillId="0" borderId="0" xfId="34" applyNumberFormat="1" applyFont="1" applyFill="1" applyBorder="1"/>
    <xf numFmtId="4" fontId="6" fillId="0" borderId="51" xfId="34" applyNumberFormat="1" applyFont="1" applyFill="1" applyBorder="1"/>
    <xf numFmtId="4" fontId="6" fillId="0" borderId="0" xfId="34" applyNumberFormat="1" applyFont="1"/>
    <xf numFmtId="3" fontId="9" fillId="0" borderId="0" xfId="34" applyNumberFormat="1" applyFont="1"/>
    <xf numFmtId="169" fontId="9" fillId="0" borderId="0" xfId="34" applyNumberFormat="1" applyFont="1" applyBorder="1"/>
    <xf numFmtId="4" fontId="9" fillId="0" borderId="0" xfId="39" applyNumberFormat="1" applyFont="1" applyFill="1" applyBorder="1" applyProtection="1">
      <protection locked="0"/>
    </xf>
    <xf numFmtId="0" fontId="9" fillId="0" borderId="51" xfId="34" applyFont="1" applyBorder="1"/>
    <xf numFmtId="0" fontId="9" fillId="0" borderId="0" xfId="34" applyFont="1" applyBorder="1"/>
    <xf numFmtId="3" fontId="9" fillId="0" borderId="0" xfId="34" applyNumberFormat="1" applyFont="1" applyBorder="1"/>
    <xf numFmtId="0" fontId="13" fillId="0" borderId="0" xfId="1" applyFont="1" applyAlignment="1">
      <alignment vertical="center"/>
    </xf>
    <xf numFmtId="0" fontId="5" fillId="0" borderId="0" xfId="1" applyFont="1"/>
    <xf numFmtId="0" fontId="6" fillId="0" borderId="0" xfId="1" applyFont="1" applyAlignment="1">
      <alignment vertical="top" wrapText="1"/>
    </xf>
    <xf numFmtId="0" fontId="6" fillId="0" borderId="0" xfId="1" applyFont="1" applyAlignment="1">
      <alignment vertical="top"/>
    </xf>
    <xf numFmtId="0" fontId="20" fillId="0" borderId="0" xfId="1" applyFont="1" applyAlignment="1">
      <alignment vertical="top" wrapText="1"/>
    </xf>
    <xf numFmtId="0" fontId="5" fillId="0" borderId="0" xfId="1" applyFont="1" applyAlignment="1">
      <alignment vertical="top"/>
    </xf>
    <xf numFmtId="0" fontId="5" fillId="0" borderId="0" xfId="1" applyFont="1" applyAlignment="1">
      <alignment vertical="top" wrapText="1"/>
    </xf>
    <xf numFmtId="0" fontId="11" fillId="0" borderId="0" xfId="1" applyFont="1" applyAlignment="1">
      <alignment vertical="top" wrapText="1"/>
    </xf>
    <xf numFmtId="0" fontId="11" fillId="0" borderId="0" xfId="1" applyFont="1" applyAlignment="1">
      <alignment vertical="top"/>
    </xf>
    <xf numFmtId="0" fontId="0" fillId="0" borderId="0" xfId="0" applyAlignment="1"/>
    <xf numFmtId="0" fontId="10" fillId="0" borderId="0" xfId="1" applyFont="1" applyAlignment="1">
      <alignment vertical="top" wrapText="1"/>
    </xf>
    <xf numFmtId="0" fontId="9" fillId="0" borderId="0" xfId="1" applyFont="1" applyAlignment="1">
      <alignment vertical="top" wrapText="1"/>
    </xf>
    <xf numFmtId="0" fontId="41" fillId="0" borderId="0" xfId="4" applyFont="1"/>
    <xf numFmtId="0" fontId="38" fillId="0" borderId="1" xfId="4" applyFont="1" applyFill="1" applyBorder="1" applyAlignment="1">
      <alignment horizontal="left" vertical="center" wrapText="1"/>
    </xf>
    <xf numFmtId="0" fontId="28" fillId="0" borderId="1" xfId="2" applyFont="1" applyBorder="1" applyAlignment="1">
      <alignment horizontal="left" vertical="center" wrapText="1"/>
    </xf>
    <xf numFmtId="0" fontId="28" fillId="0" borderId="0" xfId="2" applyFont="1" applyAlignment="1">
      <alignment horizontal="left" vertical="center" wrapText="1"/>
    </xf>
    <xf numFmtId="0" fontId="107" fillId="0" borderId="1" xfId="0" applyFont="1" applyBorder="1" applyAlignment="1">
      <alignment horizontal="left" vertical="center" wrapText="1"/>
    </xf>
    <xf numFmtId="0" fontId="20" fillId="0" borderId="0" xfId="4" applyFont="1" applyFill="1" applyAlignment="1">
      <alignment horizontal="left" vertical="top" wrapText="1"/>
    </xf>
    <xf numFmtId="0" fontId="5" fillId="0" borderId="0" xfId="4" applyFont="1" applyFill="1" applyAlignment="1">
      <alignment horizontal="left" vertical="center" wrapText="1"/>
    </xf>
    <xf numFmtId="0" fontId="41" fillId="0" borderId="15" xfId="4" applyFont="1" applyFill="1" applyBorder="1" applyAlignment="1" applyProtection="1">
      <alignment horizontal="center" vertical="center"/>
    </xf>
    <xf numFmtId="0" fontId="41" fillId="0" borderId="60" xfId="4" applyFont="1" applyFill="1" applyBorder="1" applyAlignment="1" applyProtection="1">
      <alignment horizontal="center" vertical="center"/>
    </xf>
    <xf numFmtId="0" fontId="41" fillId="0" borderId="14" xfId="4" applyFont="1" applyFill="1" applyBorder="1" applyAlignment="1" applyProtection="1">
      <alignment horizontal="center" vertical="center"/>
    </xf>
    <xf numFmtId="0" fontId="41" fillId="0" borderId="11" xfId="4" applyFont="1" applyFill="1" applyBorder="1" applyAlignment="1" applyProtection="1">
      <alignment horizontal="center" vertical="center"/>
    </xf>
    <xf numFmtId="0" fontId="41" fillId="0" borderId="10" xfId="4" applyFont="1" applyFill="1" applyBorder="1" applyAlignment="1" applyProtection="1">
      <alignment horizontal="center" vertical="center"/>
    </xf>
    <xf numFmtId="0" fontId="41" fillId="0" borderId="12" xfId="4" applyFont="1" applyFill="1" applyBorder="1" applyAlignment="1" applyProtection="1">
      <alignment horizontal="center" vertical="center"/>
    </xf>
    <xf numFmtId="0" fontId="20" fillId="0" borderId="15" xfId="4" applyFont="1" applyFill="1" applyBorder="1" applyAlignment="1" applyProtection="1">
      <alignment horizontal="center" vertical="top" wrapText="1"/>
    </xf>
    <xf numFmtId="0" fontId="20" fillId="0" borderId="60" xfId="4" applyFont="1" applyFill="1" applyBorder="1" applyAlignment="1" applyProtection="1">
      <alignment horizontal="center" vertical="top" wrapText="1"/>
    </xf>
    <xf numFmtId="0" fontId="20" fillId="0" borderId="14" xfId="4" applyFont="1" applyFill="1" applyBorder="1" applyAlignment="1" applyProtection="1">
      <alignment horizontal="center" vertical="top" wrapText="1"/>
    </xf>
    <xf numFmtId="0" fontId="9" fillId="0" borderId="8" xfId="2" applyFont="1" applyFill="1" applyBorder="1" applyAlignment="1" applyProtection="1">
      <alignment horizontal="center" vertical="top" wrapText="1"/>
    </xf>
    <xf numFmtId="0" fontId="9" fillId="0" borderId="0" xfId="2" applyFont="1" applyFill="1" applyBorder="1" applyAlignment="1" applyProtection="1">
      <alignment horizontal="center" vertical="top" wrapText="1"/>
    </xf>
    <xf numFmtId="0" fontId="5" fillId="2" borderId="60" xfId="12" applyFont="1" applyFill="1" applyBorder="1" applyAlignment="1">
      <alignment horizontal="left" vertical="center"/>
    </xf>
    <xf numFmtId="0" fontId="5" fillId="3" borderId="0" xfId="12" applyFont="1" applyFill="1" applyBorder="1" applyAlignment="1">
      <alignment horizontal="left" vertical="center" indent="1"/>
    </xf>
    <xf numFmtId="0" fontId="5" fillId="3" borderId="10" xfId="12" applyFont="1" applyFill="1" applyBorder="1" applyAlignment="1">
      <alignment horizontal="left" vertical="center" indent="1"/>
    </xf>
    <xf numFmtId="0" fontId="104" fillId="3" borderId="60" xfId="12" applyFont="1" applyFill="1" applyBorder="1" applyAlignment="1">
      <alignment horizontal="left" vertical="center"/>
    </xf>
    <xf numFmtId="0" fontId="28" fillId="3" borderId="0" xfId="12" applyFont="1" applyFill="1" applyBorder="1" applyAlignment="1">
      <alignment horizontal="left" vertical="center"/>
    </xf>
    <xf numFmtId="0" fontId="20" fillId="2" borderId="10" xfId="12" applyFont="1" applyFill="1" applyBorder="1" applyAlignment="1">
      <alignment horizontal="left" vertical="center"/>
    </xf>
    <xf numFmtId="0" fontId="20" fillId="2" borderId="0" xfId="12" applyFont="1" applyFill="1" applyBorder="1" applyAlignment="1">
      <alignment horizontal="left" vertical="center"/>
    </xf>
    <xf numFmtId="0" fontId="5" fillId="3" borderId="60" xfId="12" applyFont="1" applyFill="1" applyBorder="1" applyAlignment="1">
      <alignment horizontal="left" vertical="center"/>
    </xf>
    <xf numFmtId="0" fontId="5" fillId="3" borderId="0" xfId="12" quotePrefix="1" applyFont="1" applyFill="1" applyBorder="1" applyAlignment="1">
      <alignment horizontal="left" vertical="center" indent="1"/>
    </xf>
    <xf numFmtId="0" fontId="5" fillId="3" borderId="10" xfId="12" quotePrefix="1" applyFont="1" applyFill="1" applyBorder="1" applyAlignment="1">
      <alignment horizontal="left" vertical="center" indent="1"/>
    </xf>
    <xf numFmtId="0" fontId="5" fillId="3" borderId="0" xfId="12" applyFont="1" applyFill="1" applyBorder="1" applyAlignment="1">
      <alignment horizontal="left" vertical="center"/>
    </xf>
    <xf numFmtId="0" fontId="20" fillId="3" borderId="0" xfId="12" applyFont="1" applyFill="1" applyBorder="1" applyAlignment="1">
      <alignment horizontal="left" vertical="center"/>
    </xf>
    <xf numFmtId="0" fontId="20" fillId="0" borderId="4" xfId="27" applyFont="1" applyFill="1" applyBorder="1" applyAlignment="1">
      <alignment horizontal="center" vertical="center" wrapText="1" readingOrder="1"/>
    </xf>
    <xf numFmtId="0" fontId="3" fillId="0" borderId="49" xfId="27" applyBorder="1" applyAlignment="1">
      <alignment horizontal="center" vertical="center" wrapText="1" readingOrder="1"/>
    </xf>
    <xf numFmtId="0" fontId="83" fillId="0" borderId="0" xfId="27" applyFont="1" applyFill="1" applyBorder="1" applyAlignment="1">
      <alignment vertical="top" wrapText="1" readingOrder="1"/>
    </xf>
    <xf numFmtId="0" fontId="83" fillId="0" borderId="0" xfId="27" applyFont="1" applyFill="1" applyBorder="1" applyAlignment="1">
      <alignment vertical="center" wrapText="1" readingOrder="1"/>
    </xf>
    <xf numFmtId="0" fontId="82" fillId="0" borderId="0" xfId="27" applyFont="1" applyBorder="1" applyAlignment="1">
      <alignment vertical="top" wrapText="1"/>
    </xf>
    <xf numFmtId="0" fontId="13" fillId="3" borderId="34" xfId="31" applyFont="1" applyFill="1" applyBorder="1" applyAlignment="1">
      <alignment horizontal="left" vertical="center"/>
    </xf>
    <xf numFmtId="0" fontId="13" fillId="3" borderId="33" xfId="31" applyFont="1" applyFill="1" applyBorder="1" applyAlignment="1">
      <alignment horizontal="left" vertical="center"/>
    </xf>
    <xf numFmtId="0" fontId="59" fillId="0" borderId="77" xfId="34" applyFont="1" applyBorder="1" applyAlignment="1">
      <alignment horizontal="center"/>
    </xf>
    <xf numFmtId="0" fontId="8" fillId="0" borderId="72" xfId="0" applyFont="1" applyBorder="1" applyAlignment="1">
      <alignment horizontal="center"/>
    </xf>
    <xf numFmtId="0" fontId="8" fillId="0" borderId="79" xfId="0" applyFont="1" applyBorder="1" applyAlignment="1">
      <alignment horizontal="center"/>
    </xf>
    <xf numFmtId="3" fontId="8" fillId="0" borderId="77" xfId="0" applyNumberFormat="1" applyFont="1" applyBorder="1" applyAlignment="1">
      <alignment horizontal="center"/>
    </xf>
    <xf numFmtId="0" fontId="0" fillId="0" borderId="72" xfId="0" applyBorder="1" applyAlignment="1">
      <alignment horizontal="center"/>
    </xf>
    <xf numFmtId="0" fontId="0" fillId="0" borderId="79" xfId="0" applyBorder="1" applyAlignment="1">
      <alignment horizontal="center"/>
    </xf>
    <xf numFmtId="3" fontId="32" fillId="0" borderId="0" xfId="34" applyNumberFormat="1" applyFont="1" applyAlignment="1">
      <alignment horizontal="center" wrapText="1"/>
    </xf>
    <xf numFmtId="0" fontId="0" fillId="0" borderId="51" xfId="0" applyBorder="1" applyAlignment="1">
      <alignment horizontal="center"/>
    </xf>
    <xf numFmtId="3" fontId="32" fillId="0" borderId="0" xfId="34" applyNumberFormat="1" applyFont="1" applyAlignment="1">
      <alignment horizontal="right" wrapText="1"/>
    </xf>
    <xf numFmtId="0" fontId="0" fillId="0" borderId="51" xfId="0" applyBorder="1" applyAlignment="1">
      <alignment horizontal="right"/>
    </xf>
    <xf numFmtId="0" fontId="32" fillId="0" borderId="0" xfId="34" applyFont="1" applyFill="1" applyAlignment="1">
      <alignment horizontal="right" wrapText="1"/>
    </xf>
    <xf numFmtId="0" fontId="0" fillId="0" borderId="51" xfId="0" applyBorder="1" applyAlignment="1">
      <alignment horizontal="right" wrapText="1"/>
    </xf>
    <xf numFmtId="3" fontId="6" fillId="0" borderId="0" xfId="5" applyNumberFormat="1" applyFont="1" applyFill="1" applyBorder="1" applyAlignment="1" applyProtection="1">
      <alignment horizontal="center" vertical="center" wrapText="1"/>
      <protection locked="0"/>
    </xf>
    <xf numFmtId="0" fontId="139" fillId="0" borderId="10" xfId="0" applyFont="1" applyFill="1" applyBorder="1" applyAlignment="1">
      <alignment horizontal="center" vertical="center" wrapText="1"/>
    </xf>
    <xf numFmtId="0" fontId="5" fillId="0" borderId="0" xfId="35" applyFont="1" applyFill="1" applyAlignment="1">
      <alignment wrapText="1"/>
    </xf>
    <xf numFmtId="0" fontId="5" fillId="0" borderId="0" xfId="34" applyFont="1" applyAlignment="1">
      <alignment horizontal="left" vertical="center" wrapText="1" indent="1"/>
    </xf>
    <xf numFmtId="0" fontId="20" fillId="2" borderId="0" xfId="34" applyFont="1" applyFill="1" applyAlignment="1">
      <alignment horizontal="left" vertical="center" wrapText="1" indent="1"/>
    </xf>
    <xf numFmtId="0" fontId="0" fillId="0" borderId="0" xfId="0" applyAlignment="1">
      <alignment wrapText="1"/>
    </xf>
    <xf numFmtId="3" fontId="5" fillId="3" borderId="0" xfId="0" applyNumberFormat="1" applyFont="1" applyFill="1" applyBorder="1" applyAlignment="1">
      <alignment horizontal="center" vertical="center"/>
    </xf>
    <xf numFmtId="3" fontId="5" fillId="3" borderId="3" xfId="0" applyNumberFormat="1" applyFont="1" applyFill="1" applyBorder="1" applyAlignment="1">
      <alignment horizontal="center" vertical="center"/>
    </xf>
    <xf numFmtId="0" fontId="6" fillId="3" borderId="0" xfId="5" applyFont="1" applyFill="1" applyBorder="1" applyAlignment="1">
      <alignment horizontal="left" vertical="center" wrapText="1" indent="1"/>
    </xf>
    <xf numFmtId="0" fontId="6" fillId="3" borderId="3" xfId="5" applyFont="1" applyFill="1" applyBorder="1" applyAlignment="1">
      <alignment horizontal="left" vertical="center" wrapText="1" indent="1"/>
    </xf>
    <xf numFmtId="16" fontId="9" fillId="3" borderId="0" xfId="5" applyNumberFormat="1" applyFont="1" applyFill="1" applyBorder="1" applyAlignment="1" applyProtection="1">
      <alignment horizontal="center"/>
      <protection locked="0"/>
    </xf>
    <xf numFmtId="16" fontId="9" fillId="3" borderId="0" xfId="5" applyNumberFormat="1" applyFont="1" applyFill="1" applyBorder="1" applyAlignment="1">
      <alignment horizontal="center"/>
    </xf>
    <xf numFmtId="0" fontId="9" fillId="3" borderId="0" xfId="5" applyFont="1" applyFill="1" applyBorder="1" applyAlignment="1" applyProtection="1">
      <alignment horizontal="right" wrapText="1"/>
      <protection locked="0"/>
    </xf>
    <xf numFmtId="0" fontId="9" fillId="3" borderId="3" xfId="5" applyFont="1" applyFill="1" applyBorder="1" applyAlignment="1" applyProtection="1">
      <alignment horizontal="right" wrapText="1"/>
      <protection locked="0"/>
    </xf>
    <xf numFmtId="0" fontId="9" fillId="3" borderId="0" xfId="5" applyFont="1" applyFill="1" applyBorder="1" applyAlignment="1">
      <alignment horizontal="right" wrapText="1"/>
    </xf>
    <xf numFmtId="0" fontId="9" fillId="3" borderId="3" xfId="5" applyFont="1" applyFill="1" applyBorder="1" applyAlignment="1">
      <alignment horizontal="right" wrapText="1"/>
    </xf>
    <xf numFmtId="0" fontId="6" fillId="3" borderId="60" xfId="0" applyFont="1" applyFill="1" applyBorder="1" applyAlignment="1">
      <alignment horizontal="right" wrapText="1"/>
    </xf>
    <xf numFmtId="0" fontId="0" fillId="3" borderId="51" xfId="0" applyFill="1" applyBorder="1" applyAlignment="1">
      <alignment horizontal="right" wrapText="1"/>
    </xf>
    <xf numFmtId="0" fontId="9" fillId="3" borderId="0" xfId="0" applyFont="1" applyFill="1" applyBorder="1" applyAlignment="1">
      <alignment horizontal="center" wrapText="1"/>
    </xf>
    <xf numFmtId="0" fontId="9" fillId="3" borderId="10" xfId="0" applyFont="1" applyFill="1" applyBorder="1" applyAlignment="1">
      <alignment horizontal="center" wrapText="1"/>
    </xf>
    <xf numFmtId="0" fontId="0" fillId="3" borderId="0" xfId="0" applyFill="1" applyAlignment="1">
      <alignment horizontal="center" wrapText="1"/>
    </xf>
    <xf numFmtId="0" fontId="0" fillId="3" borderId="10" xfId="0" applyFill="1" applyBorder="1" applyAlignment="1">
      <alignment horizontal="center" wrapText="1"/>
    </xf>
    <xf numFmtId="172" fontId="33" fillId="3" borderId="0" xfId="0" applyNumberFormat="1" applyFont="1" applyFill="1" applyAlignment="1">
      <alignment horizontal="left"/>
    </xf>
    <xf numFmtId="172" fontId="93" fillId="3" borderId="0" xfId="0" applyNumberFormat="1" applyFont="1" applyFill="1" applyAlignment="1">
      <alignment horizontal="left"/>
    </xf>
    <xf numFmtId="0" fontId="22" fillId="3" borderId="0" xfId="5" applyFont="1" applyFill="1" applyBorder="1" applyAlignment="1" applyProtection="1">
      <alignment horizontal="center" wrapText="1"/>
      <protection locked="0"/>
    </xf>
    <xf numFmtId="0" fontId="22" fillId="3" borderId="3" xfId="5" applyFont="1" applyFill="1" applyBorder="1" applyAlignment="1" applyProtection="1">
      <alignment horizontal="center" wrapText="1"/>
      <protection locked="0"/>
    </xf>
    <xf numFmtId="0" fontId="16" fillId="3" borderId="57" xfId="5" applyFont="1" applyFill="1" applyBorder="1" applyAlignment="1">
      <alignment horizontal="center"/>
    </xf>
    <xf numFmtId="0" fontId="22" fillId="3" borderId="0" xfId="5" applyFont="1" applyFill="1" applyBorder="1" applyAlignment="1">
      <alignment horizontal="center" wrapText="1"/>
    </xf>
    <xf numFmtId="0" fontId="22" fillId="3" borderId="3" xfId="5" applyFont="1" applyFill="1" applyBorder="1" applyAlignment="1">
      <alignment horizontal="center" wrapText="1"/>
    </xf>
    <xf numFmtId="0" fontId="15" fillId="3" borderId="0" xfId="0" applyFont="1" applyFill="1" applyBorder="1" applyAlignment="1">
      <alignment horizontal="left" vertical="center" wrapText="1"/>
    </xf>
    <xf numFmtId="0" fontId="33" fillId="3" borderId="60" xfId="5" applyFont="1" applyFill="1" applyBorder="1" applyAlignment="1">
      <alignment horizontal="left" vertical="top" wrapText="1"/>
    </xf>
    <xf numFmtId="0" fontId="22" fillId="3" borderId="57" xfId="5" applyFont="1" applyFill="1" applyBorder="1" applyAlignment="1">
      <alignment horizontal="center"/>
    </xf>
    <xf numFmtId="0" fontId="33" fillId="3" borderId="60" xfId="5" applyFont="1" applyFill="1" applyBorder="1" applyAlignment="1">
      <alignment horizontal="left" vertical="center" wrapText="1"/>
    </xf>
    <xf numFmtId="0" fontId="6" fillId="3" borderId="51" xfId="0" applyFont="1" applyFill="1" applyBorder="1" applyAlignment="1">
      <alignment horizontal="right" wrapText="1"/>
    </xf>
    <xf numFmtId="0" fontId="6" fillId="3" borderId="0" xfId="0" applyFont="1" applyFill="1" applyBorder="1" applyAlignment="1">
      <alignment horizontal="center" vertical="center" wrapText="1"/>
    </xf>
    <xf numFmtId="0" fontId="6" fillId="3" borderId="51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right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9" fillId="3" borderId="3" xfId="5" quotePrefix="1" applyFont="1" applyFill="1" applyBorder="1" applyAlignment="1">
      <alignment horizontal="right" wrapText="1"/>
    </xf>
    <xf numFmtId="0" fontId="9" fillId="2" borderId="2" xfId="27" applyFont="1" applyFill="1" applyBorder="1" applyAlignment="1">
      <alignment horizontal="left" vertical="center" wrapText="1" indent="1" readingOrder="1"/>
    </xf>
    <xf numFmtId="0" fontId="9" fillId="2" borderId="0" xfId="27" applyFont="1" applyFill="1" applyBorder="1" applyAlignment="1">
      <alignment horizontal="left" vertical="center" wrapText="1" indent="1" readingOrder="1"/>
    </xf>
    <xf numFmtId="3" fontId="5" fillId="0" borderId="10" xfId="0" applyNumberFormat="1" applyFont="1" applyBorder="1" applyAlignment="1">
      <alignment horizontal="center" wrapText="1"/>
    </xf>
    <xf numFmtId="0" fontId="5" fillId="0" borderId="0" xfId="27" applyFont="1" applyAlignment="1">
      <alignment horizontal="center" vertical="center" wrapText="1"/>
    </xf>
    <xf numFmtId="0" fontId="13" fillId="0" borderId="0" xfId="61" applyFont="1"/>
    <xf numFmtId="0" fontId="20" fillId="0" borderId="3" xfId="62" applyFont="1" applyFill="1" applyBorder="1"/>
    <xf numFmtId="0" fontId="5" fillId="0" borderId="0" xfId="43" applyFont="1" applyAlignment="1">
      <alignment horizontal="center" vertical="top" wrapText="1"/>
    </xf>
    <xf numFmtId="0" fontId="3" fillId="0" borderId="0" xfId="43" applyAlignment="1">
      <alignment horizontal="center" vertical="top" wrapText="1"/>
    </xf>
  </cellXfs>
  <cellStyles count="75">
    <cellStyle name="=C:\WINNT35\SYSTEM32\COMMAND.COM 10" xfId="64"/>
    <cellStyle name="=C:\WINNT35\SYSTEM32\COMMAND.COM 10 3" xfId="12"/>
    <cellStyle name="=C:\WINNT35\SYSTEM32\COMMAND.COM 12" xfId="13"/>
    <cellStyle name="=C:\WINNT35\SYSTEM32\COMMAND.COM 13" xfId="14"/>
    <cellStyle name="=C:\WINNT35\SYSTEM32\COMMAND.COM 2 2" xfId="5"/>
    <cellStyle name="=C:\WINNT35\SYSTEM32\COMMAND.COM 2 2 3 2" xfId="65"/>
    <cellStyle name="=C:\WINNT35\SYSTEM32\COMMAND.COM 2 2 4" xfId="47"/>
    <cellStyle name="=C:\WINNT35\SYSTEM32\COMMAND.COM 3 5" xfId="58"/>
    <cellStyle name="=C:\WINNT35\SYSTEM32\COMMAND.COM 9" xfId="46"/>
    <cellStyle name="Comma 2" xfId="51"/>
    <cellStyle name="Comma 2 7 9 2" xfId="50"/>
    <cellStyle name="Comma 3" xfId="74"/>
    <cellStyle name="Comma 4 2 2" xfId="25"/>
    <cellStyle name="Comma 5 2" xfId="53"/>
    <cellStyle name="Heading 1 2 2 2" xfId="55"/>
    <cellStyle name="Heading 2 2 2 2" xfId="56"/>
    <cellStyle name="HeadingTable" xfId="59"/>
    <cellStyle name="HeadingTable 2" xfId="71"/>
    <cellStyle name="Hyperlink" xfId="63"/>
    <cellStyle name="Normal" xfId="0" builtinId="0"/>
    <cellStyle name="Normal 10 10" xfId="43"/>
    <cellStyle name="Normal 10 10 2 3" xfId="62"/>
    <cellStyle name="Normal 10 10 3 2" xfId="61"/>
    <cellStyle name="Normal 10 2 4 3" xfId="4"/>
    <cellStyle name="Normal 11 2 2" xfId="19"/>
    <cellStyle name="Normal 11 2 3" xfId="17"/>
    <cellStyle name="Normal 12" xfId="44"/>
    <cellStyle name="Normal 13 3 3" xfId="41"/>
    <cellStyle name="Normal 14 3 2" xfId="11"/>
    <cellStyle name="Normal 15" xfId="29"/>
    <cellStyle name="Normal 15 2" xfId="33"/>
    <cellStyle name="Normal 18 2" xfId="27"/>
    <cellStyle name="Normal 18 3" xfId="52"/>
    <cellStyle name="Normal 2" xfId="1"/>
    <cellStyle name="Normal 2 10 3" xfId="26"/>
    <cellStyle name="Normal 2 100" xfId="66"/>
    <cellStyle name="Normal 2 100 6" xfId="49"/>
    <cellStyle name="Normal 2 100 6 3" xfId="7"/>
    <cellStyle name="Normal 2 2 4 2" xfId="54"/>
    <cellStyle name="Normal 2 3 6" xfId="35"/>
    <cellStyle name="Normal 2 6 6" xfId="34"/>
    <cellStyle name="Normal 2 9" xfId="68"/>
    <cellStyle name="Normal 2 9 2" xfId="10"/>
    <cellStyle name="Normal 22" xfId="45"/>
    <cellStyle name="Normal 23" xfId="38"/>
    <cellStyle name="Normal 3" xfId="2"/>
    <cellStyle name="Normal 4" xfId="73"/>
    <cellStyle name="Normal 47 6" xfId="15"/>
    <cellStyle name="Normal 5 2 2" xfId="20"/>
    <cellStyle name="Normal 50 6" xfId="42"/>
    <cellStyle name="Normal 540" xfId="16"/>
    <cellStyle name="Normal 8 2 2" xfId="31"/>
    <cellStyle name="Normal 8 3 2" xfId="32"/>
    <cellStyle name="Normal 9 2 2" xfId="21"/>
    <cellStyle name="Normal 9 3 2" xfId="23"/>
    <cellStyle name="Normal_Q1 Interim report" xfId="8"/>
    <cellStyle name="Normal_SLP Interim Q109 v1" xfId="30"/>
    <cellStyle name="Normal_Unibank" xfId="37"/>
    <cellStyle name="Normal_Unibank 2 2" xfId="39"/>
    <cellStyle name="optionalExposure" xfId="57"/>
    <cellStyle name="optionalExposure 2" xfId="70"/>
    <cellStyle name="Percent" xfId="69" builtinId="5"/>
    <cellStyle name="Percent 10 2" xfId="28"/>
    <cellStyle name="Percent 10 3" xfId="60"/>
    <cellStyle name="Percent 13" xfId="48"/>
    <cellStyle name="Percent 2" xfId="3"/>
    <cellStyle name="Percent 2 2 6" xfId="36"/>
    <cellStyle name="Percent 2 2 7" xfId="9"/>
    <cellStyle name="Percent 2 3" xfId="40"/>
    <cellStyle name="Percent 3 11" xfId="67"/>
    <cellStyle name="Percent 7 2 2" xfId="22"/>
    <cellStyle name="Percent 7 3 2" xfId="24"/>
    <cellStyle name="Percent 8 2 4 3" xfId="6"/>
    <cellStyle name="Percent 9 2 3" xfId="18"/>
    <cellStyle name="Tusental 3" xfId="72"/>
  </cellStyles>
  <dxfs count="0"/>
  <tableStyles count="0" defaultTableStyle="TableStyleMedium2" defaultPivotStyle="PivotStyleLight16"/>
  <colors>
    <mruColors>
      <color rgb="FF0000A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117" Type="http://schemas.openxmlformats.org/officeDocument/2006/relationships/externalLink" Target="externalLinks/externalLink5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externalLink" Target="externalLinks/externalLink2.xml"/><Relationship Id="rId68" Type="http://schemas.openxmlformats.org/officeDocument/2006/relationships/externalLink" Target="externalLinks/externalLink7.xml"/><Relationship Id="rId84" Type="http://schemas.openxmlformats.org/officeDocument/2006/relationships/externalLink" Target="externalLinks/externalLink23.xml"/><Relationship Id="rId89" Type="http://schemas.openxmlformats.org/officeDocument/2006/relationships/externalLink" Target="externalLinks/externalLink28.xml"/><Relationship Id="rId112" Type="http://schemas.openxmlformats.org/officeDocument/2006/relationships/externalLink" Target="externalLinks/externalLink51.xml"/><Relationship Id="rId16" Type="http://schemas.openxmlformats.org/officeDocument/2006/relationships/worksheet" Target="worksheets/sheet16.xml"/><Relationship Id="rId107" Type="http://schemas.openxmlformats.org/officeDocument/2006/relationships/externalLink" Target="externalLinks/externalLink4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externalLink" Target="externalLinks/externalLink13.xml"/><Relationship Id="rId79" Type="http://schemas.openxmlformats.org/officeDocument/2006/relationships/externalLink" Target="externalLinks/externalLink18.xml"/><Relationship Id="rId102" Type="http://schemas.openxmlformats.org/officeDocument/2006/relationships/externalLink" Target="externalLinks/externalLink41.xml"/><Relationship Id="rId123" Type="http://schemas.openxmlformats.org/officeDocument/2006/relationships/externalLink" Target="externalLinks/externalLink62.xml"/><Relationship Id="rId5" Type="http://schemas.openxmlformats.org/officeDocument/2006/relationships/worksheet" Target="worksheets/sheet5.xml"/><Relationship Id="rId90" Type="http://schemas.openxmlformats.org/officeDocument/2006/relationships/externalLink" Target="externalLinks/externalLink29.xml"/><Relationship Id="rId95" Type="http://schemas.openxmlformats.org/officeDocument/2006/relationships/externalLink" Target="externalLinks/externalLink34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3.xml"/><Relationship Id="rId69" Type="http://schemas.openxmlformats.org/officeDocument/2006/relationships/externalLink" Target="externalLinks/externalLink8.xml"/><Relationship Id="rId77" Type="http://schemas.openxmlformats.org/officeDocument/2006/relationships/externalLink" Target="externalLinks/externalLink16.xml"/><Relationship Id="rId100" Type="http://schemas.openxmlformats.org/officeDocument/2006/relationships/externalLink" Target="externalLinks/externalLink39.xml"/><Relationship Id="rId105" Type="http://schemas.openxmlformats.org/officeDocument/2006/relationships/externalLink" Target="externalLinks/externalLink44.xml"/><Relationship Id="rId113" Type="http://schemas.openxmlformats.org/officeDocument/2006/relationships/externalLink" Target="externalLinks/externalLink52.xml"/><Relationship Id="rId118" Type="http://schemas.openxmlformats.org/officeDocument/2006/relationships/externalLink" Target="externalLinks/externalLink57.xml"/><Relationship Id="rId126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externalLink" Target="externalLinks/externalLink11.xml"/><Relationship Id="rId80" Type="http://schemas.openxmlformats.org/officeDocument/2006/relationships/externalLink" Target="externalLinks/externalLink19.xml"/><Relationship Id="rId85" Type="http://schemas.openxmlformats.org/officeDocument/2006/relationships/externalLink" Target="externalLinks/externalLink24.xml"/><Relationship Id="rId93" Type="http://schemas.openxmlformats.org/officeDocument/2006/relationships/externalLink" Target="externalLinks/externalLink32.xml"/><Relationship Id="rId98" Type="http://schemas.openxmlformats.org/officeDocument/2006/relationships/externalLink" Target="externalLinks/externalLink37.xml"/><Relationship Id="rId121" Type="http://schemas.openxmlformats.org/officeDocument/2006/relationships/externalLink" Target="externalLinks/externalLink60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externalLink" Target="externalLinks/externalLink6.xml"/><Relationship Id="rId103" Type="http://schemas.openxmlformats.org/officeDocument/2006/relationships/externalLink" Target="externalLinks/externalLink42.xml"/><Relationship Id="rId108" Type="http://schemas.openxmlformats.org/officeDocument/2006/relationships/externalLink" Target="externalLinks/externalLink47.xml"/><Relationship Id="rId116" Type="http://schemas.openxmlformats.org/officeDocument/2006/relationships/externalLink" Target="externalLinks/externalLink55.xml"/><Relationship Id="rId124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externalLink" Target="externalLinks/externalLink1.xml"/><Relationship Id="rId70" Type="http://schemas.openxmlformats.org/officeDocument/2006/relationships/externalLink" Target="externalLinks/externalLink9.xml"/><Relationship Id="rId75" Type="http://schemas.openxmlformats.org/officeDocument/2006/relationships/externalLink" Target="externalLinks/externalLink14.xml"/><Relationship Id="rId83" Type="http://schemas.openxmlformats.org/officeDocument/2006/relationships/externalLink" Target="externalLinks/externalLink22.xml"/><Relationship Id="rId88" Type="http://schemas.openxmlformats.org/officeDocument/2006/relationships/externalLink" Target="externalLinks/externalLink27.xml"/><Relationship Id="rId91" Type="http://schemas.openxmlformats.org/officeDocument/2006/relationships/externalLink" Target="externalLinks/externalLink30.xml"/><Relationship Id="rId96" Type="http://schemas.openxmlformats.org/officeDocument/2006/relationships/externalLink" Target="externalLinks/externalLink35.xml"/><Relationship Id="rId111" Type="http://schemas.openxmlformats.org/officeDocument/2006/relationships/externalLink" Target="externalLinks/externalLink5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externalLink" Target="externalLinks/externalLink45.xml"/><Relationship Id="rId114" Type="http://schemas.openxmlformats.org/officeDocument/2006/relationships/externalLink" Target="externalLinks/externalLink53.xml"/><Relationship Id="rId119" Type="http://schemas.openxmlformats.org/officeDocument/2006/relationships/externalLink" Target="externalLinks/externalLink58.xml"/><Relationship Id="rId127" Type="http://schemas.openxmlformats.org/officeDocument/2006/relationships/calcChain" Target="calcChain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externalLink" Target="externalLinks/externalLink4.xml"/><Relationship Id="rId73" Type="http://schemas.openxmlformats.org/officeDocument/2006/relationships/externalLink" Target="externalLinks/externalLink12.xml"/><Relationship Id="rId78" Type="http://schemas.openxmlformats.org/officeDocument/2006/relationships/externalLink" Target="externalLinks/externalLink17.xml"/><Relationship Id="rId81" Type="http://schemas.openxmlformats.org/officeDocument/2006/relationships/externalLink" Target="externalLinks/externalLink20.xml"/><Relationship Id="rId86" Type="http://schemas.openxmlformats.org/officeDocument/2006/relationships/externalLink" Target="externalLinks/externalLink25.xml"/><Relationship Id="rId94" Type="http://schemas.openxmlformats.org/officeDocument/2006/relationships/externalLink" Target="externalLinks/externalLink33.xml"/><Relationship Id="rId99" Type="http://schemas.openxmlformats.org/officeDocument/2006/relationships/externalLink" Target="externalLinks/externalLink38.xml"/><Relationship Id="rId101" Type="http://schemas.openxmlformats.org/officeDocument/2006/relationships/externalLink" Target="externalLinks/externalLink40.xml"/><Relationship Id="rId122" Type="http://schemas.openxmlformats.org/officeDocument/2006/relationships/externalLink" Target="externalLinks/externalLink6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externalLink" Target="externalLinks/externalLink48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15.xml"/><Relationship Id="rId97" Type="http://schemas.openxmlformats.org/officeDocument/2006/relationships/externalLink" Target="externalLinks/externalLink36.xml"/><Relationship Id="rId104" Type="http://schemas.openxmlformats.org/officeDocument/2006/relationships/externalLink" Target="externalLinks/externalLink43.xml"/><Relationship Id="rId120" Type="http://schemas.openxmlformats.org/officeDocument/2006/relationships/externalLink" Target="externalLinks/externalLink59.xml"/><Relationship Id="rId125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10.xml"/><Relationship Id="rId92" Type="http://schemas.openxmlformats.org/officeDocument/2006/relationships/externalLink" Target="externalLinks/externalLink3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externalLink" Target="externalLinks/externalLink5.xml"/><Relationship Id="rId87" Type="http://schemas.openxmlformats.org/officeDocument/2006/relationships/externalLink" Target="externalLinks/externalLink26.xml"/><Relationship Id="rId110" Type="http://schemas.openxmlformats.org/officeDocument/2006/relationships/externalLink" Target="externalLinks/externalLink49.xml"/><Relationship Id="rId115" Type="http://schemas.openxmlformats.org/officeDocument/2006/relationships/externalLink" Target="externalLinks/externalLink54.xml"/><Relationship Id="rId61" Type="http://schemas.openxmlformats.org/officeDocument/2006/relationships/worksheet" Target="worksheets/sheet61.xml"/><Relationship Id="rId82" Type="http://schemas.openxmlformats.org/officeDocument/2006/relationships/externalLink" Target="externalLinks/externalLink2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Corporate ex rev. repos </c:v>
          </c:tx>
          <c:spPr>
            <a:solidFill>
              <a:srgbClr val="CCD8DE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sv-S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'Lending by sector'!$A$4:$A$33</c:f>
              <c:strCache>
                <c:ptCount val="29"/>
                <c:pt idx="0">
                  <c:v>Q1/11</c:v>
                </c:pt>
                <c:pt idx="1">
                  <c:v>Q2/11</c:v>
                </c:pt>
                <c:pt idx="2">
                  <c:v>Q3/11</c:v>
                </c:pt>
                <c:pt idx="3">
                  <c:v>Q4/11</c:v>
                </c:pt>
                <c:pt idx="4">
                  <c:v>Q1/12</c:v>
                </c:pt>
                <c:pt idx="5">
                  <c:v>Q2/12</c:v>
                </c:pt>
                <c:pt idx="6">
                  <c:v>Q3/12</c:v>
                </c:pt>
                <c:pt idx="7">
                  <c:v>Q4/12</c:v>
                </c:pt>
                <c:pt idx="8">
                  <c:v>Q1/13</c:v>
                </c:pt>
                <c:pt idx="9">
                  <c:v>Q2/13*</c:v>
                </c:pt>
                <c:pt idx="10">
                  <c:v>Q3/13</c:v>
                </c:pt>
                <c:pt idx="11">
                  <c:v>Q4/13</c:v>
                </c:pt>
                <c:pt idx="12">
                  <c:v>Q1/14</c:v>
                </c:pt>
                <c:pt idx="13">
                  <c:v>Q2/14</c:v>
                </c:pt>
                <c:pt idx="14">
                  <c:v>Q3/14</c:v>
                </c:pt>
                <c:pt idx="15">
                  <c:v>Q4/14</c:v>
                </c:pt>
                <c:pt idx="16">
                  <c:v>Q1/15</c:v>
                </c:pt>
                <c:pt idx="17">
                  <c:v>Q2/15</c:v>
                </c:pt>
                <c:pt idx="18">
                  <c:v>Q3/15</c:v>
                </c:pt>
                <c:pt idx="19">
                  <c:v>Q4/15</c:v>
                </c:pt>
                <c:pt idx="20">
                  <c:v>Q1/16</c:v>
                </c:pt>
                <c:pt idx="21">
                  <c:v>Q2/16</c:v>
                </c:pt>
                <c:pt idx="22">
                  <c:v>Q3/16</c:v>
                </c:pt>
                <c:pt idx="23">
                  <c:v>Q4/16</c:v>
                </c:pt>
                <c:pt idx="24">
                  <c:v>Q1/17</c:v>
                </c:pt>
                <c:pt idx="25">
                  <c:v>Q2/17</c:v>
                </c:pt>
                <c:pt idx="26">
                  <c:v>Q3/17</c:v>
                </c:pt>
                <c:pt idx="27">
                  <c:v>Q4/17</c:v>
                </c:pt>
                <c:pt idx="28">
                  <c:v>Q1/18</c:v>
                </c:pt>
              </c:strCache>
            </c:strRef>
          </c:cat>
          <c:val>
            <c:numRef>
              <c:f>'Lending by sector'!$B$4:$B$33</c:f>
              <c:numCache>
                <c:formatCode>#,##0</c:formatCode>
                <c:ptCount val="29"/>
                <c:pt idx="0">
                  <c:v>133.43823284504521</c:v>
                </c:pt>
                <c:pt idx="1">
                  <c:v>134.12608793032845</c:v>
                </c:pt>
                <c:pt idx="2">
                  <c:v>136.09990702600851</c:v>
                </c:pt>
                <c:pt idx="3">
                  <c:v>139.19180094515556</c:v>
                </c:pt>
                <c:pt idx="4">
                  <c:v>142.35262067783563</c:v>
                </c:pt>
                <c:pt idx="5">
                  <c:v>144.35918320680511</c:v>
                </c:pt>
                <c:pt idx="6">
                  <c:v>142.9726235788597</c:v>
                </c:pt>
                <c:pt idx="7">
                  <c:v>137.51081071662628</c:v>
                </c:pt>
                <c:pt idx="8">
                  <c:v>136.85861487600602</c:v>
                </c:pt>
                <c:pt idx="9">
                  <c:v>128.94505124483999</c:v>
                </c:pt>
                <c:pt idx="10">
                  <c:v>127.26619437499028</c:v>
                </c:pt>
                <c:pt idx="11">
                  <c:v>123.9180639877727</c:v>
                </c:pt>
                <c:pt idx="12">
                  <c:v>125.09418102343902</c:v>
                </c:pt>
                <c:pt idx="13">
                  <c:v>123.34963425362962</c:v>
                </c:pt>
                <c:pt idx="14">
                  <c:v>126.21519161691472</c:v>
                </c:pt>
                <c:pt idx="15">
                  <c:v>122.16075124662817</c:v>
                </c:pt>
                <c:pt idx="16">
                  <c:v>128.0247484127247</c:v>
                </c:pt>
                <c:pt idx="17">
                  <c:v>125.82085814323557</c:v>
                </c:pt>
                <c:pt idx="18">
                  <c:v>124.92484277306423</c:v>
                </c:pt>
                <c:pt idx="19">
                  <c:v>123.7452564804654</c:v>
                </c:pt>
                <c:pt idx="20">
                  <c:v>121.3937552101843</c:v>
                </c:pt>
                <c:pt idx="21">
                  <c:v>120.87566374848588</c:v>
                </c:pt>
                <c:pt idx="22">
                  <c:v>113.54197768689696</c:v>
                </c:pt>
                <c:pt idx="23">
                  <c:v>112.3594112008648</c:v>
                </c:pt>
                <c:pt idx="24">
                  <c:v>113.82101340150388</c:v>
                </c:pt>
                <c:pt idx="25">
                  <c:v>116.47764735000001</c:v>
                </c:pt>
                <c:pt idx="26">
                  <c:v>111.33438935</c:v>
                </c:pt>
                <c:pt idx="27">
                  <c:v>109.59264166</c:v>
                </c:pt>
                <c:pt idx="28">
                  <c:v>102.44043925727998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06-40F3-92A1-568FF6AC950B}"/>
            </c:ext>
          </c:extLst>
        </c:ser>
        <c:ser>
          <c:idx val="1"/>
          <c:order val="1"/>
          <c:tx>
            <c:strRef>
              <c:f>'Lending by sector'!$C$3</c:f>
              <c:strCache>
                <c:ptCount val="1"/>
                <c:pt idx="0">
                  <c:v>Mortgage</c:v>
                </c:pt>
              </c:strCache>
            </c:strRef>
          </c:tx>
          <c:spPr>
            <a:solidFill>
              <a:srgbClr val="779ABC"/>
            </a:solidFill>
          </c:spPr>
          <c:invertIfNegative val="0"/>
          <c:dLbls>
            <c:dLbl>
              <c:idx val="29"/>
              <c:layout>
                <c:manualLayout>
                  <c:x val="0"/>
                  <c:y val="0.1092658640256351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F06-40F3-92A1-568FF6AC950B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sv-S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'Lending by sector'!$A$4:$A$33</c:f>
              <c:strCache>
                <c:ptCount val="29"/>
                <c:pt idx="0">
                  <c:v>Q1/11</c:v>
                </c:pt>
                <c:pt idx="1">
                  <c:v>Q2/11</c:v>
                </c:pt>
                <c:pt idx="2">
                  <c:v>Q3/11</c:v>
                </c:pt>
                <c:pt idx="3">
                  <c:v>Q4/11</c:v>
                </c:pt>
                <c:pt idx="4">
                  <c:v>Q1/12</c:v>
                </c:pt>
                <c:pt idx="5">
                  <c:v>Q2/12</c:v>
                </c:pt>
                <c:pt idx="6">
                  <c:v>Q3/12</c:v>
                </c:pt>
                <c:pt idx="7">
                  <c:v>Q4/12</c:v>
                </c:pt>
                <c:pt idx="8">
                  <c:v>Q1/13</c:v>
                </c:pt>
                <c:pt idx="9">
                  <c:v>Q2/13*</c:v>
                </c:pt>
                <c:pt idx="10">
                  <c:v>Q3/13</c:v>
                </c:pt>
                <c:pt idx="11">
                  <c:v>Q4/13</c:v>
                </c:pt>
                <c:pt idx="12">
                  <c:v>Q1/14</c:v>
                </c:pt>
                <c:pt idx="13">
                  <c:v>Q2/14</c:v>
                </c:pt>
                <c:pt idx="14">
                  <c:v>Q3/14</c:v>
                </c:pt>
                <c:pt idx="15">
                  <c:v>Q4/14</c:v>
                </c:pt>
                <c:pt idx="16">
                  <c:v>Q1/15</c:v>
                </c:pt>
                <c:pt idx="17">
                  <c:v>Q2/15</c:v>
                </c:pt>
                <c:pt idx="18">
                  <c:v>Q3/15</c:v>
                </c:pt>
                <c:pt idx="19">
                  <c:v>Q4/15</c:v>
                </c:pt>
                <c:pt idx="20">
                  <c:v>Q1/16</c:v>
                </c:pt>
                <c:pt idx="21">
                  <c:v>Q2/16</c:v>
                </c:pt>
                <c:pt idx="22">
                  <c:v>Q3/16</c:v>
                </c:pt>
                <c:pt idx="23">
                  <c:v>Q4/16</c:v>
                </c:pt>
                <c:pt idx="24">
                  <c:v>Q1/17</c:v>
                </c:pt>
                <c:pt idx="25">
                  <c:v>Q2/17</c:v>
                </c:pt>
                <c:pt idx="26">
                  <c:v>Q3/17</c:v>
                </c:pt>
                <c:pt idx="27">
                  <c:v>Q4/17</c:v>
                </c:pt>
                <c:pt idx="28">
                  <c:v>Q1/18</c:v>
                </c:pt>
              </c:strCache>
            </c:strRef>
          </c:cat>
          <c:val>
            <c:numRef>
              <c:f>'Lending by sector'!$C$4:$C$33</c:f>
              <c:numCache>
                <c:formatCode>#,##0</c:formatCode>
                <c:ptCount val="29"/>
                <c:pt idx="0">
                  <c:v>87.629632387755777</c:v>
                </c:pt>
                <c:pt idx="1">
                  <c:v>89.04611880521945</c:v>
                </c:pt>
                <c:pt idx="2">
                  <c:v>90.080766379116227</c:v>
                </c:pt>
                <c:pt idx="3">
                  <c:v>92.755878700827381</c:v>
                </c:pt>
                <c:pt idx="4">
                  <c:v>95.314340995545052</c:v>
                </c:pt>
                <c:pt idx="5">
                  <c:v>97.235676849414233</c:v>
                </c:pt>
                <c:pt idx="6">
                  <c:v>100.09192814214627</c:v>
                </c:pt>
                <c:pt idx="7">
                  <c:v>100.51808082046921</c:v>
                </c:pt>
                <c:pt idx="8">
                  <c:v>101.14090669665019</c:v>
                </c:pt>
                <c:pt idx="9">
                  <c:v>94.922148903612225</c:v>
                </c:pt>
                <c:pt idx="10">
                  <c:v>96.476040456897721</c:v>
                </c:pt>
                <c:pt idx="11">
                  <c:v>96.176461793896436</c:v>
                </c:pt>
                <c:pt idx="12">
                  <c:v>97.027656203541099</c:v>
                </c:pt>
                <c:pt idx="13">
                  <c:v>97.070667014714317</c:v>
                </c:pt>
                <c:pt idx="14">
                  <c:v>99.297243191504762</c:v>
                </c:pt>
                <c:pt idx="15">
                  <c:v>96.287446415871813</c:v>
                </c:pt>
                <c:pt idx="16">
                  <c:v>98.979868870893313</c:v>
                </c:pt>
                <c:pt idx="17">
                  <c:v>100.92019344727134</c:v>
                </c:pt>
                <c:pt idx="18">
                  <c:v>99.139457076612402</c:v>
                </c:pt>
                <c:pt idx="19">
                  <c:v>100.09598394337073</c:v>
                </c:pt>
                <c:pt idx="20">
                  <c:v>102.74715838600956</c:v>
                </c:pt>
                <c:pt idx="21">
                  <c:v>103.59178084517987</c:v>
                </c:pt>
                <c:pt idx="22">
                  <c:v>101.92894100931713</c:v>
                </c:pt>
                <c:pt idx="23">
                  <c:v>102.30993510007923</c:v>
                </c:pt>
                <c:pt idx="24">
                  <c:v>103.07189121740183</c:v>
                </c:pt>
                <c:pt idx="25">
                  <c:v>102.30704991</c:v>
                </c:pt>
                <c:pt idx="26">
                  <c:v>103.32680715000001</c:v>
                </c:pt>
                <c:pt idx="27">
                  <c:v>101.37255405999998</c:v>
                </c:pt>
                <c:pt idx="28">
                  <c:v>99.484634217330012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F06-40F3-92A1-568FF6AC950B}"/>
            </c:ext>
          </c:extLst>
        </c:ser>
        <c:ser>
          <c:idx val="3"/>
          <c:order val="2"/>
          <c:tx>
            <c:strRef>
              <c:f>'Lending by sector'!$G$3</c:f>
              <c:strCache>
                <c:ptCount val="1"/>
                <c:pt idx="0">
                  <c:v>Reverse repos</c:v>
                </c:pt>
              </c:strCache>
            </c:strRef>
          </c:tx>
          <c:spPr>
            <a:solidFill>
              <a:srgbClr val="C00000"/>
            </a:solidFill>
          </c:spPr>
          <c:invertIfNegative val="0"/>
          <c:cat>
            <c:strRef>
              <c:f>'Lending by sector'!$A$4:$A$33</c:f>
              <c:strCache>
                <c:ptCount val="29"/>
                <c:pt idx="0">
                  <c:v>Q1/11</c:v>
                </c:pt>
                <c:pt idx="1">
                  <c:v>Q2/11</c:v>
                </c:pt>
                <c:pt idx="2">
                  <c:v>Q3/11</c:v>
                </c:pt>
                <c:pt idx="3">
                  <c:v>Q4/11</c:v>
                </c:pt>
                <c:pt idx="4">
                  <c:v>Q1/12</c:v>
                </c:pt>
                <c:pt idx="5">
                  <c:v>Q2/12</c:v>
                </c:pt>
                <c:pt idx="6">
                  <c:v>Q3/12</c:v>
                </c:pt>
                <c:pt idx="7">
                  <c:v>Q4/12</c:v>
                </c:pt>
                <c:pt idx="8">
                  <c:v>Q1/13</c:v>
                </c:pt>
                <c:pt idx="9">
                  <c:v>Q2/13*</c:v>
                </c:pt>
                <c:pt idx="10">
                  <c:v>Q3/13</c:v>
                </c:pt>
                <c:pt idx="11">
                  <c:v>Q4/13</c:v>
                </c:pt>
                <c:pt idx="12">
                  <c:v>Q1/14</c:v>
                </c:pt>
                <c:pt idx="13">
                  <c:v>Q2/14</c:v>
                </c:pt>
                <c:pt idx="14">
                  <c:v>Q3/14</c:v>
                </c:pt>
                <c:pt idx="15">
                  <c:v>Q4/14</c:v>
                </c:pt>
                <c:pt idx="16">
                  <c:v>Q1/15</c:v>
                </c:pt>
                <c:pt idx="17">
                  <c:v>Q2/15</c:v>
                </c:pt>
                <c:pt idx="18">
                  <c:v>Q3/15</c:v>
                </c:pt>
                <c:pt idx="19">
                  <c:v>Q4/15</c:v>
                </c:pt>
                <c:pt idx="20">
                  <c:v>Q1/16</c:v>
                </c:pt>
                <c:pt idx="21">
                  <c:v>Q2/16</c:v>
                </c:pt>
                <c:pt idx="22">
                  <c:v>Q3/16</c:v>
                </c:pt>
                <c:pt idx="23">
                  <c:v>Q4/16</c:v>
                </c:pt>
                <c:pt idx="24">
                  <c:v>Q1/17</c:v>
                </c:pt>
                <c:pt idx="25">
                  <c:v>Q2/17</c:v>
                </c:pt>
                <c:pt idx="26">
                  <c:v>Q3/17</c:v>
                </c:pt>
                <c:pt idx="27">
                  <c:v>Q4/17</c:v>
                </c:pt>
                <c:pt idx="28">
                  <c:v>Q1/18</c:v>
                </c:pt>
              </c:strCache>
            </c:strRef>
          </c:cat>
          <c:val>
            <c:numRef>
              <c:f>'Lending by sector'!$G$4:$G$33</c:f>
              <c:numCache>
                <c:formatCode>#,##0</c:formatCode>
                <c:ptCount val="29"/>
                <c:pt idx="0">
                  <c:v>23.406552999999999</c:v>
                </c:pt>
                <c:pt idx="1">
                  <c:v>23.225176000000001</c:v>
                </c:pt>
                <c:pt idx="2">
                  <c:v>25.711055000000002</c:v>
                </c:pt>
                <c:pt idx="3">
                  <c:v>23.717839000000001</c:v>
                </c:pt>
                <c:pt idx="4">
                  <c:v>22.378132000000001</c:v>
                </c:pt>
                <c:pt idx="5">
                  <c:v>27.392963000000002</c:v>
                </c:pt>
                <c:pt idx="6">
                  <c:v>28.644242999999999</c:v>
                </c:pt>
                <c:pt idx="7">
                  <c:v>26.120191234181998</c:v>
                </c:pt>
                <c:pt idx="8">
                  <c:v>34.408369</c:v>
                </c:pt>
                <c:pt idx="9">
                  <c:v>35.276477103234292</c:v>
                </c:pt>
                <c:pt idx="10">
                  <c:v>36.870469811562451</c:v>
                </c:pt>
                <c:pt idx="11">
                  <c:v>39.713667999999998</c:v>
                </c:pt>
                <c:pt idx="12">
                  <c:v>40.809472</c:v>
                </c:pt>
                <c:pt idx="13">
                  <c:v>42.563318000000002</c:v>
                </c:pt>
                <c:pt idx="14">
                  <c:v>49.320723000000001</c:v>
                </c:pt>
                <c:pt idx="15">
                  <c:v>44.508420000000001</c:v>
                </c:pt>
                <c:pt idx="16">
                  <c:v>46.231977000000001</c:v>
                </c:pt>
                <c:pt idx="17">
                  <c:v>46.945017</c:v>
                </c:pt>
                <c:pt idx="18">
                  <c:v>43.784286000000002</c:v>
                </c:pt>
                <c:pt idx="19">
                  <c:v>32.27364</c:v>
                </c:pt>
                <c:pt idx="20">
                  <c:v>33.897911000000001</c:v>
                </c:pt>
                <c:pt idx="21">
                  <c:v>35.677188999999998</c:v>
                </c:pt>
                <c:pt idx="22">
                  <c:v>26.457393</c:v>
                </c:pt>
                <c:pt idx="23">
                  <c:v>19.175809999999998</c:v>
                </c:pt>
                <c:pt idx="24">
                  <c:v>20.850673</c:v>
                </c:pt>
                <c:pt idx="25">
                  <c:v>16.772660999999999</c:v>
                </c:pt>
                <c:pt idx="26">
                  <c:v>17.125460539999999</c:v>
                </c:pt>
                <c:pt idx="27">
                  <c:v>16.291809659999998</c:v>
                </c:pt>
                <c:pt idx="28">
                  <c:v>23.404632350189999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F06-40F3-92A1-568FF6AC950B}"/>
            </c:ext>
          </c:extLst>
        </c:ser>
        <c:ser>
          <c:idx val="2"/>
          <c:order val="3"/>
          <c:tx>
            <c:strRef>
              <c:f>'Lending by sector'!$D$3</c:f>
              <c:strCache>
                <c:ptCount val="1"/>
                <c:pt idx="0">
                  <c:v>Consumer</c:v>
                </c:pt>
              </c:strCache>
            </c:strRef>
          </c:tx>
          <c:spPr>
            <a:solidFill>
              <a:srgbClr val="005284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sv-S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'Lending by sector'!$A$4:$A$33</c:f>
              <c:strCache>
                <c:ptCount val="29"/>
                <c:pt idx="0">
                  <c:v>Q1/11</c:v>
                </c:pt>
                <c:pt idx="1">
                  <c:v>Q2/11</c:v>
                </c:pt>
                <c:pt idx="2">
                  <c:v>Q3/11</c:v>
                </c:pt>
                <c:pt idx="3">
                  <c:v>Q4/11</c:v>
                </c:pt>
                <c:pt idx="4">
                  <c:v>Q1/12</c:v>
                </c:pt>
                <c:pt idx="5">
                  <c:v>Q2/12</c:v>
                </c:pt>
                <c:pt idx="6">
                  <c:v>Q3/12</c:v>
                </c:pt>
                <c:pt idx="7">
                  <c:v>Q4/12</c:v>
                </c:pt>
                <c:pt idx="8">
                  <c:v>Q1/13</c:v>
                </c:pt>
                <c:pt idx="9">
                  <c:v>Q2/13*</c:v>
                </c:pt>
                <c:pt idx="10">
                  <c:v>Q3/13</c:v>
                </c:pt>
                <c:pt idx="11">
                  <c:v>Q4/13</c:v>
                </c:pt>
                <c:pt idx="12">
                  <c:v>Q1/14</c:v>
                </c:pt>
                <c:pt idx="13">
                  <c:v>Q2/14</c:v>
                </c:pt>
                <c:pt idx="14">
                  <c:v>Q3/14</c:v>
                </c:pt>
                <c:pt idx="15">
                  <c:v>Q4/14</c:v>
                </c:pt>
                <c:pt idx="16">
                  <c:v>Q1/15</c:v>
                </c:pt>
                <c:pt idx="17">
                  <c:v>Q2/15</c:v>
                </c:pt>
                <c:pt idx="18">
                  <c:v>Q3/15</c:v>
                </c:pt>
                <c:pt idx="19">
                  <c:v>Q4/15</c:v>
                </c:pt>
                <c:pt idx="20">
                  <c:v>Q1/16</c:v>
                </c:pt>
                <c:pt idx="21">
                  <c:v>Q2/16</c:v>
                </c:pt>
                <c:pt idx="22">
                  <c:v>Q3/16</c:v>
                </c:pt>
                <c:pt idx="23">
                  <c:v>Q4/16</c:v>
                </c:pt>
                <c:pt idx="24">
                  <c:v>Q1/17</c:v>
                </c:pt>
                <c:pt idx="25">
                  <c:v>Q2/17</c:v>
                </c:pt>
                <c:pt idx="26">
                  <c:v>Q3/17</c:v>
                </c:pt>
                <c:pt idx="27">
                  <c:v>Q4/17</c:v>
                </c:pt>
                <c:pt idx="28">
                  <c:v>Q1/18</c:v>
                </c:pt>
              </c:strCache>
            </c:strRef>
          </c:cat>
          <c:val>
            <c:numRef>
              <c:f>'Lending by sector'!$D$4:$D$33</c:f>
              <c:numCache>
                <c:formatCode>#,##0</c:formatCode>
                <c:ptCount val="29"/>
                <c:pt idx="0">
                  <c:v>29.428240222006963</c:v>
                </c:pt>
                <c:pt idx="1">
                  <c:v>30.129465537825986</c:v>
                </c:pt>
                <c:pt idx="2">
                  <c:v>29.54149642186654</c:v>
                </c:pt>
                <c:pt idx="3">
                  <c:v>30.605614922971021</c:v>
                </c:pt>
                <c:pt idx="4">
                  <c:v>29.91443418416641</c:v>
                </c:pt>
                <c:pt idx="5">
                  <c:v>29.577674897748835</c:v>
                </c:pt>
                <c:pt idx="6">
                  <c:v>29.458624442830896</c:v>
                </c:pt>
                <c:pt idx="7">
                  <c:v>29.333187588430388</c:v>
                </c:pt>
                <c:pt idx="8">
                  <c:v>29.163547548182979</c:v>
                </c:pt>
                <c:pt idx="9">
                  <c:v>28.438548370072898</c:v>
                </c:pt>
                <c:pt idx="10">
                  <c:v>28.865797581079057</c:v>
                </c:pt>
                <c:pt idx="11">
                  <c:v>27.984664025552863</c:v>
                </c:pt>
                <c:pt idx="12">
                  <c:v>27.723349685720713</c:v>
                </c:pt>
                <c:pt idx="13">
                  <c:v>28.298320649334574</c:v>
                </c:pt>
                <c:pt idx="14">
                  <c:v>28.479810828424014</c:v>
                </c:pt>
                <c:pt idx="15">
                  <c:v>28.054300524751163</c:v>
                </c:pt>
                <c:pt idx="16">
                  <c:v>27.858975156928746</c:v>
                </c:pt>
                <c:pt idx="17">
                  <c:v>28.114068988630052</c:v>
                </c:pt>
                <c:pt idx="18">
                  <c:v>27.996236766816811</c:v>
                </c:pt>
                <c:pt idx="19">
                  <c:v>27.918527235066406</c:v>
                </c:pt>
                <c:pt idx="20">
                  <c:v>27.623518554289621</c:v>
                </c:pt>
                <c:pt idx="21">
                  <c:v>27.698421928278758</c:v>
                </c:pt>
                <c:pt idx="22">
                  <c:v>27.486039897345165</c:v>
                </c:pt>
                <c:pt idx="23">
                  <c:v>27.758609970098743</c:v>
                </c:pt>
                <c:pt idx="24">
                  <c:v>26.83039318024306</c:v>
                </c:pt>
                <c:pt idx="25">
                  <c:v>27.125147330000004</c:v>
                </c:pt>
                <c:pt idx="26">
                  <c:v>26.504089159999999</c:v>
                </c:pt>
                <c:pt idx="27">
                  <c:v>26.107472380000001</c:v>
                </c:pt>
                <c:pt idx="28">
                  <c:v>25.460851736530007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F06-40F3-92A1-568FF6AC950B}"/>
            </c:ext>
          </c:extLst>
        </c:ser>
        <c:ser>
          <c:idx val="4"/>
          <c:order val="4"/>
          <c:tx>
            <c:strRef>
              <c:f>'Lending by sector'!$E$3</c:f>
              <c:strCache>
                <c:ptCount val="1"/>
                <c:pt idx="0">
                  <c:v>Public sector</c:v>
                </c:pt>
              </c:strCache>
            </c:strRef>
          </c:tx>
          <c:spPr>
            <a:solidFill>
              <a:srgbClr val="F79646"/>
            </a:solidFill>
          </c:spPr>
          <c:invertIfNegative val="0"/>
          <c:cat>
            <c:strRef>
              <c:f>'Lending by sector'!$A$4:$A$33</c:f>
              <c:strCache>
                <c:ptCount val="29"/>
                <c:pt idx="0">
                  <c:v>Q1/11</c:v>
                </c:pt>
                <c:pt idx="1">
                  <c:v>Q2/11</c:v>
                </c:pt>
                <c:pt idx="2">
                  <c:v>Q3/11</c:v>
                </c:pt>
                <c:pt idx="3">
                  <c:v>Q4/11</c:v>
                </c:pt>
                <c:pt idx="4">
                  <c:v>Q1/12</c:v>
                </c:pt>
                <c:pt idx="5">
                  <c:v>Q2/12</c:v>
                </c:pt>
                <c:pt idx="6">
                  <c:v>Q3/12</c:v>
                </c:pt>
                <c:pt idx="7">
                  <c:v>Q4/12</c:v>
                </c:pt>
                <c:pt idx="8">
                  <c:v>Q1/13</c:v>
                </c:pt>
                <c:pt idx="9">
                  <c:v>Q2/13*</c:v>
                </c:pt>
                <c:pt idx="10">
                  <c:v>Q3/13</c:v>
                </c:pt>
                <c:pt idx="11">
                  <c:v>Q4/13</c:v>
                </c:pt>
                <c:pt idx="12">
                  <c:v>Q1/14</c:v>
                </c:pt>
                <c:pt idx="13">
                  <c:v>Q2/14</c:v>
                </c:pt>
                <c:pt idx="14">
                  <c:v>Q3/14</c:v>
                </c:pt>
                <c:pt idx="15">
                  <c:v>Q4/14</c:v>
                </c:pt>
                <c:pt idx="16">
                  <c:v>Q1/15</c:v>
                </c:pt>
                <c:pt idx="17">
                  <c:v>Q2/15</c:v>
                </c:pt>
                <c:pt idx="18">
                  <c:v>Q3/15</c:v>
                </c:pt>
                <c:pt idx="19">
                  <c:v>Q4/15</c:v>
                </c:pt>
                <c:pt idx="20">
                  <c:v>Q1/16</c:v>
                </c:pt>
                <c:pt idx="21">
                  <c:v>Q2/16</c:v>
                </c:pt>
                <c:pt idx="22">
                  <c:v>Q3/16</c:v>
                </c:pt>
                <c:pt idx="23">
                  <c:v>Q4/16</c:v>
                </c:pt>
                <c:pt idx="24">
                  <c:v>Q1/17</c:v>
                </c:pt>
                <c:pt idx="25">
                  <c:v>Q2/17</c:v>
                </c:pt>
                <c:pt idx="26">
                  <c:v>Q3/17</c:v>
                </c:pt>
                <c:pt idx="27">
                  <c:v>Q4/17</c:v>
                </c:pt>
                <c:pt idx="28">
                  <c:v>Q1/18</c:v>
                </c:pt>
              </c:strCache>
            </c:strRef>
          </c:cat>
          <c:val>
            <c:numRef>
              <c:f>'Lending by sector'!$E$4:$E$33</c:f>
              <c:numCache>
                <c:formatCode>#,##0</c:formatCode>
                <c:ptCount val="29"/>
                <c:pt idx="0">
                  <c:v>5.7126546887895993</c:v>
                </c:pt>
                <c:pt idx="1">
                  <c:v>4.9966676961109009</c:v>
                </c:pt>
                <c:pt idx="2">
                  <c:v>6.2505280415822773</c:v>
                </c:pt>
                <c:pt idx="3">
                  <c:v>5.0232266996890793</c:v>
                </c:pt>
                <c:pt idx="4">
                  <c:v>4.6633689462058099</c:v>
                </c:pt>
                <c:pt idx="5">
                  <c:v>4.8560721863327165</c:v>
                </c:pt>
                <c:pt idx="6">
                  <c:v>4.6589802195096697</c:v>
                </c:pt>
                <c:pt idx="7">
                  <c:v>4.6460146762524905</c:v>
                </c:pt>
                <c:pt idx="8">
                  <c:v>5.2285524686082461</c:v>
                </c:pt>
                <c:pt idx="9">
                  <c:v>4.4032512500009391</c:v>
                </c:pt>
                <c:pt idx="10">
                  <c:v>5.3070232710134295</c:v>
                </c:pt>
                <c:pt idx="11">
                  <c:v>5.8087598866655625</c:v>
                </c:pt>
                <c:pt idx="12">
                  <c:v>5.7585031195677034</c:v>
                </c:pt>
                <c:pt idx="13">
                  <c:v>5.1830472331914477</c:v>
                </c:pt>
                <c:pt idx="14">
                  <c:v>5.6045786241039321</c:v>
                </c:pt>
                <c:pt idx="15">
                  <c:v>5.8102083389784189</c:v>
                </c:pt>
                <c:pt idx="16">
                  <c:v>5.0043545969021421</c:v>
                </c:pt>
                <c:pt idx="17">
                  <c:v>4.6131314929684928</c:v>
                </c:pt>
                <c:pt idx="18">
                  <c:v>4.4923882541233704</c:v>
                </c:pt>
                <c:pt idx="19">
                  <c:v>5.2279537354331422</c:v>
                </c:pt>
                <c:pt idx="20">
                  <c:v>4.6919572459078207</c:v>
                </c:pt>
                <c:pt idx="21">
                  <c:v>4.0664614572116209</c:v>
                </c:pt>
                <c:pt idx="22">
                  <c:v>3.6180076210775991</c:v>
                </c:pt>
                <c:pt idx="23">
                  <c:v>3.6259217990662438</c:v>
                </c:pt>
                <c:pt idx="24">
                  <c:v>3.1832180624085882</c:v>
                </c:pt>
                <c:pt idx="25">
                  <c:v>3.8497697500000005</c:v>
                </c:pt>
                <c:pt idx="26">
                  <c:v>3.2340501000000001</c:v>
                </c:pt>
                <c:pt idx="27">
                  <c:v>4.5654386300000001</c:v>
                </c:pt>
                <c:pt idx="28">
                  <c:v>2.8532497424300005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F06-40F3-92A1-568FF6AC950B}"/>
            </c:ext>
          </c:extLst>
        </c:ser>
        <c:ser>
          <c:idx val="5"/>
          <c:order val="5"/>
          <c:tx>
            <c:strRef>
              <c:f>'Lending by sector'!$F$3</c:f>
              <c:strCache>
                <c:ptCount val="1"/>
                <c:pt idx="0">
                  <c:v>Corporate1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sv-S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'Lending by sector'!$F$5:$F$33</c:f>
              <c:numCache>
                <c:formatCode>0</c:formatCode>
                <c:ptCount val="29"/>
                <c:pt idx="0">
                  <c:v>18.074635791041793</c:v>
                </c:pt>
                <c:pt idx="1">
                  <c:v>18.292971084179548</c:v>
                </c:pt>
                <c:pt idx="2">
                  <c:v>18.958901027802487</c:v>
                </c:pt>
                <c:pt idx="3">
                  <c:v>18.31096478685544</c:v>
                </c:pt>
                <c:pt idx="4">
                  <c:v>18.475141183257353</c:v>
                </c:pt>
                <c:pt idx="5">
                  <c:v>18.87211357540988</c:v>
                </c:pt>
                <c:pt idx="6">
                  <c:v>18.727277392008286</c:v>
                </c:pt>
                <c:pt idx="7">
                  <c:v>19.142959131120691</c:v>
                </c:pt>
                <c:pt idx="8">
                  <c:v>19.424848460958998</c:v>
                </c:pt>
                <c:pt idx="9">
                  <c:v>19.569254938596007</c:v>
                </c:pt>
                <c:pt idx="10">
                  <c:v>19.682158389771732</c:v>
                </c:pt>
                <c:pt idx="11">
                  <c:v>19.998694085314316</c:v>
                </c:pt>
                <c:pt idx="12">
                  <c:v>20.750818097479975</c:v>
                </c:pt>
                <c:pt idx="13">
                  <c:v>21.126714080691372</c:v>
                </c:pt>
                <c:pt idx="14">
                  <c:v>21.358344994128295</c:v>
                </c:pt>
                <c:pt idx="15">
                  <c:v>21.620766233761831</c:v>
                </c:pt>
                <c:pt idx="16">
                  <c:v>21.943040587538306</c:v>
                </c:pt>
                <c:pt idx="17">
                  <c:v>21.616913255775451</c:v>
                </c:pt>
                <c:pt idx="18">
                  <c:v>21.140411118149778</c:v>
                </c:pt>
                <c:pt idx="19">
                  <c:v>21.523412396846599</c:v>
                </c:pt>
                <c:pt idx="20">
                  <c:v>22.155025047250703</c:v>
                </c:pt>
                <c:pt idx="21">
                  <c:v>22.243719565948123</c:v>
                </c:pt>
                <c:pt idx="22">
                  <c:v>22.074771793717051</c:v>
                </c:pt>
                <c:pt idx="23">
                  <c:v>21.428509148095195</c:v>
                </c:pt>
                <c:pt idx="24">
                  <c:v>21.255167031941113</c:v>
                </c:pt>
                <c:pt idx="25" formatCode="#,##0">
                  <c:v>20.380210829999999</c:v>
                </c:pt>
                <c:pt idx="26" formatCode="#,##0">
                  <c:v>20.771909959999999</c:v>
                </c:pt>
                <c:pt idx="27" formatCode="#,##0">
                  <c:v>21.12347316</c:v>
                </c:pt>
                <c:pt idx="28" formatCode="#,##0">
                  <c:v>26.64068773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F06-40F3-92A1-568FF6AC950B}"/>
            </c:ext>
          </c:extLst>
        </c:ser>
        <c:ser>
          <c:idx val="6"/>
          <c:order val="6"/>
          <c:tx>
            <c:strRef>
              <c:f>'Lending by sector'!$H$3</c:f>
              <c:strCache>
                <c:ptCount val="1"/>
                <c:pt idx="0">
                  <c:v>Mortgage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sv-S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val>
            <c:numRef>
              <c:f>'Lending by sector'!$H$5:$H$33</c:f>
              <c:numCache>
                <c:formatCode>0</c:formatCode>
                <c:ptCount val="29"/>
                <c:pt idx="0">
                  <c:v>24.724208847211234</c:v>
                </c:pt>
                <c:pt idx="1">
                  <c:v>25.180785506455546</c:v>
                </c:pt>
                <c:pt idx="2">
                  <c:v>25.894404169611782</c:v>
                </c:pt>
                <c:pt idx="3">
                  <c:v>27.598015096042616</c:v>
                </c:pt>
                <c:pt idx="4">
                  <c:v>27.669968023494942</c:v>
                </c:pt>
                <c:pt idx="5">
                  <c:v>28.012800877525766</c:v>
                </c:pt>
                <c:pt idx="6">
                  <c:v>28.594334204278724</c:v>
                </c:pt>
                <c:pt idx="7">
                  <c:v>28.979556901755792</c:v>
                </c:pt>
                <c:pt idx="8">
                  <c:v>28.965377381254811</c:v>
                </c:pt>
                <c:pt idx="9">
                  <c:v>28.799081278355771</c:v>
                </c:pt>
                <c:pt idx="10">
                  <c:v>28.780704092786273</c:v>
                </c:pt>
                <c:pt idx="11">
                  <c:v>28.850997793224568</c:v>
                </c:pt>
                <c:pt idx="12">
                  <c:v>29.220314696017894</c:v>
                </c:pt>
                <c:pt idx="13">
                  <c:v>29.484479129122686</c:v>
                </c:pt>
                <c:pt idx="14">
                  <c:v>29.539646091682226</c:v>
                </c:pt>
                <c:pt idx="15">
                  <c:v>29.64313240500719</c:v>
                </c:pt>
                <c:pt idx="16">
                  <c:v>29.677520134409686</c:v>
                </c:pt>
                <c:pt idx="17">
                  <c:v>29.549917671840653</c:v>
                </c:pt>
                <c:pt idx="18">
                  <c:v>27.8591280115856</c:v>
                </c:pt>
                <c:pt idx="19">
                  <c:v>30.135555523181271</c:v>
                </c:pt>
                <c:pt idx="20">
                  <c:v>30.221762986891449</c:v>
                </c:pt>
                <c:pt idx="21">
                  <c:v>30.426963159577127</c:v>
                </c:pt>
                <c:pt idx="22">
                  <c:v>30.556749954165873</c:v>
                </c:pt>
                <c:pt idx="23">
                  <c:v>31.030671821451769</c:v>
                </c:pt>
                <c:pt idx="24">
                  <c:v>31.039749455051183</c:v>
                </c:pt>
                <c:pt idx="25" formatCode="#,##0">
                  <c:v>31.374866919999999</c:v>
                </c:pt>
                <c:pt idx="26" formatCode="#,##0">
                  <c:v>31.411083550000001</c:v>
                </c:pt>
                <c:pt idx="27" formatCode="#,##0">
                  <c:v>31.104562900000001</c:v>
                </c:pt>
                <c:pt idx="28" formatCode="#,##0">
                  <c:v>30.6417419000005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F06-40F3-92A1-568FF6AC95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96"/>
        <c:axId val="1056038176"/>
        <c:axId val="1056038568"/>
      </c:barChart>
      <c:catAx>
        <c:axId val="10560381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056038568"/>
        <c:crosses val="autoZero"/>
        <c:auto val="1"/>
        <c:lblAlgn val="ctr"/>
        <c:lblOffset val="100"/>
        <c:noMultiLvlLbl val="0"/>
      </c:catAx>
      <c:valAx>
        <c:axId val="1056038568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1056038176"/>
        <c:crosses val="autoZero"/>
        <c:crossBetween val="between"/>
      </c:valAx>
      <c:spPr>
        <a:ln>
          <a:noFill/>
        </a:ln>
      </c:spPr>
    </c:plotArea>
    <c:legend>
      <c:legendPos val="t"/>
      <c:layout>
        <c:manualLayout>
          <c:xMode val="edge"/>
          <c:yMode val="edge"/>
          <c:x val="3.820282434020901E-2"/>
          <c:y val="7.3551106322499657E-2"/>
          <c:w val="0.89770687406405492"/>
          <c:h val="8.4882941104743342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Calibri" panose="020F050202020403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3183065240253089"/>
          <c:y val="7.0076055874314799E-2"/>
          <c:w val="0.75297805177154553"/>
          <c:h val="0.64578780502832878"/>
        </c:manualLayout>
      </c:layout>
      <c:pieChart>
        <c:varyColors val="1"/>
        <c:ser>
          <c:idx val="0"/>
          <c:order val="0"/>
          <c:spPr>
            <a:ln w="12700">
              <a:solidFill>
                <a:schemeClr val="bg1"/>
              </a:solidFill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0CFB-4BB8-9598-2E2AC556335F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CFB-4BB8-9598-2E2AC556335F}"/>
              </c:ext>
            </c:extLst>
          </c:dPt>
          <c:dPt>
            <c:idx val="2"/>
            <c:bubble3D val="0"/>
            <c:extLst>
              <c:ext xmlns:c16="http://schemas.microsoft.com/office/drawing/2014/chart" uri="{C3380CC4-5D6E-409C-BE32-E72D297353CC}">
                <c16:uniqueId val="{00000002-0CFB-4BB8-9598-2E2AC556335F}"/>
              </c:ext>
            </c:extLst>
          </c:dPt>
          <c:dPt>
            <c:idx val="3"/>
            <c:bubble3D val="0"/>
            <c:extLst>
              <c:ext xmlns:c16="http://schemas.microsoft.com/office/drawing/2014/chart" uri="{C3380CC4-5D6E-409C-BE32-E72D297353CC}">
                <c16:uniqueId val="{00000003-0CFB-4BB8-9598-2E2AC556335F}"/>
              </c:ext>
            </c:extLst>
          </c:dPt>
          <c:dPt>
            <c:idx val="4"/>
            <c:bubble3D val="0"/>
            <c:extLst>
              <c:ext xmlns:c16="http://schemas.microsoft.com/office/drawing/2014/chart" uri="{C3380CC4-5D6E-409C-BE32-E72D297353CC}">
                <c16:uniqueId val="{00000004-0CFB-4BB8-9598-2E2AC556335F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5-0CFB-4BB8-9598-2E2AC556335F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6-0CFB-4BB8-9598-2E2AC556335F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07-0CFB-4BB8-9598-2E2AC556335F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08-0CFB-4BB8-9598-2E2AC556335F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09-0CFB-4BB8-9598-2E2AC556335F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0A-0CFB-4BB8-9598-2E2AC556335F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0B-0CFB-4BB8-9598-2E2AC556335F}"/>
              </c:ext>
            </c:extLst>
          </c:dPt>
          <c:dPt>
            <c:idx val="12"/>
            <c:bubble3D val="0"/>
            <c:extLst>
              <c:ext xmlns:c16="http://schemas.microsoft.com/office/drawing/2014/chart" uri="{C3380CC4-5D6E-409C-BE32-E72D297353CC}">
                <c16:uniqueId val="{0000000C-0CFB-4BB8-9598-2E2AC556335F}"/>
              </c:ext>
            </c:extLst>
          </c:dPt>
          <c:dPt>
            <c:idx val="13"/>
            <c:bubble3D val="0"/>
            <c:extLst>
              <c:ext xmlns:c16="http://schemas.microsoft.com/office/drawing/2014/chart" uri="{C3380CC4-5D6E-409C-BE32-E72D297353CC}">
                <c16:uniqueId val="{0000000D-0CFB-4BB8-9598-2E2AC556335F}"/>
              </c:ext>
            </c:extLst>
          </c:dPt>
          <c:dLbls>
            <c:dLbl>
              <c:idx val="0"/>
              <c:layout>
                <c:manualLayout>
                  <c:x val="-8.73634256672398E-2"/>
                  <c:y val="2.130544679040731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FB-4BB8-9598-2E2AC556335F}"/>
                </c:ext>
              </c:extLst>
            </c:dLbl>
            <c:dLbl>
              <c:idx val="1"/>
              <c:layout>
                <c:manualLayout>
                  <c:x val="4.0007360797227373E-2"/>
                  <c:y val="-3.261819690384775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B-4BB8-9598-2E2AC556335F}"/>
                </c:ext>
              </c:extLst>
            </c:dLbl>
            <c:dLbl>
              <c:idx val="2"/>
              <c:layout>
                <c:manualLayout>
                  <c:x val="2.3289230229914182E-2"/>
                  <c:y val="-2.6531741967296168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B-4BB8-9598-2E2AC556335F}"/>
                </c:ext>
              </c:extLst>
            </c:dLbl>
            <c:dLbl>
              <c:idx val="3"/>
              <c:layout>
                <c:manualLayout>
                  <c:x val="2.775597529324807E-2"/>
                  <c:y val="-1.8081750699989893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B-4BB8-9598-2E2AC556335F}"/>
                </c:ext>
              </c:extLst>
            </c:dLbl>
            <c:dLbl>
              <c:idx val="4"/>
              <c:layout>
                <c:manualLayout>
                  <c:x val="3.66249200285515E-2"/>
                  <c:y val="1.997926143824294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B-4BB8-9598-2E2AC556335F}"/>
                </c:ext>
              </c:extLst>
            </c:dLbl>
            <c:dLbl>
              <c:idx val="5"/>
              <c:layout>
                <c:manualLayout>
                  <c:x val="3.4774521675668295E-2"/>
                  <c:y val="9.2378367108911699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B-4BB8-9598-2E2AC556335F}"/>
                </c:ext>
              </c:extLst>
            </c:dLbl>
            <c:dLbl>
              <c:idx val="6"/>
              <c:layout>
                <c:manualLayout>
                  <c:x val="3.8858365410547296E-2"/>
                  <c:y val="6.1585578072608791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B-4BB8-9598-2E2AC556335F}"/>
                </c:ext>
              </c:extLst>
            </c:dLbl>
            <c:dLbl>
              <c:idx val="7"/>
              <c:layout>
                <c:manualLayout>
                  <c:x val="3.3515813693734596E-2"/>
                  <c:y val="2.5671582207633433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CFB-4BB8-9598-2E2AC556335F}"/>
                </c:ext>
              </c:extLst>
            </c:dLbl>
            <c:dLbl>
              <c:idx val="8"/>
              <c:layout>
                <c:manualLayout>
                  <c:x val="-2.2204780234598456E-2"/>
                  <c:y val="2.037318416003538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CFB-4BB8-9598-2E2AC556335F}"/>
                </c:ext>
              </c:extLst>
            </c:dLbl>
            <c:dLbl>
              <c:idx val="9"/>
              <c:layout>
                <c:manualLayout>
                  <c:x val="-5.0102376567138063E-2"/>
                  <c:y val="1.0991141707725931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CFB-4BB8-9598-2E2AC556335F}"/>
                </c:ext>
              </c:extLst>
            </c:dLbl>
            <c:dLbl>
              <c:idx val="10"/>
              <c:layout>
                <c:manualLayout>
                  <c:x val="-9.5869430064194239E-2"/>
                  <c:y val="-1.3350026240370249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CFB-4BB8-9598-2E2AC556335F}"/>
                </c:ext>
              </c:extLst>
            </c:dLbl>
            <c:dLbl>
              <c:idx val="11"/>
              <c:layout>
                <c:manualLayout>
                  <c:x val="-9.835056656429253E-2"/>
                  <c:y val="-9.7854802156911915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CFB-4BB8-9598-2E2AC556335F}"/>
                </c:ext>
              </c:extLst>
            </c:dLbl>
            <c:dLbl>
              <c:idx val="12"/>
              <c:layout>
                <c:manualLayout>
                  <c:x val="-7.5547830830463153E-2"/>
                  <c:y val="-1.1817681653773433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CFB-4BB8-9598-2E2AC556335F}"/>
                </c:ext>
              </c:extLst>
            </c:dLbl>
            <c:dLbl>
              <c:idx val="13"/>
              <c:layout>
                <c:manualLayout>
                  <c:x val="-6.9751421564892085E-2"/>
                  <c:y val="-3.3406465238169945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CFB-4BB8-9598-2E2AC556335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sv-SE"/>
              </a:p>
            </c:txPr>
            <c:dLblPos val="outEnd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'Shipping oil and oil services'!$A$21:$A$34</c:f>
              <c:strCache>
                <c:ptCount val="14"/>
                <c:pt idx="0">
                  <c:v>Tankers (crude, product, chemical)</c:v>
                </c:pt>
                <c:pt idx="1">
                  <c:v>Dry Cargo</c:v>
                </c:pt>
                <c:pt idx="2">
                  <c:v>Gas Tankers</c:v>
                </c:pt>
                <c:pt idx="3">
                  <c:v>RoRo Vessels</c:v>
                </c:pt>
                <c:pt idx="4">
                  <c:v>Container Ships</c:v>
                </c:pt>
                <c:pt idx="5">
                  <c:v>Car Carriers</c:v>
                </c:pt>
                <c:pt idx="6">
                  <c:v>Other Shipping</c:v>
                </c:pt>
                <c:pt idx="7">
                  <c:v>Drilling Rigs</c:v>
                </c:pt>
                <c:pt idx="8">
                  <c:v>Supply Vessels</c:v>
                </c:pt>
                <c:pt idx="9">
                  <c:v>Floating Production</c:v>
                </c:pt>
                <c:pt idx="10">
                  <c:v>Oil Services</c:v>
                </c:pt>
                <c:pt idx="11">
                  <c:v>Cruise</c:v>
                </c:pt>
                <c:pt idx="12">
                  <c:v>Ferries</c:v>
                </c:pt>
                <c:pt idx="13">
                  <c:v>Other</c:v>
                </c:pt>
              </c:strCache>
            </c:strRef>
          </c:cat>
          <c:val>
            <c:numRef>
              <c:f>'Shipping oil and oil services'!$B$21:$B$34</c:f>
              <c:numCache>
                <c:formatCode>0%</c:formatCode>
                <c:ptCount val="14"/>
                <c:pt idx="0">
                  <c:v>0.26465004237030348</c:v>
                </c:pt>
                <c:pt idx="1">
                  <c:v>0.13069255250953649</c:v>
                </c:pt>
                <c:pt idx="2">
                  <c:v>0.16117452298180918</c:v>
                </c:pt>
                <c:pt idx="3">
                  <c:v>1.3214755037400676E-2</c:v>
                </c:pt>
                <c:pt idx="4">
                  <c:v>1.4191246624998464E-2</c:v>
                </c:pt>
                <c:pt idx="5">
                  <c:v>6.069438421649203E-2</c:v>
                </c:pt>
                <c:pt idx="6">
                  <c:v>1.0907278099915735E-2</c:v>
                </c:pt>
                <c:pt idx="7">
                  <c:v>8.8885564050172824E-2</c:v>
                </c:pt>
                <c:pt idx="8">
                  <c:v>8.3279489484581581E-2</c:v>
                </c:pt>
                <c:pt idx="9">
                  <c:v>2.9217578611105955E-2</c:v>
                </c:pt>
                <c:pt idx="10">
                  <c:v>2.4727342718384129E-2</c:v>
                </c:pt>
                <c:pt idx="11">
                  <c:v>2.3305103572074114E-2</c:v>
                </c:pt>
                <c:pt idx="12">
                  <c:v>3.2844424941427551E-2</c:v>
                </c:pt>
                <c:pt idx="13">
                  <c:v>6.221571478179775E-2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0CFB-4BB8-9598-2E2AC556335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92"/>
      </c:pieChart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7676764481471031E-2"/>
          <c:y val="5.343510866413758E-2"/>
          <c:w val="0.95179064232326083"/>
          <c:h val="0.8040416666666666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bg1">
                <a:lumMod val="75000"/>
              </a:schemeClr>
            </a:solidFill>
            <a:ln>
              <a:solidFill>
                <a:schemeClr val="bg1">
                  <a:lumMod val="85000"/>
                </a:schemeClr>
              </a:solidFill>
            </a:ln>
          </c:spPr>
          <c:invertIfNegative val="0"/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DD8C-4D07-AAC0-33866974BBC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DD8C-4D07-AAC0-33866974BBC5}"/>
              </c:ext>
            </c:extLst>
          </c:dPt>
          <c:dPt>
            <c:idx val="11"/>
            <c:invertIfNegative val="0"/>
            <c:bubble3D val="0"/>
            <c:spPr>
              <a:solidFill>
                <a:srgbClr val="000FA0"/>
              </a:solidFill>
              <a:ln>
                <a:solidFill>
                  <a:schemeClr val="bg1">
                    <a:lumMod val="8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3-DD8C-4D07-AAC0-33866974BBC5}"/>
              </c:ext>
            </c:extLst>
          </c:dPt>
          <c:dPt>
            <c:idx val="13"/>
            <c:invertIfNegative val="0"/>
            <c:bubble3D val="0"/>
            <c:spPr>
              <a:solidFill>
                <a:schemeClr val="bg1">
                  <a:lumMod val="75000"/>
                </a:schemeClr>
              </a:solidFill>
              <a:ln>
                <a:solidFill>
                  <a:schemeClr val="accent1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5-DD8C-4D07-AAC0-33866974BBC5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2"/>
              <c:pt idx="0">
                <c:v>Q2/15</c:v>
              </c:pt>
              <c:pt idx="1">
                <c:v>Q3/15</c:v>
              </c:pt>
              <c:pt idx="2">
                <c:v>Q4/15</c:v>
              </c:pt>
              <c:pt idx="3">
                <c:v>Q1/16</c:v>
              </c:pt>
              <c:pt idx="4">
                <c:v>Q2/16</c:v>
              </c:pt>
              <c:pt idx="5">
                <c:v>Q3/16</c:v>
              </c:pt>
              <c:pt idx="6">
                <c:v>Q4/16</c:v>
              </c:pt>
              <c:pt idx="7">
                <c:v>Q1/17</c:v>
              </c:pt>
              <c:pt idx="8">
                <c:v>Q2/17</c:v>
              </c:pt>
              <c:pt idx="9">
                <c:v>Q3/17</c:v>
              </c:pt>
              <c:pt idx="10">
                <c:v>Q4/17</c:v>
              </c:pt>
              <c:pt idx="11">
                <c:v>Q1/18</c:v>
              </c:pt>
            </c:strLit>
          </c:cat>
          <c:val>
            <c:numLit>
              <c:formatCode>0</c:formatCode>
              <c:ptCount val="12"/>
              <c:pt idx="0">
                <c:v>150</c:v>
              </c:pt>
              <c:pt idx="1">
                <c:v>147</c:v>
              </c:pt>
              <c:pt idx="2">
                <c:v>143</c:v>
              </c:pt>
              <c:pt idx="3">
                <c:v>143</c:v>
              </c:pt>
              <c:pt idx="4">
                <c:v>143</c:v>
              </c:pt>
              <c:pt idx="5">
                <c:v>136</c:v>
              </c:pt>
              <c:pt idx="6">
                <c:v>133</c:v>
              </c:pt>
              <c:pt idx="7">
                <c:v>133.58771924000001</c:v>
              </c:pt>
              <c:pt idx="8">
                <c:v>129.70500000000001</c:v>
              </c:pt>
              <c:pt idx="9">
                <c:v>128.303250855773</c:v>
              </c:pt>
              <c:pt idx="10">
                <c:v>125.778993261653</c:v>
              </c:pt>
              <c:pt idx="11">
                <c:v>122.67922402796299</c:v>
              </c:pt>
            </c:numLit>
          </c:val>
          <c:extLst>
            <c:ext xmlns:c16="http://schemas.microsoft.com/office/drawing/2014/chart" uri="{C3380CC4-5D6E-409C-BE32-E72D297353CC}">
              <c16:uniqueId val="{00000006-DD8C-4D07-AAC0-33866974BB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1056039744"/>
        <c:axId val="1056040136"/>
      </c:barChart>
      <c:catAx>
        <c:axId val="1056039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056040136"/>
        <c:crosses val="autoZero"/>
        <c:auto val="1"/>
        <c:lblAlgn val="ctr"/>
        <c:lblOffset val="100"/>
        <c:noMultiLvlLbl val="0"/>
      </c:catAx>
      <c:valAx>
        <c:axId val="1056040136"/>
        <c:scaling>
          <c:orientation val="minMax"/>
          <c:max val="200"/>
          <c:min val="0"/>
        </c:scaling>
        <c:delete val="1"/>
        <c:axPos val="l"/>
        <c:numFmt formatCode="0" sourceLinked="1"/>
        <c:majorTickMark val="out"/>
        <c:minorTickMark val="none"/>
        <c:tickLblPos val="nextTo"/>
        <c:crossAx val="105603974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>
          <a:latin typeface="Arial" panose="020B0604020202020204" pitchFamily="34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bg1">
                <a:lumMod val="75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000FA0"/>
              </a:solidFill>
            </c:spPr>
            <c:extLst>
              <c:ext xmlns:c16="http://schemas.microsoft.com/office/drawing/2014/chart" uri="{C3380CC4-5D6E-409C-BE32-E72D297353CC}">
                <c16:uniqueId val="{00000001-1615-4CAF-ABC6-65959AA548B1}"/>
              </c:ext>
            </c:extLst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2"/>
              <c:pt idx="0">
                <c:v>Q2/15</c:v>
              </c:pt>
              <c:pt idx="1">
                <c:v>Q3/15</c:v>
              </c:pt>
              <c:pt idx="2">
                <c:v>Q4/15</c:v>
              </c:pt>
              <c:pt idx="3">
                <c:v>Q1/16</c:v>
              </c:pt>
              <c:pt idx="4">
                <c:v>Q2/16</c:v>
              </c:pt>
              <c:pt idx="5">
                <c:v>Q3/16</c:v>
              </c:pt>
              <c:pt idx="6">
                <c:v>Q4/16</c:v>
              </c:pt>
              <c:pt idx="7">
                <c:v>Q1/17</c:v>
              </c:pt>
              <c:pt idx="8">
                <c:v>Q2/17</c:v>
              </c:pt>
              <c:pt idx="9">
                <c:v>Q3/17</c:v>
              </c:pt>
              <c:pt idx="10">
                <c:v>Q4/17</c:v>
              </c:pt>
              <c:pt idx="11">
                <c:v>Q1/18</c:v>
              </c:pt>
            </c:strLit>
          </c:cat>
          <c:val>
            <c:numLit>
              <c:formatCode>0.0%</c:formatCode>
              <c:ptCount val="12"/>
              <c:pt idx="0">
                <c:v>0.16</c:v>
              </c:pt>
              <c:pt idx="1">
                <c:v>0.16300000000000001</c:v>
              </c:pt>
              <c:pt idx="2">
                <c:v>0.16500000000000001</c:v>
              </c:pt>
              <c:pt idx="3">
                <c:v>0.16700000000000001</c:v>
              </c:pt>
              <c:pt idx="4">
                <c:v>0.16800000000000001</c:v>
              </c:pt>
              <c:pt idx="5">
                <c:v>0.17899999999999999</c:v>
              </c:pt>
              <c:pt idx="6">
                <c:v>0.184</c:v>
              </c:pt>
              <c:pt idx="7">
                <c:v>0.18776680331168455</c:v>
              </c:pt>
              <c:pt idx="8">
                <c:v>0.192</c:v>
              </c:pt>
              <c:pt idx="9">
                <c:v>0.19235222690017653</c:v>
              </c:pt>
              <c:pt idx="10">
                <c:v>0.19490804107321888</c:v>
              </c:pt>
              <c:pt idx="11">
                <c:v>0.19844810876511401</c:v>
              </c:pt>
            </c:numLit>
          </c:val>
          <c:extLst>
            <c:ext xmlns:c16="http://schemas.microsoft.com/office/drawing/2014/chart" uri="{C3380CC4-5D6E-409C-BE32-E72D297353CC}">
              <c16:uniqueId val="{00000002-1615-4CAF-ABC6-65959AA548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428632880"/>
        <c:axId val="428633272"/>
      </c:barChart>
      <c:catAx>
        <c:axId val="4286328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428633272"/>
        <c:crosses val="autoZero"/>
        <c:auto val="1"/>
        <c:lblAlgn val="ctr"/>
        <c:lblOffset val="100"/>
        <c:noMultiLvlLbl val="0"/>
      </c:catAx>
      <c:valAx>
        <c:axId val="428633272"/>
        <c:scaling>
          <c:orientation val="minMax"/>
        </c:scaling>
        <c:delete val="1"/>
        <c:axPos val="l"/>
        <c:numFmt formatCode="0.0%" sourceLinked="1"/>
        <c:majorTickMark val="out"/>
        <c:minorTickMark val="none"/>
        <c:tickLblPos val="nextTo"/>
        <c:crossAx val="42863288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>
          <a:latin typeface="Arial" panose="020B0604020202020204" pitchFamily="34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bg1">
                <a:lumMod val="75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000FA0"/>
              </a:solidFill>
            </c:spPr>
            <c:extLst>
              <c:ext xmlns:c16="http://schemas.microsoft.com/office/drawing/2014/chart" uri="{C3380CC4-5D6E-409C-BE32-E72D297353CC}">
                <c16:uniqueId val="{00000001-7F1D-4027-AA7F-E3E0AF8A62A2}"/>
              </c:ext>
            </c:extLst>
          </c:dPt>
          <c:dLbls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2"/>
              <c:pt idx="0">
                <c:v>Q2/15</c:v>
              </c:pt>
              <c:pt idx="1">
                <c:v>Q3/15</c:v>
              </c:pt>
              <c:pt idx="2">
                <c:v>Q4/15</c:v>
              </c:pt>
              <c:pt idx="3">
                <c:v>Q1/16</c:v>
              </c:pt>
              <c:pt idx="4">
                <c:v>Q2/16</c:v>
              </c:pt>
              <c:pt idx="5">
                <c:v>Q3/16</c:v>
              </c:pt>
              <c:pt idx="6">
                <c:v>Q4/16</c:v>
              </c:pt>
              <c:pt idx="7">
                <c:v>Q1/17</c:v>
              </c:pt>
              <c:pt idx="8">
                <c:v>Q2/17</c:v>
              </c:pt>
              <c:pt idx="9">
                <c:v>Q3/17</c:v>
              </c:pt>
              <c:pt idx="10">
                <c:v>Q4/17</c:v>
              </c:pt>
              <c:pt idx="11">
                <c:v>Q1/18</c:v>
              </c:pt>
            </c:strLit>
          </c:cat>
          <c:val>
            <c:numLit>
              <c:formatCode>0.0%</c:formatCode>
              <c:ptCount val="12"/>
              <c:pt idx="0">
                <c:v>0.20699999999999999</c:v>
              </c:pt>
              <c:pt idx="1">
                <c:v>0.21299999999999999</c:v>
              </c:pt>
              <c:pt idx="2">
                <c:v>0.216</c:v>
              </c:pt>
              <c:pt idx="3">
                <c:v>0.218</c:v>
              </c:pt>
              <c:pt idx="4">
                <c:v>0.221</c:v>
              </c:pt>
              <c:pt idx="5">
                <c:v>0.24099999999999999</c:v>
              </c:pt>
              <c:pt idx="6">
                <c:v>0.247</c:v>
              </c:pt>
              <c:pt idx="7">
                <c:v>0.24349879180673753</c:v>
              </c:pt>
              <c:pt idx="8">
                <c:v>0.246</c:v>
              </c:pt>
              <c:pt idx="9">
                <c:v>0.24491141116948575</c:v>
              </c:pt>
              <c:pt idx="10">
                <c:v>0.2524013657084121</c:v>
              </c:pt>
              <c:pt idx="11">
                <c:v>0.25192716141313698</c:v>
              </c:pt>
            </c:numLit>
          </c:val>
          <c:extLst>
            <c:ext xmlns:c16="http://schemas.microsoft.com/office/drawing/2014/chart" uri="{C3380CC4-5D6E-409C-BE32-E72D297353CC}">
              <c16:uniqueId val="{00000002-7F1D-4027-AA7F-E3E0AF8A62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428634056"/>
        <c:axId val="428634448"/>
      </c:barChart>
      <c:catAx>
        <c:axId val="428634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428634448"/>
        <c:crosses val="autoZero"/>
        <c:auto val="1"/>
        <c:lblAlgn val="ctr"/>
        <c:lblOffset val="100"/>
        <c:noMultiLvlLbl val="0"/>
      </c:catAx>
      <c:valAx>
        <c:axId val="428634448"/>
        <c:scaling>
          <c:orientation val="minMax"/>
        </c:scaling>
        <c:delete val="1"/>
        <c:axPos val="l"/>
        <c:numFmt formatCode="0.0%" sourceLinked="1"/>
        <c:majorTickMark val="out"/>
        <c:minorTickMark val="none"/>
        <c:tickLblPos val="nextTo"/>
        <c:crossAx val="4286340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>
          <a:latin typeface="Arial" panose="020B0604020202020204" pitchFamily="34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8783619683562067"/>
          <c:y val="0.20861870658278739"/>
          <c:w val="0.38180102721681364"/>
          <c:h val="0.6969178790198392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000FA0"/>
              </a:solidFill>
            </c:spPr>
            <c:extLst>
              <c:ext xmlns:c16="http://schemas.microsoft.com/office/drawing/2014/chart" uri="{C3380CC4-5D6E-409C-BE32-E72D297353CC}">
                <c16:uniqueId val="{00000001-7248-4377-9CE3-FC660854E887}"/>
              </c:ext>
            </c:extLst>
          </c:dPt>
          <c:dPt>
            <c:idx val="1"/>
            <c:bubble3D val="0"/>
            <c:spPr>
              <a:solidFill>
                <a:srgbClr val="F9DACB"/>
              </a:solidFill>
            </c:spPr>
            <c:extLst>
              <c:ext xmlns:c16="http://schemas.microsoft.com/office/drawing/2014/chart" uri="{C3380CC4-5D6E-409C-BE32-E72D297353CC}">
                <c16:uniqueId val="{00000003-7248-4377-9CE3-FC660854E887}"/>
              </c:ext>
            </c:extLst>
          </c:dPt>
          <c:dPt>
            <c:idx val="2"/>
            <c:bubble3D val="0"/>
            <c:spPr>
              <a:solidFill>
                <a:srgbClr val="00AAE6"/>
              </a:solidFill>
            </c:spPr>
            <c:extLst>
              <c:ext xmlns:c16="http://schemas.microsoft.com/office/drawing/2014/chart" uri="{C3380CC4-5D6E-409C-BE32-E72D297353CC}">
                <c16:uniqueId val="{00000005-7248-4377-9CE3-FC660854E887}"/>
              </c:ext>
            </c:extLst>
          </c:dPt>
          <c:dPt>
            <c:idx val="3"/>
            <c:bubble3D val="0"/>
            <c:spPr>
              <a:solidFill>
                <a:srgbClr val="DCDDFA"/>
              </a:solidFill>
            </c:spPr>
            <c:extLst>
              <c:ext xmlns:c16="http://schemas.microsoft.com/office/drawing/2014/chart" uri="{C3380CC4-5D6E-409C-BE32-E72D297353CC}">
                <c16:uniqueId val="{00000007-7248-4377-9CE3-FC660854E887}"/>
              </c:ext>
            </c:extLst>
          </c:dPt>
          <c:dPt>
            <c:idx val="5"/>
            <c:bubble3D val="0"/>
            <c:spPr>
              <a:solidFill>
                <a:srgbClr val="EFC2BB"/>
              </a:solidFill>
            </c:spPr>
            <c:extLst>
              <c:ext xmlns:c16="http://schemas.microsoft.com/office/drawing/2014/chart" uri="{C3380CC4-5D6E-409C-BE32-E72D297353CC}">
                <c16:uniqueId val="{00000009-7248-4377-9CE3-FC660854E887}"/>
              </c:ext>
            </c:extLst>
          </c:dPt>
          <c:dLbls>
            <c:dLbl>
              <c:idx val="0"/>
              <c:layout>
                <c:manualLayout>
                  <c:x val="5.0793650793650794E-3"/>
                  <c:y val="0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248-4377-9CE3-FC660854E887}"/>
                </c:ext>
              </c:extLst>
            </c:dLbl>
            <c:dLbl>
              <c:idx val="1"/>
              <c:layout>
                <c:manualLayout>
                  <c:x val="-7.6902787151606047E-2"/>
                  <c:y val="0.1349804533780798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248-4377-9CE3-FC660854E887}"/>
                </c:ext>
              </c:extLst>
            </c:dLbl>
            <c:dLbl>
              <c:idx val="2"/>
              <c:layout>
                <c:manualLayout>
                  <c:x val="-4.7154905636795398E-2"/>
                  <c:y val="0.1433502834466916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248-4377-9CE3-FC660854E887}"/>
                </c:ext>
              </c:extLst>
            </c:dLbl>
            <c:dLbl>
              <c:idx val="3"/>
              <c:layout>
                <c:manualLayout>
                  <c:x val="-8.4281864766904122E-2"/>
                  <c:y val="0.1345378544342050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248-4377-9CE3-FC660854E887}"/>
                </c:ext>
              </c:extLst>
            </c:dLbl>
            <c:dLbl>
              <c:idx val="4"/>
              <c:layout>
                <c:manualLayout>
                  <c:x val="-9.873485814273214E-2"/>
                  <c:y val="4.546688435871152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248-4377-9CE3-FC660854E887}"/>
                </c:ext>
              </c:extLst>
            </c:dLbl>
            <c:dLbl>
              <c:idx val="5"/>
              <c:layout>
                <c:manualLayout>
                  <c:x val="-5.6627521559805022E-2"/>
                  <c:y val="-7.375762188818965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248-4377-9CE3-FC660854E887}"/>
                </c:ext>
              </c:extLst>
            </c:dLbl>
            <c:dLbl>
              <c:idx val="6"/>
              <c:layout>
                <c:manualLayout>
                  <c:x val="0.11328383952005999"/>
                  <c:y val="-4.246756641411081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248-4377-9CE3-FC660854E88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0"/>
            <c:showBubbleSize val="0"/>
            <c:separator>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7"/>
              <c:pt idx="0">
                <c:v>Credit risk</c:v>
              </c:pt>
              <c:pt idx="1">
                <c:v>Market risk</c:v>
              </c:pt>
              <c:pt idx="2">
                <c:v>Operational risk</c:v>
              </c:pt>
              <c:pt idx="3">
                <c:v>EC for Shortfall</c:v>
              </c:pt>
              <c:pt idx="4">
                <c:v>EC of Intangible assets</c:v>
              </c:pt>
              <c:pt idx="5">
                <c:v>EC of Prudent Valuation</c:v>
              </c:pt>
              <c:pt idx="6">
                <c:v>Nordea Life and Pension</c:v>
              </c:pt>
            </c:strLit>
          </c:cat>
          <c:val>
            <c:numLit>
              <c:formatCode>0%</c:formatCode>
              <c:ptCount val="7"/>
              <c:pt idx="0">
                <c:v>0.69775777913361803</c:v>
              </c:pt>
              <c:pt idx="1">
                <c:v>3.8705003050640632E-2</c:v>
              </c:pt>
              <c:pt idx="2">
                <c:v>0.11840298962782184</c:v>
              </c:pt>
              <c:pt idx="3">
                <c:v>3.24130567419158E-3</c:v>
              </c:pt>
              <c:pt idx="4">
                <c:v>7.4664429530201346E-2</c:v>
              </c:pt>
              <c:pt idx="5">
                <c:v>9.0375228798047595E-3</c:v>
              </c:pt>
              <c:pt idx="6">
                <c:v>5.8190970103721783E-2</c:v>
              </c:pt>
            </c:numLit>
          </c:val>
          <c:extLst>
            <c:ext xmlns:c16="http://schemas.microsoft.com/office/drawing/2014/chart" uri="{C3380CC4-5D6E-409C-BE32-E72D297353CC}">
              <c16:uniqueId val="{0000000C-7248-4377-9CE3-FC660854E88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1.7676764481471031E-2"/>
          <c:y val="5.343510866413758E-2"/>
          <c:w val="0.95179064232326083"/>
          <c:h val="0.8040416666666666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bg1">
                <a:lumMod val="75000"/>
              </a:schemeClr>
            </a:solidFill>
            <a:ln>
              <a:solidFill>
                <a:schemeClr val="bg1">
                  <a:lumMod val="85000"/>
                </a:schemeClr>
              </a:solidFill>
            </a:ln>
          </c:spPr>
          <c:invertIfNegative val="0"/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AB2-461D-894E-AB6EE2F1DAC0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AB2-461D-894E-AB6EE2F1DAC0}"/>
              </c:ext>
            </c:extLst>
          </c:dPt>
          <c:dPt>
            <c:idx val="11"/>
            <c:invertIfNegative val="0"/>
            <c:bubble3D val="0"/>
            <c:spPr>
              <a:solidFill>
                <a:srgbClr val="000FA0"/>
              </a:solidFill>
              <a:ln>
                <a:solidFill>
                  <a:schemeClr val="bg1">
                    <a:lumMod val="8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3-FAB2-461D-894E-AB6EE2F1DAC0}"/>
              </c:ext>
            </c:extLst>
          </c:dPt>
          <c:dPt>
            <c:idx val="13"/>
            <c:invertIfNegative val="0"/>
            <c:bubble3D val="0"/>
            <c:spPr>
              <a:solidFill>
                <a:schemeClr val="bg1">
                  <a:lumMod val="75000"/>
                </a:schemeClr>
              </a:solidFill>
              <a:ln>
                <a:solidFill>
                  <a:schemeClr val="accent1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5-FAB2-461D-894E-AB6EE2F1DAC0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2"/>
              <c:pt idx="0">
                <c:v>Q2/15</c:v>
              </c:pt>
              <c:pt idx="1">
                <c:v>Q3/15</c:v>
              </c:pt>
              <c:pt idx="2">
                <c:v>Q4/15</c:v>
              </c:pt>
              <c:pt idx="3">
                <c:v>Q1/16</c:v>
              </c:pt>
              <c:pt idx="4">
                <c:v>Q2/16</c:v>
              </c:pt>
              <c:pt idx="5">
                <c:v>Q3/16</c:v>
              </c:pt>
              <c:pt idx="6">
                <c:v>Q4/16</c:v>
              </c:pt>
              <c:pt idx="7">
                <c:v>Q1/17</c:v>
              </c:pt>
              <c:pt idx="8">
                <c:v>Q2/17</c:v>
              </c:pt>
              <c:pt idx="9">
                <c:v>Q3/17</c:v>
              </c:pt>
              <c:pt idx="10">
                <c:v>Q4/17</c:v>
              </c:pt>
              <c:pt idx="11">
                <c:v>Q1/18</c:v>
              </c:pt>
            </c:strLit>
          </c:cat>
          <c:val>
            <c:numLit>
              <c:formatCode>0.0</c:formatCode>
              <c:ptCount val="12"/>
              <c:pt idx="0">
                <c:v>25</c:v>
              </c:pt>
              <c:pt idx="1">
                <c:v>24.8</c:v>
              </c:pt>
              <c:pt idx="2">
                <c:v>25</c:v>
              </c:pt>
              <c:pt idx="3">
                <c:v>27.2</c:v>
              </c:pt>
              <c:pt idx="4">
                <c:v>27.3</c:v>
              </c:pt>
              <c:pt idx="5">
                <c:v>26.4</c:v>
              </c:pt>
              <c:pt idx="6">
                <c:v>26.3</c:v>
              </c:pt>
              <c:pt idx="7">
                <c:v>28.9</c:v>
              </c:pt>
              <c:pt idx="8">
                <c:v>27.3</c:v>
              </c:pt>
              <c:pt idx="9">
                <c:v>26.7</c:v>
              </c:pt>
              <c:pt idx="10">
                <c:v>26.7</c:v>
              </c:pt>
              <c:pt idx="11">
                <c:v>26.2</c:v>
              </c:pt>
            </c:numLit>
          </c:val>
          <c:extLst>
            <c:ext xmlns:c16="http://schemas.microsoft.com/office/drawing/2014/chart" uri="{C3380CC4-5D6E-409C-BE32-E72D297353CC}">
              <c16:uniqueId val="{00000006-FAB2-461D-894E-AB6EE2F1DA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428635624"/>
        <c:axId val="428636016"/>
      </c:barChart>
      <c:catAx>
        <c:axId val="428635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428636016"/>
        <c:crosses val="autoZero"/>
        <c:auto val="1"/>
        <c:lblAlgn val="ctr"/>
        <c:lblOffset val="100"/>
        <c:noMultiLvlLbl val="0"/>
      </c:catAx>
      <c:valAx>
        <c:axId val="428636016"/>
        <c:scaling>
          <c:orientation val="minMax"/>
          <c:max val="35"/>
          <c:min val="0"/>
        </c:scaling>
        <c:delete val="1"/>
        <c:axPos val="l"/>
        <c:numFmt formatCode="0.0" sourceLinked="1"/>
        <c:majorTickMark val="out"/>
        <c:minorTickMark val="none"/>
        <c:tickLblPos val="nextTo"/>
        <c:crossAx val="4286356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>
          <a:latin typeface="Arial" panose="020B0604020202020204" pitchFamily="34" charset="0"/>
          <a:cs typeface="Arial" panose="020B0604020202020204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13" Type="http://schemas.openxmlformats.org/officeDocument/2006/relationships/image" Target="../media/image15.jpeg"/><Relationship Id="rId18" Type="http://schemas.openxmlformats.org/officeDocument/2006/relationships/image" Target="../media/image20.png"/><Relationship Id="rId3" Type="http://schemas.openxmlformats.org/officeDocument/2006/relationships/image" Target="../media/image5.jpeg"/><Relationship Id="rId21" Type="http://schemas.openxmlformats.org/officeDocument/2006/relationships/image" Target="../media/image23.png"/><Relationship Id="rId7" Type="http://schemas.openxmlformats.org/officeDocument/2006/relationships/image" Target="../media/image9.jpeg"/><Relationship Id="rId12" Type="http://schemas.openxmlformats.org/officeDocument/2006/relationships/image" Target="../media/image14.jpeg"/><Relationship Id="rId17" Type="http://schemas.openxmlformats.org/officeDocument/2006/relationships/image" Target="../media/image19.jpeg"/><Relationship Id="rId2" Type="http://schemas.openxmlformats.org/officeDocument/2006/relationships/image" Target="../media/image4.jpeg"/><Relationship Id="rId16" Type="http://schemas.openxmlformats.org/officeDocument/2006/relationships/image" Target="../media/image18.jpeg"/><Relationship Id="rId20" Type="http://schemas.openxmlformats.org/officeDocument/2006/relationships/image" Target="../media/image22.png"/><Relationship Id="rId1" Type="http://schemas.openxmlformats.org/officeDocument/2006/relationships/image" Target="../media/image3.jpeg"/><Relationship Id="rId6" Type="http://schemas.openxmlformats.org/officeDocument/2006/relationships/image" Target="../media/image8.jpeg"/><Relationship Id="rId11" Type="http://schemas.openxmlformats.org/officeDocument/2006/relationships/image" Target="../media/image13.jpeg"/><Relationship Id="rId5" Type="http://schemas.openxmlformats.org/officeDocument/2006/relationships/image" Target="../media/image7.jpeg"/><Relationship Id="rId15" Type="http://schemas.openxmlformats.org/officeDocument/2006/relationships/image" Target="../media/image17.jpeg"/><Relationship Id="rId10" Type="http://schemas.openxmlformats.org/officeDocument/2006/relationships/image" Target="../media/image12.jpeg"/><Relationship Id="rId19" Type="http://schemas.openxmlformats.org/officeDocument/2006/relationships/image" Target="../media/image21.jpeg"/><Relationship Id="rId4" Type="http://schemas.openxmlformats.org/officeDocument/2006/relationships/image" Target="../media/image6.jpeg"/><Relationship Id="rId9" Type="http://schemas.openxmlformats.org/officeDocument/2006/relationships/image" Target="../media/image11.jpeg"/><Relationship Id="rId14" Type="http://schemas.openxmlformats.org/officeDocument/2006/relationships/image" Target="../media/image16.jpeg"/><Relationship Id="rId22" Type="http://schemas.openxmlformats.org/officeDocument/2006/relationships/image" Target="../media/image2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5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6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8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9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0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2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4.png"/><Relationship Id="rId1" Type="http://schemas.openxmlformats.org/officeDocument/2006/relationships/image" Target="../media/image3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5" Type="http://schemas.openxmlformats.org/officeDocument/2006/relationships/chart" Target="../charts/chart7.xml"/><Relationship Id="rId4" Type="http://schemas.openxmlformats.org/officeDocument/2006/relationships/chart" Target="../charts/chart6.xml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7.png"/><Relationship Id="rId2" Type="http://schemas.openxmlformats.org/officeDocument/2006/relationships/image" Target="../media/image36.png"/><Relationship Id="rId1" Type="http://schemas.openxmlformats.org/officeDocument/2006/relationships/image" Target="../media/image35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8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44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45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11.vml.rels><?xml version="1.0" encoding="UTF-8" standalone="yes"?>
<Relationships xmlns="http://schemas.openxmlformats.org/package/2006/relationships"><Relationship Id="rId3" Type="http://schemas.openxmlformats.org/officeDocument/2006/relationships/image" Target="../media/image41.emf"/><Relationship Id="rId2" Type="http://schemas.openxmlformats.org/officeDocument/2006/relationships/image" Target="../media/image40.emf"/><Relationship Id="rId1" Type="http://schemas.openxmlformats.org/officeDocument/2006/relationships/image" Target="../media/image39.emf"/><Relationship Id="rId5" Type="http://schemas.openxmlformats.org/officeDocument/2006/relationships/image" Target="../media/image43.emf"/><Relationship Id="rId4" Type="http://schemas.openxmlformats.org/officeDocument/2006/relationships/image" Target="../media/image42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79375</xdr:colOff>
      <xdr:row>0</xdr:row>
      <xdr:rowOff>88977</xdr:rowOff>
    </xdr:from>
    <xdr:to>
      <xdr:col>10</xdr:col>
      <xdr:colOff>571500</xdr:colOff>
      <xdr:row>53</xdr:row>
      <xdr:rowOff>122583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375" y="88977"/>
          <a:ext cx="7334250" cy="1013010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44450</xdr:colOff>
      <xdr:row>0</xdr:row>
      <xdr:rowOff>42334</xdr:rowOff>
    </xdr:from>
    <xdr:ext cx="6249421" cy="9520766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450" y="42334"/>
          <a:ext cx="6249421" cy="9520766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15875</xdr:colOff>
      <xdr:row>6</xdr:row>
      <xdr:rowOff>3</xdr:rowOff>
    </xdr:from>
    <xdr:to>
      <xdr:col>2</xdr:col>
      <xdr:colOff>209550</xdr:colOff>
      <xdr:row>21</xdr:row>
      <xdr:rowOff>200024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>
          <a:spLocks noChangeArrowheads="1"/>
        </xdr:cNvSpPr>
      </xdr:nvSpPr>
      <xdr:spPr bwMode="auto">
        <a:xfrm>
          <a:off x="15875" y="857253"/>
          <a:ext cx="1260475" cy="228599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="horz" wrap="square" lIns="0" tIns="0" rIns="0" bIns="0" numCol="1" anchor="t" anchorCtr="0" compatLnSpc="1">
          <a:prstTxWarp prst="textNoShape">
            <a:avLst/>
          </a:prstTxWarp>
          <a:noAutofit/>
        </a:bodyPr>
        <a:lstStyle>
          <a:defPPr>
            <a:defRPr lang="en-US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9pPr>
        </a:lstStyle>
        <a:p>
          <a:pPr marL="171450" indent="-171450" rtl="0" fontAlgn="base">
            <a:buFont typeface="Wingdings" panose="05000000000000000000" pitchFamily="2" charset="2"/>
            <a:buChar char="ü"/>
          </a:pPr>
          <a:r>
            <a:rPr lang="en-GB" sz="1200" b="1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11 million customers</a:t>
          </a:r>
          <a:endParaRPr lang="sv-SE" sz="1050">
            <a:solidFill>
              <a:schemeClr val="tx1"/>
            </a:solidFill>
            <a:effectLst/>
          </a:endParaRPr>
        </a:p>
        <a:p>
          <a:pPr rtl="0" fontAlgn="base"/>
          <a: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     - Approx. 10 million personal</a:t>
          </a:r>
          <a:b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</a:br>
          <a:r>
            <a:rPr lang="en-GB" sz="1200" kern="1200" baseline="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      </a:t>
          </a:r>
          <a: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customers</a:t>
          </a:r>
          <a:b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</a:br>
          <a: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     - 700,000  corporate customers,  incl. </a:t>
          </a:r>
        </a:p>
        <a:p>
          <a:pPr rtl="0" fontAlgn="base"/>
          <a: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       Nordic</a:t>
          </a:r>
          <a:r>
            <a:rPr lang="en-GB" sz="1200" kern="1200" baseline="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 </a:t>
          </a:r>
          <a: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Top 500</a:t>
          </a:r>
        </a:p>
        <a:p>
          <a:pPr rtl="0" fontAlgn="base"/>
          <a:endParaRPr lang="sv-SE" sz="1050">
            <a:solidFill>
              <a:srgbClr val="FF0000"/>
            </a:solidFill>
            <a:effectLst/>
          </a:endParaRPr>
        </a:p>
        <a:p>
          <a:pPr marL="171450" indent="-171450" rtl="0" fontAlgn="base">
            <a:buFont typeface="Wingdings" panose="05000000000000000000" pitchFamily="2" charset="2"/>
            <a:buChar char="ü"/>
          </a:pPr>
          <a:r>
            <a:rPr lang="en-GB" sz="1200" b="1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Distribution power</a:t>
          </a:r>
          <a:endParaRPr lang="sv-SE" sz="1050">
            <a:solidFill>
              <a:schemeClr val="tx1"/>
            </a:solidFill>
            <a:effectLst/>
          </a:endParaRPr>
        </a:p>
        <a:p>
          <a:pPr rtl="0" fontAlgn="base"/>
          <a: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     - </a:t>
          </a:r>
          <a:r>
            <a:rPr lang="en-US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Approx. 450 Office Locations</a:t>
          </a:r>
        </a:p>
        <a:p>
          <a:pPr rtl="0" fontAlgn="base"/>
          <a:r>
            <a:rPr lang="en-US" sz="1200" kern="1200">
              <a:solidFill>
                <a:srgbClr val="FF0000"/>
              </a:solidFill>
              <a:effectLst/>
              <a:latin typeface="Arial" charset="0"/>
              <a:ea typeface="+mn-ea"/>
              <a:cs typeface="Arial" charset="0"/>
            </a:rPr>
            <a:t>     </a:t>
          </a:r>
          <a:endParaRPr lang="sv-SE" sz="1050">
            <a:solidFill>
              <a:srgbClr val="FF0000"/>
            </a:solidFill>
            <a:effectLst/>
          </a:endParaRPr>
        </a:p>
        <a:p>
          <a:pPr marL="171450" indent="-171450" rtl="0" fontAlgn="base">
            <a:buFont typeface="Wingdings" panose="05000000000000000000" pitchFamily="2" charset="2"/>
            <a:buChar char="ü"/>
          </a:pPr>
          <a:r>
            <a:rPr lang="en-GB" sz="1200" b="1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Financial strength</a:t>
          </a:r>
          <a:endParaRPr lang="sv-SE" sz="1050">
            <a:solidFill>
              <a:schemeClr val="tx1"/>
            </a:solidFill>
            <a:effectLst/>
          </a:endParaRPr>
        </a:p>
        <a:p>
          <a:pPr rtl="0" fontAlgn="base"/>
          <a: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     - EUR 9.5bn total income in full year </a:t>
          </a:r>
          <a:r>
            <a:rPr lang="en-GB" sz="9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( 2017)</a:t>
          </a:r>
          <a:br>
            <a:rPr lang="en-GB" sz="1200" kern="1200">
              <a:solidFill>
                <a:srgbClr val="FF0000"/>
              </a:solidFill>
              <a:effectLst/>
              <a:latin typeface="Arial" charset="0"/>
              <a:ea typeface="+mn-ea"/>
              <a:cs typeface="Arial" charset="0"/>
            </a:rPr>
          </a:br>
          <a:r>
            <a:rPr lang="en-GB" sz="1200" kern="1200">
              <a:solidFill>
                <a:srgbClr val="FF0000"/>
              </a:solidFill>
              <a:effectLst/>
              <a:latin typeface="Arial" charset="0"/>
              <a:ea typeface="+mn-ea"/>
              <a:cs typeface="Arial" charset="0"/>
            </a:rPr>
            <a:t>     - </a:t>
          </a:r>
          <a:r>
            <a:rPr lang="en-US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EUR 580.2bn of assets </a:t>
          </a:r>
          <a:r>
            <a:rPr lang="en-US" sz="9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(Q1 2018)</a:t>
          </a:r>
          <a:b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</a:br>
          <a:r>
            <a:rPr lang="en-GB" sz="1200" kern="1200">
              <a:solidFill>
                <a:srgbClr val="FF0000"/>
              </a:solidFill>
              <a:effectLst/>
              <a:latin typeface="Arial" charset="0"/>
              <a:ea typeface="+mn-ea"/>
              <a:cs typeface="Arial" charset="0"/>
            </a:rPr>
            <a:t>     </a:t>
          </a:r>
          <a: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- </a:t>
          </a:r>
          <a:r>
            <a:rPr lang="en-US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EUR 31.1bn in equity capital </a:t>
          </a:r>
          <a:r>
            <a:rPr lang="en-US" sz="9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(Q1 2018</a:t>
          </a:r>
          <a:r>
            <a:rPr lang="en-US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)</a:t>
          </a:r>
          <a:b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</a:br>
          <a: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     -</a:t>
          </a:r>
          <a:r>
            <a:rPr lang="en-US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 </a:t>
          </a:r>
          <a: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AA credit rating</a:t>
          </a:r>
          <a:endParaRPr lang="sv-SE" sz="1050">
            <a:solidFill>
              <a:schemeClr val="tx1"/>
            </a:solidFill>
            <a:effectLst/>
          </a:endParaRPr>
        </a:p>
        <a:p>
          <a:pPr rtl="0" fontAlgn="base"/>
          <a:r>
            <a:rPr lang="sv-SE" sz="1200" kern="1200">
              <a:solidFill>
                <a:srgbClr val="FF0000"/>
              </a:solidFill>
              <a:effectLst/>
              <a:latin typeface="Arial" charset="0"/>
              <a:ea typeface="+mn-ea"/>
              <a:cs typeface="Arial" charset="0"/>
            </a:rPr>
            <a:t>     </a:t>
          </a:r>
          <a:r>
            <a:rPr lang="sv-SE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- Common Equity Tier 1 capital ratio of</a:t>
          </a:r>
        </a:p>
        <a:p>
          <a:pPr rtl="0" fontAlgn="base"/>
          <a:r>
            <a:rPr lang="sv-SE" sz="1200" kern="1200" baseline="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       </a:t>
          </a:r>
          <a:r>
            <a:rPr lang="sv-SE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19.8%  </a:t>
          </a:r>
          <a:r>
            <a:rPr lang="en-US" sz="9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(Q1 2018</a:t>
          </a:r>
          <a:r>
            <a:rPr lang="en-US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)</a:t>
          </a:r>
        </a:p>
        <a:p>
          <a:pPr rtl="0" fontAlgn="base"/>
          <a:endParaRPr lang="sv-SE" sz="1050">
            <a:solidFill>
              <a:srgbClr val="FF0000"/>
            </a:solidFill>
            <a:effectLst/>
          </a:endParaRPr>
        </a:p>
        <a:p>
          <a:pPr marL="171450" indent="-171450" rtl="0" fontAlgn="base">
            <a:buFont typeface="Wingdings" panose="05000000000000000000" pitchFamily="2" charset="2"/>
            <a:buChar char="ü"/>
          </a:pPr>
          <a:r>
            <a:rPr lang="en-GB" sz="1200" b="1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EUR ~35.0bn in market cap </a:t>
          </a:r>
          <a:r>
            <a:rPr lang="en-GB" sz="800" b="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( Q1 2018)</a:t>
          </a:r>
          <a:endParaRPr lang="sv-SE" sz="800" b="0">
            <a:solidFill>
              <a:schemeClr val="tx1"/>
            </a:solidFill>
            <a:effectLst/>
          </a:endParaRPr>
        </a:p>
        <a:p>
          <a:pPr rtl="0" fontAlgn="base"/>
          <a: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     - </a:t>
          </a:r>
          <a:r>
            <a:rPr lang="en-US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One of the largest Nordic corporations</a:t>
          </a:r>
          <a:b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</a:br>
          <a:r>
            <a:rPr lang="en-GB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     - </a:t>
          </a:r>
          <a:r>
            <a:rPr lang="en-US" sz="1200" kern="1200">
              <a:solidFill>
                <a:schemeClr val="tx1"/>
              </a:solidFill>
              <a:effectLst/>
              <a:latin typeface="Arial" charset="0"/>
              <a:ea typeface="+mn-ea"/>
              <a:cs typeface="Arial" charset="0"/>
            </a:rPr>
            <a:t>A top-10 European retail bank</a:t>
          </a:r>
          <a:endParaRPr lang="sv-SE" sz="1050">
            <a:solidFill>
              <a:schemeClr val="tx1"/>
            </a:solidFill>
            <a:effectLst/>
          </a:endParaRPr>
        </a:p>
      </xdr:txBody>
    </xdr:sp>
    <xdr:clientData/>
  </xdr:twoCellAnchor>
  <xdr:twoCellAnchor>
    <xdr:from>
      <xdr:col>1</xdr:col>
      <xdr:colOff>682083</xdr:colOff>
      <xdr:row>5</xdr:row>
      <xdr:rowOff>149490</xdr:rowOff>
    </xdr:from>
    <xdr:to>
      <xdr:col>7</xdr:col>
      <xdr:colOff>523874</xdr:colOff>
      <xdr:row>6</xdr:row>
      <xdr:rowOff>210411</xdr:rowOff>
    </xdr:to>
    <xdr:sp macro="" textlink="">
      <xdr:nvSpPr>
        <xdr:cNvPr id="3" name="AutoShape 104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>
          <a:spLocks noChangeArrowheads="1"/>
        </xdr:cNvSpPr>
      </xdr:nvSpPr>
      <xdr:spPr bwMode="auto">
        <a:xfrm>
          <a:off x="1063083" y="854340"/>
          <a:ext cx="3194591" cy="146646"/>
        </a:xfrm>
        <a:prstGeom prst="roundRect">
          <a:avLst>
            <a:gd name="adj" fmla="val 16667"/>
          </a:avLst>
        </a:prstGeom>
        <a:solidFill>
          <a:srgbClr val="0000CC"/>
        </a:solidFill>
        <a:ln>
          <a:noFill/>
        </a:ln>
        <a:effectLst/>
        <a:extLst/>
      </xdr:spPr>
      <xdr:txBody>
        <a:bodyPr wrap="square" anchor="ctr"/>
        <a:lstStyle>
          <a:defPPr>
            <a:defRPr lang="en-US"/>
          </a:defPPr>
          <a:lvl1pPr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1pPr>
          <a:lvl2pPr marL="4572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2pPr>
          <a:lvl3pPr marL="9144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3pPr>
          <a:lvl4pPr marL="13716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4pPr>
          <a:lvl5pPr marL="1828800" algn="l" rtl="0" fontAlgn="base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charset="0"/>
              <a:ea typeface="+mn-ea"/>
              <a:cs typeface="Arial" charset="0"/>
            </a:defRPr>
          </a:lvl9pPr>
        </a:lstStyle>
        <a:p>
          <a:pPr algn="ctr">
            <a:spcBef>
              <a:spcPct val="50000"/>
            </a:spcBef>
          </a:pPr>
          <a:r>
            <a:rPr lang="en-GB" sz="1200" b="1">
              <a:solidFill>
                <a:schemeClr val="bg1"/>
              </a:solidFill>
            </a:rPr>
            <a:t>Nordea’s home markets</a:t>
          </a:r>
        </a:p>
      </xdr:txBody>
    </xdr:sp>
    <xdr:clientData/>
  </xdr:twoCellAnchor>
  <xdr:oneCellAnchor>
    <xdr:from>
      <xdr:col>8</xdr:col>
      <xdr:colOff>161413</xdr:colOff>
      <xdr:row>16</xdr:row>
      <xdr:rowOff>42951</xdr:rowOff>
    </xdr:from>
    <xdr:ext cx="967299" cy="1476000"/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8613" y="2328951"/>
          <a:ext cx="967299" cy="1476000"/>
        </a:xfrm>
        <a:prstGeom prst="rect">
          <a:avLst/>
        </a:prstGeom>
      </xdr:spPr>
    </xdr:pic>
    <xdr:clientData/>
  </xdr:oneCellAnchor>
  <xdr:oneCellAnchor>
    <xdr:from>
      <xdr:col>19</xdr:col>
      <xdr:colOff>170770</xdr:colOff>
      <xdr:row>23</xdr:row>
      <xdr:rowOff>19049</xdr:rowOff>
    </xdr:from>
    <xdr:ext cx="964837" cy="1464092"/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05370" y="3305174"/>
          <a:ext cx="964837" cy="1464092"/>
        </a:xfrm>
        <a:prstGeom prst="rect">
          <a:avLst/>
        </a:prstGeom>
      </xdr:spPr>
    </xdr:pic>
    <xdr:clientData/>
  </xdr:oneCellAnchor>
  <xdr:oneCellAnchor>
    <xdr:from>
      <xdr:col>19</xdr:col>
      <xdr:colOff>194534</xdr:colOff>
      <xdr:row>9</xdr:row>
      <xdr:rowOff>24872</xdr:rowOff>
    </xdr:from>
    <xdr:ext cx="963268" cy="1461713"/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29134" y="1310747"/>
          <a:ext cx="963268" cy="1461713"/>
        </a:xfrm>
        <a:prstGeom prst="rect">
          <a:avLst/>
        </a:prstGeom>
      </xdr:spPr>
    </xdr:pic>
    <xdr:clientData/>
  </xdr:oneCellAnchor>
  <xdr:oneCellAnchor>
    <xdr:from>
      <xdr:col>23</xdr:col>
      <xdr:colOff>181904</xdr:colOff>
      <xdr:row>2</xdr:row>
      <xdr:rowOff>4763</xdr:rowOff>
    </xdr:from>
    <xdr:ext cx="964837" cy="1464093"/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450104" y="290513"/>
          <a:ext cx="964837" cy="1464093"/>
        </a:xfrm>
        <a:prstGeom prst="rect">
          <a:avLst/>
        </a:prstGeom>
      </xdr:spPr>
    </xdr:pic>
    <xdr:clientData/>
  </xdr:oneCellAnchor>
  <xdr:oneCellAnchor>
    <xdr:from>
      <xdr:col>27</xdr:col>
      <xdr:colOff>110124</xdr:colOff>
      <xdr:row>9</xdr:row>
      <xdr:rowOff>23814</xdr:rowOff>
    </xdr:from>
    <xdr:ext cx="964837" cy="1464092"/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4511924" y="1309689"/>
          <a:ext cx="964837" cy="14640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23</xdr:col>
      <xdr:colOff>209276</xdr:colOff>
      <xdr:row>9</xdr:row>
      <xdr:rowOff>19050</xdr:rowOff>
    </xdr:from>
    <xdr:ext cx="964837" cy="1464094"/>
    <xdr:pic>
      <xdr:nvPicPr>
        <xdr:cNvPr id="11" name="Picture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2477476" y="1304925"/>
          <a:ext cx="964837" cy="1464094"/>
        </a:xfrm>
        <a:prstGeom prst="rect">
          <a:avLst/>
        </a:prstGeom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27</xdr:col>
      <xdr:colOff>172652</xdr:colOff>
      <xdr:row>16</xdr:row>
      <xdr:rowOff>4763</xdr:rowOff>
    </xdr:from>
    <xdr:ext cx="917389" cy="1392092"/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4574452" y="2290763"/>
          <a:ext cx="917389" cy="139209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19</xdr:col>
      <xdr:colOff>235952</xdr:colOff>
      <xdr:row>16</xdr:row>
      <xdr:rowOff>23812</xdr:rowOff>
    </xdr:from>
    <xdr:ext cx="893665" cy="1356094"/>
    <xdr:pic>
      <xdr:nvPicPr>
        <xdr:cNvPr id="13" name="Picture 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70552" y="2309812"/>
          <a:ext cx="893665" cy="1356094"/>
        </a:xfrm>
        <a:prstGeom prst="rect">
          <a:avLst/>
        </a:prstGeom>
      </xdr:spPr>
    </xdr:pic>
    <xdr:clientData/>
  </xdr:oneCellAnchor>
  <xdr:oneCellAnchor>
    <xdr:from>
      <xdr:col>23</xdr:col>
      <xdr:colOff>166895</xdr:colOff>
      <xdr:row>16</xdr:row>
      <xdr:rowOff>19050</xdr:rowOff>
    </xdr:from>
    <xdr:ext cx="893665" cy="1356094"/>
    <xdr:pic>
      <xdr:nvPicPr>
        <xdr:cNvPr id="15" name="Picture 14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435095" y="2305050"/>
          <a:ext cx="893665" cy="1356094"/>
        </a:xfrm>
        <a:prstGeom prst="rect">
          <a:avLst/>
        </a:prstGeom>
      </xdr:spPr>
    </xdr:pic>
    <xdr:clientData/>
  </xdr:oneCellAnchor>
  <xdr:oneCellAnchor>
    <xdr:from>
      <xdr:col>19</xdr:col>
      <xdr:colOff>190500</xdr:colOff>
      <xdr:row>2</xdr:row>
      <xdr:rowOff>19050</xdr:rowOff>
    </xdr:from>
    <xdr:ext cx="964837" cy="1464092"/>
    <xdr:pic>
      <xdr:nvPicPr>
        <xdr:cNvPr id="16" name="Picture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25100" y="304800"/>
          <a:ext cx="964837" cy="1464092"/>
        </a:xfrm>
        <a:prstGeom prst="rect">
          <a:avLst/>
        </a:prstGeom>
      </xdr:spPr>
    </xdr:pic>
    <xdr:clientData/>
  </xdr:oneCellAnchor>
  <xdr:oneCellAnchor>
    <xdr:from>
      <xdr:col>8</xdr:col>
      <xdr:colOff>154113</xdr:colOff>
      <xdr:row>2</xdr:row>
      <xdr:rowOff>38100</xdr:rowOff>
    </xdr:from>
    <xdr:ext cx="936498" cy="1480762"/>
    <xdr:pic>
      <xdr:nvPicPr>
        <xdr:cNvPr id="17" name="Picture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1313" y="323850"/>
          <a:ext cx="936498" cy="1480762"/>
        </a:xfrm>
        <a:prstGeom prst="rect">
          <a:avLst/>
        </a:prstGeom>
      </xdr:spPr>
    </xdr:pic>
    <xdr:clientData/>
  </xdr:oneCellAnchor>
  <xdr:oneCellAnchor>
    <xdr:from>
      <xdr:col>8</xdr:col>
      <xdr:colOff>140725</xdr:colOff>
      <xdr:row>9</xdr:row>
      <xdr:rowOff>47625</xdr:rowOff>
    </xdr:from>
    <xdr:ext cx="968937" cy="1476001"/>
    <xdr:pic>
      <xdr:nvPicPr>
        <xdr:cNvPr id="18" name="Picture 17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07925" y="1333500"/>
          <a:ext cx="968937" cy="1476001"/>
        </a:xfrm>
        <a:prstGeom prst="rect">
          <a:avLst/>
        </a:prstGeom>
      </xdr:spPr>
    </xdr:pic>
    <xdr:clientData/>
  </xdr:oneCellAnchor>
  <xdr:oneCellAnchor>
    <xdr:from>
      <xdr:col>16</xdr:col>
      <xdr:colOff>43245</xdr:colOff>
      <xdr:row>9</xdr:row>
      <xdr:rowOff>64320</xdr:rowOff>
    </xdr:from>
    <xdr:ext cx="963268" cy="1476000"/>
    <xdr:pic>
      <xdr:nvPicPr>
        <xdr:cNvPr id="19" name="Picture 18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7645" y="1350195"/>
          <a:ext cx="963268" cy="1476000"/>
        </a:xfrm>
        <a:prstGeom prst="rect">
          <a:avLst/>
        </a:prstGeom>
      </xdr:spPr>
    </xdr:pic>
    <xdr:clientData/>
  </xdr:oneCellAnchor>
  <xdr:oneCellAnchor>
    <xdr:from>
      <xdr:col>16</xdr:col>
      <xdr:colOff>38554</xdr:colOff>
      <xdr:row>2</xdr:row>
      <xdr:rowOff>38101</xdr:rowOff>
    </xdr:from>
    <xdr:ext cx="961699" cy="1480762"/>
    <xdr:pic>
      <xdr:nvPicPr>
        <xdr:cNvPr id="20" name="Pictur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954" y="323851"/>
          <a:ext cx="961699" cy="1480762"/>
        </a:xfrm>
        <a:prstGeom prst="rect">
          <a:avLst/>
        </a:prstGeom>
      </xdr:spPr>
    </xdr:pic>
    <xdr:clientData/>
  </xdr:oneCellAnchor>
  <xdr:twoCellAnchor>
    <xdr:from>
      <xdr:col>12</xdr:col>
      <xdr:colOff>0</xdr:colOff>
      <xdr:row>9</xdr:row>
      <xdr:rowOff>0</xdr:rowOff>
    </xdr:from>
    <xdr:to>
      <xdr:col>13</xdr:col>
      <xdr:colOff>389303</xdr:colOff>
      <xdr:row>14</xdr:row>
      <xdr:rowOff>223463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00000000-0008-0000-0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0800" y="1285875"/>
          <a:ext cx="922703" cy="861638"/>
        </a:xfrm>
        <a:prstGeom prst="rect">
          <a:avLst/>
        </a:prstGeom>
      </xdr:spPr>
    </xdr:pic>
    <xdr:clientData/>
  </xdr:twoCellAnchor>
  <xdr:twoCellAnchor editAs="oneCell">
    <xdr:from>
      <xdr:col>8</xdr:col>
      <xdr:colOff>140154</xdr:colOff>
      <xdr:row>23</xdr:row>
      <xdr:rowOff>13607</xdr:rowOff>
    </xdr:from>
    <xdr:to>
      <xdr:col>9</xdr:col>
      <xdr:colOff>495300</xdr:colOff>
      <xdr:row>29</xdr:row>
      <xdr:rowOff>27214</xdr:rowOff>
    </xdr:to>
    <xdr:pic>
      <xdr:nvPicPr>
        <xdr:cNvPr id="26" name="Picture 25" descr="C:\Users\n301800\AppData\Local\Microsoft\Windows\Temporary Internet Files\Content.Outlook\3672CM3O\Pernille Erenbjerg.jpg">
          <a:extLst>
            <a:ext uri="{FF2B5EF4-FFF2-40B4-BE49-F238E27FC236}">
              <a16:creationId xmlns:a16="http://schemas.microsoft.com/office/drawing/2014/main" id="{00000000-0008-0000-0300-00001A000000}"/>
            </a:ext>
          </a:extLst>
        </xdr:cNvPr>
        <xdr:cNvPicPr/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8229" y="5509532"/>
          <a:ext cx="1002846" cy="149950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13607</xdr:colOff>
      <xdr:row>16</xdr:row>
      <xdr:rowOff>13607</xdr:rowOff>
    </xdr:from>
    <xdr:to>
      <xdr:col>13</xdr:col>
      <xdr:colOff>408214</xdr:colOff>
      <xdr:row>22</xdr:row>
      <xdr:rowOff>38100</xdr:rowOff>
    </xdr:to>
    <xdr:pic>
      <xdr:nvPicPr>
        <xdr:cNvPr id="27" name="Picture 26" descr="C:\Users\n301800\AppData\Local\Microsoft\Windows\Temporary Internet Files\Content.Outlook\3672CM3O\Maria Varsellona.jpg">
          <a:extLst>
            <a:ext uri="{FF2B5EF4-FFF2-40B4-BE49-F238E27FC236}">
              <a16:creationId xmlns:a16="http://schemas.microsoft.com/office/drawing/2014/main" id="{00000000-0008-0000-0300-00001B000000}"/>
            </a:ext>
          </a:extLst>
        </xdr:cNvPr>
        <xdr:cNvPicPr/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4357" y="3775982"/>
          <a:ext cx="994682" cy="151039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336776</xdr:colOff>
      <xdr:row>27</xdr:row>
      <xdr:rowOff>204107</xdr:rowOff>
    </xdr:from>
    <xdr:to>
      <xdr:col>6</xdr:col>
      <xdr:colOff>558934</xdr:colOff>
      <xdr:row>41</xdr:row>
      <xdr:rowOff>113578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00000000-0008-0000-03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336776" y="6626678"/>
          <a:ext cx="6658337" cy="3379293"/>
        </a:xfrm>
        <a:prstGeom prst="rect">
          <a:avLst/>
        </a:prstGeom>
      </xdr:spPr>
    </xdr:pic>
    <xdr:clientData/>
  </xdr:twoCellAnchor>
  <xdr:twoCellAnchor editAs="oneCell">
    <xdr:from>
      <xdr:col>27</xdr:col>
      <xdr:colOff>133350</xdr:colOff>
      <xdr:row>2</xdr:row>
      <xdr:rowOff>0</xdr:rowOff>
    </xdr:from>
    <xdr:to>
      <xdr:col>27</xdr:col>
      <xdr:colOff>1095375</xdr:colOff>
      <xdr:row>8</xdr:row>
      <xdr:rowOff>133351</xdr:rowOff>
    </xdr:to>
    <xdr:pic>
      <xdr:nvPicPr>
        <xdr:cNvPr id="30" name="Picture 29" descr="C:\Users\n301800\AppData\Local\Microsoft\Windows\Temporary Internet Files\Content.IE5\D1M9L0C4\_W8A3676LEVFFF.jpg">
          <a:extLst>
            <a:ext uri="{FF2B5EF4-FFF2-40B4-BE49-F238E27FC236}">
              <a16:creationId xmlns:a16="http://schemas.microsoft.com/office/drawing/2014/main" id="{00000000-0008-0000-0300-00001E000000}"/>
            </a:ext>
          </a:extLst>
        </xdr:cNvPr>
        <xdr:cNvPicPr/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31000" y="457200"/>
          <a:ext cx="962025" cy="145732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12</xdr:col>
      <xdr:colOff>0</xdr:colOff>
      <xdr:row>2</xdr:row>
      <xdr:rowOff>19050</xdr:rowOff>
    </xdr:from>
    <xdr:to>
      <xdr:col>13</xdr:col>
      <xdr:colOff>390524</xdr:colOff>
      <xdr:row>8</xdr:row>
      <xdr:rowOff>188896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9810750" y="476250"/>
          <a:ext cx="990599" cy="1493821"/>
        </a:xfrm>
        <a:prstGeom prst="rect">
          <a:avLst/>
        </a:prstGeom>
      </xdr:spPr>
    </xdr:pic>
    <xdr:clientData/>
  </xdr:twoCellAnchor>
  <xdr:twoCellAnchor editAs="oneCell">
    <xdr:from>
      <xdr:col>16</xdr:col>
      <xdr:colOff>47626</xdr:colOff>
      <xdr:row>16</xdr:row>
      <xdr:rowOff>27778</xdr:rowOff>
    </xdr:from>
    <xdr:to>
      <xdr:col>16</xdr:col>
      <xdr:colOff>1031177</xdr:colOff>
      <xdr:row>22</xdr:row>
      <xdr:rowOff>2720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00000000-0008-0000-0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12296776" y="3790153"/>
          <a:ext cx="983551" cy="1458121"/>
        </a:xfrm>
        <a:prstGeom prst="rect">
          <a:avLst/>
        </a:prstGeom>
      </xdr:spPr>
    </xdr:pic>
    <xdr:clientData/>
  </xdr:twoCellAnchor>
  <xdr:twoCellAnchor editAs="oneCell">
    <xdr:from>
      <xdr:col>2</xdr:col>
      <xdr:colOff>312964</xdr:colOff>
      <xdr:row>8</xdr:row>
      <xdr:rowOff>54429</xdr:rowOff>
    </xdr:from>
    <xdr:to>
      <xdr:col>6</xdr:col>
      <xdr:colOff>660730</xdr:colOff>
      <xdr:row>23</xdr:row>
      <xdr:rowOff>14032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3701143" y="1823358"/>
          <a:ext cx="3395766" cy="363353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111124</xdr:rowOff>
    </xdr:from>
    <xdr:ext cx="5445125" cy="9271001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111124"/>
          <a:ext cx="5445125" cy="9271001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89647</xdr:colOff>
      <xdr:row>0</xdr:row>
      <xdr:rowOff>44824</xdr:rowOff>
    </xdr:from>
    <xdr:ext cx="6187328" cy="9499226"/>
    <xdr:pic>
      <xdr:nvPicPr>
        <xdr:cNvPr id="2" name="Picture 1" descr="C:\Users\n301800\AppData\Local\Microsoft\Windows\Temporary Internet Files\Content.Outlook\U2ERD0KF\Div-Personal-Banking.jpg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647" y="44824"/>
          <a:ext cx="6187328" cy="9499226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38100</xdr:rowOff>
    </xdr:from>
    <xdr:ext cx="5369719" cy="9474994"/>
    <xdr:pic>
      <xdr:nvPicPr>
        <xdr:cNvPr id="2" name="Picture 1" descr="C:\Users\n301800\AppData\Local\Microsoft\Windows\Temporary Internet Files\Content.Outlook\U2ERD0KF\Div-Commercial--Business-Banking (2).jpg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5369719" cy="9474994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83341</xdr:colOff>
      <xdr:row>0</xdr:row>
      <xdr:rowOff>64932</xdr:rowOff>
    </xdr:from>
    <xdr:ext cx="6167439" cy="9388631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3341" y="64932"/>
          <a:ext cx="6167439" cy="9388631"/>
        </a:xfrm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35719</xdr:colOff>
      <xdr:row>0</xdr:row>
      <xdr:rowOff>71438</xdr:rowOff>
    </xdr:from>
    <xdr:ext cx="5552281" cy="9437687"/>
    <xdr:pic>
      <xdr:nvPicPr>
        <xdr:cNvPr id="2" name="Picture 1" descr="C:\Users\n301800\AppData\Local\Microsoft\Windows\Temporary Internet Files\Content.Outlook\U2ERD0KF\Div-Wealth-management_v2.jpg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719" y="71438"/>
          <a:ext cx="5552281" cy="9437687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71439</xdr:colOff>
      <xdr:row>0</xdr:row>
      <xdr:rowOff>57150</xdr:rowOff>
    </xdr:from>
    <xdr:ext cx="6201789" cy="9467850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439" y="57150"/>
          <a:ext cx="6201789" cy="9467850"/>
        </a:xfrm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119062</xdr:colOff>
      <xdr:row>0</xdr:row>
      <xdr:rowOff>95250</xdr:rowOff>
    </xdr:from>
    <xdr:ext cx="7996237" cy="118967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" y="95250"/>
          <a:ext cx="7996237" cy="11896725"/>
        </a:xfrm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35</xdr:row>
      <xdr:rowOff>38101</xdr:rowOff>
    </xdr:from>
    <xdr:to>
      <xdr:col>7</xdr:col>
      <xdr:colOff>790575</xdr:colOff>
      <xdr:row>36</xdr:row>
      <xdr:rowOff>127001</xdr:rowOff>
    </xdr:to>
    <xdr:sp macro="" textlink="">
      <xdr:nvSpPr>
        <xdr:cNvPr id="2" name="Rectangle 3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SpPr>
          <a:spLocks noChangeArrowheads="1"/>
        </xdr:cNvSpPr>
      </xdr:nvSpPr>
      <xdr:spPr bwMode="gray">
        <a:xfrm>
          <a:off x="0" y="6705601"/>
          <a:ext cx="4876800" cy="279400"/>
        </a:xfrm>
        <a:prstGeom prst="rect">
          <a:avLst/>
        </a:prstGeom>
        <a:solidFill>
          <a:srgbClr val="005284"/>
        </a:solidFill>
        <a:ln w="9525">
          <a:solidFill>
            <a:schemeClr val="bg2"/>
          </a:solidFill>
          <a:miter lim="800000"/>
          <a:headEnd/>
          <a:tailEnd/>
        </a:ln>
        <a:effectLst/>
        <a:extLst/>
      </xdr:spPr>
      <xdr:txBody>
        <a:bodyPr wrap="square" lIns="45720" rIns="45720"/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l" defTabSz="979488" eaLnBrk="1" hangingPunct="1">
            <a:buClr>
              <a:schemeClr val="tx1"/>
            </a:buClr>
            <a:buSzPct val="80000"/>
            <a:buFont typeface="Wingdings" pitchFamily="2" charset="2"/>
            <a:buNone/>
          </a:pPr>
          <a:r>
            <a:rPr lang="en-GB" sz="1100" b="1">
              <a:solidFill>
                <a:schemeClr val="bg1"/>
              </a:solidFill>
            </a:rPr>
            <a:t>Nordea Group  Lending by sector, EURbn</a:t>
          </a:r>
          <a:endParaRPr lang="en-GB" altLang="zh-CN" sz="1100" b="1">
            <a:solidFill>
              <a:schemeClr val="bg1"/>
            </a:solidFill>
            <a:ea typeface="SimSun" pitchFamily="2" charset="-122"/>
          </a:endParaRPr>
        </a:p>
      </xdr:txBody>
    </xdr:sp>
    <xdr:clientData/>
  </xdr:twoCellAnchor>
  <xdr:twoCellAnchor>
    <xdr:from>
      <xdr:col>0</xdr:col>
      <xdr:colOff>0</xdr:colOff>
      <xdr:row>37</xdr:row>
      <xdr:rowOff>76200</xdr:rowOff>
    </xdr:from>
    <xdr:to>
      <xdr:col>8</xdr:col>
      <xdr:colOff>0</xdr:colOff>
      <xdr:row>58</xdr:row>
      <xdr:rowOff>77788</xdr:rowOff>
    </xdr:to>
    <xdr:graphicFrame macro="">
      <xdr:nvGraphicFramePr>
        <xdr:cNvPr id="3" name="Diagram 4"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65</xdr:row>
      <xdr:rowOff>0</xdr:rowOff>
    </xdr:from>
    <xdr:ext cx="114300" cy="285750"/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SpPr txBox="1">
          <a:spLocks noChangeArrowheads="1"/>
        </xdr:cNvSpPr>
      </xdr:nvSpPr>
      <xdr:spPr bwMode="auto">
        <a:xfrm>
          <a:off x="54864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65</xdr:row>
      <xdr:rowOff>0</xdr:rowOff>
    </xdr:from>
    <xdr:ext cx="114300" cy="285750"/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SpPr txBox="1">
          <a:spLocks noChangeArrowheads="1"/>
        </xdr:cNvSpPr>
      </xdr:nvSpPr>
      <xdr:spPr bwMode="auto">
        <a:xfrm>
          <a:off x="54864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65</xdr:row>
      <xdr:rowOff>0</xdr:rowOff>
    </xdr:from>
    <xdr:ext cx="114300" cy="285750"/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SpPr txBox="1">
          <a:spLocks noChangeArrowheads="1"/>
        </xdr:cNvSpPr>
      </xdr:nvSpPr>
      <xdr:spPr bwMode="auto">
        <a:xfrm>
          <a:off x="54864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65</xdr:row>
      <xdr:rowOff>0</xdr:rowOff>
    </xdr:from>
    <xdr:ext cx="114300" cy="285750"/>
    <xdr:sp macro="" textlink="">
      <xdr:nvSpPr>
        <xdr:cNvPr id="5" name="Text Box 4"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SpPr txBox="1">
          <a:spLocks noChangeArrowheads="1"/>
        </xdr:cNvSpPr>
      </xdr:nvSpPr>
      <xdr:spPr bwMode="auto">
        <a:xfrm>
          <a:off x="54864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65</xdr:row>
      <xdr:rowOff>0</xdr:rowOff>
    </xdr:from>
    <xdr:ext cx="114300" cy="285750"/>
    <xdr:sp macro="" textlink="">
      <xdr:nvSpPr>
        <xdr:cNvPr id="6" name="Text Box 5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>
          <a:spLocks noChangeArrowheads="1"/>
        </xdr:cNvSpPr>
      </xdr:nvSpPr>
      <xdr:spPr bwMode="auto">
        <a:xfrm>
          <a:off x="54864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65</xdr:row>
      <xdr:rowOff>0</xdr:rowOff>
    </xdr:from>
    <xdr:ext cx="114300" cy="285750"/>
    <xdr:sp macro="" textlink="">
      <xdr:nvSpPr>
        <xdr:cNvPr id="7" name="Text Box 6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SpPr txBox="1">
          <a:spLocks noChangeArrowheads="1"/>
        </xdr:cNvSpPr>
      </xdr:nvSpPr>
      <xdr:spPr bwMode="auto">
        <a:xfrm>
          <a:off x="54864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65</xdr:row>
      <xdr:rowOff>0</xdr:rowOff>
    </xdr:from>
    <xdr:ext cx="114300" cy="285750"/>
    <xdr:sp macro="" textlink="">
      <xdr:nvSpPr>
        <xdr:cNvPr id="8" name="Text Box 8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SpPr txBox="1">
          <a:spLocks noChangeArrowheads="1"/>
        </xdr:cNvSpPr>
      </xdr:nvSpPr>
      <xdr:spPr bwMode="auto">
        <a:xfrm>
          <a:off x="54864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65</xdr:row>
      <xdr:rowOff>0</xdr:rowOff>
    </xdr:from>
    <xdr:ext cx="114300" cy="285750"/>
    <xdr:sp macro="" textlink="">
      <xdr:nvSpPr>
        <xdr:cNvPr id="9" name="Text Box 9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>
          <a:spLocks noChangeArrowheads="1"/>
        </xdr:cNvSpPr>
      </xdr:nvSpPr>
      <xdr:spPr bwMode="auto">
        <a:xfrm>
          <a:off x="54864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65</xdr:row>
      <xdr:rowOff>0</xdr:rowOff>
    </xdr:from>
    <xdr:ext cx="114300" cy="285750"/>
    <xdr:sp macro="" textlink="">
      <xdr:nvSpPr>
        <xdr:cNvPr id="10" name="Text Box 10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>
          <a:spLocks noChangeArrowheads="1"/>
        </xdr:cNvSpPr>
      </xdr:nvSpPr>
      <xdr:spPr bwMode="auto">
        <a:xfrm>
          <a:off x="54864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67</xdr:row>
      <xdr:rowOff>0</xdr:rowOff>
    </xdr:from>
    <xdr:ext cx="114300" cy="285750"/>
    <xdr:sp macro="" textlink="">
      <xdr:nvSpPr>
        <xdr:cNvPr id="11" name="Text Box 11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>
          <a:spLocks noChangeArrowheads="1"/>
        </xdr:cNvSpPr>
      </xdr:nvSpPr>
      <xdr:spPr bwMode="auto">
        <a:xfrm>
          <a:off x="5486400" y="1276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67</xdr:row>
      <xdr:rowOff>0</xdr:rowOff>
    </xdr:from>
    <xdr:ext cx="114300" cy="285750"/>
    <xdr:sp macro="" textlink="">
      <xdr:nvSpPr>
        <xdr:cNvPr id="12" name="Text Box 12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SpPr txBox="1">
          <a:spLocks noChangeArrowheads="1"/>
        </xdr:cNvSpPr>
      </xdr:nvSpPr>
      <xdr:spPr bwMode="auto">
        <a:xfrm>
          <a:off x="5486400" y="1276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70</xdr:row>
      <xdr:rowOff>0</xdr:rowOff>
    </xdr:from>
    <xdr:ext cx="114300" cy="285750"/>
    <xdr:sp macro="" textlink="">
      <xdr:nvSpPr>
        <xdr:cNvPr id="13" name="Text Box 13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SpPr txBox="1">
          <a:spLocks noChangeArrowheads="1"/>
        </xdr:cNvSpPr>
      </xdr:nvSpPr>
      <xdr:spPr bwMode="auto">
        <a:xfrm>
          <a:off x="5486400" y="1333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70</xdr:row>
      <xdr:rowOff>0</xdr:rowOff>
    </xdr:from>
    <xdr:ext cx="114300" cy="285750"/>
    <xdr:sp macro="" textlink="">
      <xdr:nvSpPr>
        <xdr:cNvPr id="14" name="Text Box 14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SpPr txBox="1">
          <a:spLocks noChangeArrowheads="1"/>
        </xdr:cNvSpPr>
      </xdr:nvSpPr>
      <xdr:spPr bwMode="auto">
        <a:xfrm>
          <a:off x="5486400" y="1333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65</xdr:row>
      <xdr:rowOff>0</xdr:rowOff>
    </xdr:from>
    <xdr:ext cx="114300" cy="285750"/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>
          <a:spLocks noChangeArrowheads="1"/>
        </xdr:cNvSpPr>
      </xdr:nvSpPr>
      <xdr:spPr bwMode="auto">
        <a:xfrm>
          <a:off x="54864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65</xdr:row>
      <xdr:rowOff>0</xdr:rowOff>
    </xdr:from>
    <xdr:ext cx="114300" cy="285750"/>
    <xdr:sp macro="" textlink="">
      <xdr:nvSpPr>
        <xdr:cNvPr id="16" name="Text Box 2"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SpPr txBox="1">
          <a:spLocks noChangeArrowheads="1"/>
        </xdr:cNvSpPr>
      </xdr:nvSpPr>
      <xdr:spPr bwMode="auto">
        <a:xfrm>
          <a:off x="54864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17</xdr:row>
      <xdr:rowOff>0</xdr:rowOff>
    </xdr:from>
    <xdr:ext cx="114300" cy="285750"/>
    <xdr:sp macro="" textlink="">
      <xdr:nvSpPr>
        <xdr:cNvPr id="17" name="Text Box 8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>
          <a:spLocks noChangeArrowheads="1"/>
        </xdr:cNvSpPr>
      </xdr:nvSpPr>
      <xdr:spPr bwMode="auto">
        <a:xfrm>
          <a:off x="5486400" y="323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228600</xdr:colOff>
      <xdr:row>31</xdr:row>
      <xdr:rowOff>152400</xdr:rowOff>
    </xdr:from>
    <xdr:ext cx="114300" cy="285750"/>
    <xdr:sp macro="" textlink="">
      <xdr:nvSpPr>
        <xdr:cNvPr id="18" name="Text Box 8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>
          <a:spLocks noChangeArrowheads="1"/>
        </xdr:cNvSpPr>
      </xdr:nvSpPr>
      <xdr:spPr bwMode="auto">
        <a:xfrm>
          <a:off x="2667000" y="60579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49</xdr:row>
      <xdr:rowOff>0</xdr:rowOff>
    </xdr:from>
    <xdr:ext cx="114300" cy="285750"/>
    <xdr:sp macro="" textlink="">
      <xdr:nvSpPr>
        <xdr:cNvPr id="19" name="Text Box 8"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SpPr txBox="1">
          <a:spLocks noChangeArrowheads="1"/>
        </xdr:cNvSpPr>
      </xdr:nvSpPr>
      <xdr:spPr bwMode="auto">
        <a:xfrm>
          <a:off x="5486400" y="933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21</xdr:row>
      <xdr:rowOff>0</xdr:rowOff>
    </xdr:from>
    <xdr:ext cx="114300" cy="285750"/>
    <xdr:sp macro="" textlink="">
      <xdr:nvSpPr>
        <xdr:cNvPr id="20" name="Text Box 8"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SpPr txBox="1">
          <a:spLocks noChangeArrowheads="1"/>
        </xdr:cNvSpPr>
      </xdr:nvSpPr>
      <xdr:spPr bwMode="auto">
        <a:xfrm>
          <a:off x="5486400" y="400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34</xdr:row>
      <xdr:rowOff>0</xdr:rowOff>
    </xdr:from>
    <xdr:ext cx="114300" cy="285750"/>
    <xdr:sp macro="" textlink="">
      <xdr:nvSpPr>
        <xdr:cNvPr id="21" name="Text Box 8"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SpPr txBox="1">
          <a:spLocks noChangeArrowheads="1"/>
        </xdr:cNvSpPr>
      </xdr:nvSpPr>
      <xdr:spPr bwMode="auto">
        <a:xfrm>
          <a:off x="54864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34</xdr:row>
      <xdr:rowOff>0</xdr:rowOff>
    </xdr:from>
    <xdr:ext cx="114300" cy="285750"/>
    <xdr:sp macro="" textlink="">
      <xdr:nvSpPr>
        <xdr:cNvPr id="22" name="Text Box 8"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SpPr txBox="1">
          <a:spLocks noChangeArrowheads="1"/>
        </xdr:cNvSpPr>
      </xdr:nvSpPr>
      <xdr:spPr bwMode="auto">
        <a:xfrm>
          <a:off x="54864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23" name="Text Box 1"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24" name="Text Box 2"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25" name="Text Box 3"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26" name="Text Box 4"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27" name="Text Box 5"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28" name="Text Box 6">
          <a:extLst>
            <a:ext uri="{FF2B5EF4-FFF2-40B4-BE49-F238E27FC236}">
              <a16:creationId xmlns:a16="http://schemas.microsoft.com/office/drawing/2014/main" id="{00000000-0008-0000-2200-00001C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29" name="Text Box 8">
          <a:extLst>
            <a:ext uri="{FF2B5EF4-FFF2-40B4-BE49-F238E27FC236}">
              <a16:creationId xmlns:a16="http://schemas.microsoft.com/office/drawing/2014/main" id="{00000000-0008-0000-2200-00001D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30" name="Text Box 9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31" name="Text Box 10">
          <a:extLst>
            <a:ext uri="{FF2B5EF4-FFF2-40B4-BE49-F238E27FC236}">
              <a16:creationId xmlns:a16="http://schemas.microsoft.com/office/drawing/2014/main" id="{00000000-0008-0000-2200-00001F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32" name="Text Box 1">
          <a:extLst>
            <a:ext uri="{FF2B5EF4-FFF2-40B4-BE49-F238E27FC236}">
              <a16:creationId xmlns:a16="http://schemas.microsoft.com/office/drawing/2014/main" id="{00000000-0008-0000-2200-000020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33" name="Text Box 2">
          <a:extLst>
            <a:ext uri="{FF2B5EF4-FFF2-40B4-BE49-F238E27FC236}">
              <a16:creationId xmlns:a16="http://schemas.microsoft.com/office/drawing/2014/main" id="{00000000-0008-0000-2200-000021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51</xdr:row>
      <xdr:rowOff>0</xdr:rowOff>
    </xdr:from>
    <xdr:ext cx="114300" cy="285750"/>
    <xdr:sp macro="" textlink="">
      <xdr:nvSpPr>
        <xdr:cNvPr id="34" name="Text Box 8">
          <a:extLst>
            <a:ext uri="{FF2B5EF4-FFF2-40B4-BE49-F238E27FC236}">
              <a16:creationId xmlns:a16="http://schemas.microsoft.com/office/drawing/2014/main" id="{00000000-0008-0000-2200-000022000000}"/>
            </a:ext>
          </a:extLst>
        </xdr:cNvPr>
        <xdr:cNvSpPr txBox="1">
          <a:spLocks noChangeArrowheads="1"/>
        </xdr:cNvSpPr>
      </xdr:nvSpPr>
      <xdr:spPr bwMode="auto">
        <a:xfrm>
          <a:off x="5486400" y="971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2200-000023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36" name="Text Box 2">
          <a:extLst>
            <a:ext uri="{FF2B5EF4-FFF2-40B4-BE49-F238E27FC236}">
              <a16:creationId xmlns:a16="http://schemas.microsoft.com/office/drawing/2014/main" id="{00000000-0008-0000-2200-000024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37" name="Text Box 3">
          <a:extLst>
            <a:ext uri="{FF2B5EF4-FFF2-40B4-BE49-F238E27FC236}">
              <a16:creationId xmlns:a16="http://schemas.microsoft.com/office/drawing/2014/main" id="{00000000-0008-0000-2200-000025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38" name="Text Box 4">
          <a:extLst>
            <a:ext uri="{FF2B5EF4-FFF2-40B4-BE49-F238E27FC236}">
              <a16:creationId xmlns:a16="http://schemas.microsoft.com/office/drawing/2014/main" id="{00000000-0008-0000-2200-000026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39" name="Text Box 5">
          <a:extLst>
            <a:ext uri="{FF2B5EF4-FFF2-40B4-BE49-F238E27FC236}">
              <a16:creationId xmlns:a16="http://schemas.microsoft.com/office/drawing/2014/main" id="{00000000-0008-0000-2200-000027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40" name="Text Box 6">
          <a:extLst>
            <a:ext uri="{FF2B5EF4-FFF2-40B4-BE49-F238E27FC236}">
              <a16:creationId xmlns:a16="http://schemas.microsoft.com/office/drawing/2014/main" id="{00000000-0008-0000-2200-000028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41" name="Text Box 8">
          <a:extLst>
            <a:ext uri="{FF2B5EF4-FFF2-40B4-BE49-F238E27FC236}">
              <a16:creationId xmlns:a16="http://schemas.microsoft.com/office/drawing/2014/main" id="{00000000-0008-0000-2200-000029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42" name="Text Box 9">
          <a:extLst>
            <a:ext uri="{FF2B5EF4-FFF2-40B4-BE49-F238E27FC236}">
              <a16:creationId xmlns:a16="http://schemas.microsoft.com/office/drawing/2014/main" id="{00000000-0008-0000-2200-00002A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43" name="Text Box 10">
          <a:extLst>
            <a:ext uri="{FF2B5EF4-FFF2-40B4-BE49-F238E27FC236}">
              <a16:creationId xmlns:a16="http://schemas.microsoft.com/office/drawing/2014/main" id="{00000000-0008-0000-2200-00002B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68</xdr:row>
      <xdr:rowOff>0</xdr:rowOff>
    </xdr:from>
    <xdr:ext cx="114300" cy="285750"/>
    <xdr:sp macro="" textlink="">
      <xdr:nvSpPr>
        <xdr:cNvPr id="44" name="Text Box 11">
          <a:extLst>
            <a:ext uri="{FF2B5EF4-FFF2-40B4-BE49-F238E27FC236}">
              <a16:creationId xmlns:a16="http://schemas.microsoft.com/office/drawing/2014/main" id="{00000000-0008-0000-2200-00002C000000}"/>
            </a:ext>
          </a:extLst>
        </xdr:cNvPr>
        <xdr:cNvSpPr txBox="1">
          <a:spLocks noChangeArrowheads="1"/>
        </xdr:cNvSpPr>
      </xdr:nvSpPr>
      <xdr:spPr bwMode="auto">
        <a:xfrm>
          <a:off x="548640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68</xdr:row>
      <xdr:rowOff>0</xdr:rowOff>
    </xdr:from>
    <xdr:ext cx="114300" cy="285750"/>
    <xdr:sp macro="" textlink="">
      <xdr:nvSpPr>
        <xdr:cNvPr id="45" name="Text Box 12">
          <a:extLst>
            <a:ext uri="{FF2B5EF4-FFF2-40B4-BE49-F238E27FC236}">
              <a16:creationId xmlns:a16="http://schemas.microsoft.com/office/drawing/2014/main" id="{00000000-0008-0000-2200-00002D000000}"/>
            </a:ext>
          </a:extLst>
        </xdr:cNvPr>
        <xdr:cNvSpPr txBox="1">
          <a:spLocks noChangeArrowheads="1"/>
        </xdr:cNvSpPr>
      </xdr:nvSpPr>
      <xdr:spPr bwMode="auto">
        <a:xfrm>
          <a:off x="548640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71</xdr:row>
      <xdr:rowOff>0</xdr:rowOff>
    </xdr:from>
    <xdr:ext cx="114300" cy="285750"/>
    <xdr:sp macro="" textlink="">
      <xdr:nvSpPr>
        <xdr:cNvPr id="46" name="Text Box 13">
          <a:extLst>
            <a:ext uri="{FF2B5EF4-FFF2-40B4-BE49-F238E27FC236}">
              <a16:creationId xmlns:a16="http://schemas.microsoft.com/office/drawing/2014/main" id="{00000000-0008-0000-2200-00002E000000}"/>
            </a:ext>
          </a:extLst>
        </xdr:cNvPr>
        <xdr:cNvSpPr txBox="1">
          <a:spLocks noChangeArrowheads="1"/>
        </xdr:cNvSpPr>
      </xdr:nvSpPr>
      <xdr:spPr bwMode="auto">
        <a:xfrm>
          <a:off x="548640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71</xdr:row>
      <xdr:rowOff>0</xdr:rowOff>
    </xdr:from>
    <xdr:ext cx="114300" cy="285750"/>
    <xdr:sp macro="" textlink="">
      <xdr:nvSpPr>
        <xdr:cNvPr id="47" name="Text Box 14">
          <a:extLst>
            <a:ext uri="{FF2B5EF4-FFF2-40B4-BE49-F238E27FC236}">
              <a16:creationId xmlns:a16="http://schemas.microsoft.com/office/drawing/2014/main" id="{00000000-0008-0000-2200-00002F000000}"/>
            </a:ext>
          </a:extLst>
        </xdr:cNvPr>
        <xdr:cNvSpPr txBox="1">
          <a:spLocks noChangeArrowheads="1"/>
        </xdr:cNvSpPr>
      </xdr:nvSpPr>
      <xdr:spPr bwMode="auto">
        <a:xfrm>
          <a:off x="548640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48" name="Text Box 1">
          <a:extLst>
            <a:ext uri="{FF2B5EF4-FFF2-40B4-BE49-F238E27FC236}">
              <a16:creationId xmlns:a16="http://schemas.microsoft.com/office/drawing/2014/main" id="{00000000-0008-0000-2200-000030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49" name="Text Box 2">
          <a:extLst>
            <a:ext uri="{FF2B5EF4-FFF2-40B4-BE49-F238E27FC236}">
              <a16:creationId xmlns:a16="http://schemas.microsoft.com/office/drawing/2014/main" id="{00000000-0008-0000-2200-000031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18</xdr:row>
      <xdr:rowOff>0</xdr:rowOff>
    </xdr:from>
    <xdr:ext cx="114300" cy="285750"/>
    <xdr:sp macro="" textlink="">
      <xdr:nvSpPr>
        <xdr:cNvPr id="50" name="Text Box 8">
          <a:extLst>
            <a:ext uri="{FF2B5EF4-FFF2-40B4-BE49-F238E27FC236}">
              <a16:creationId xmlns:a16="http://schemas.microsoft.com/office/drawing/2014/main" id="{00000000-0008-0000-2200-000032000000}"/>
            </a:ext>
          </a:extLst>
        </xdr:cNvPr>
        <xdr:cNvSpPr txBox="1">
          <a:spLocks noChangeArrowheads="1"/>
        </xdr:cNvSpPr>
      </xdr:nvSpPr>
      <xdr:spPr bwMode="auto">
        <a:xfrm>
          <a:off x="54864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37</xdr:row>
      <xdr:rowOff>0</xdr:rowOff>
    </xdr:from>
    <xdr:ext cx="114300" cy="285750"/>
    <xdr:sp macro="" textlink="">
      <xdr:nvSpPr>
        <xdr:cNvPr id="51" name="Text Box 8">
          <a:extLst>
            <a:ext uri="{FF2B5EF4-FFF2-40B4-BE49-F238E27FC236}">
              <a16:creationId xmlns:a16="http://schemas.microsoft.com/office/drawing/2014/main" id="{00000000-0008-0000-2200-000033000000}"/>
            </a:ext>
          </a:extLst>
        </xdr:cNvPr>
        <xdr:cNvSpPr txBox="1">
          <a:spLocks noChangeArrowheads="1"/>
        </xdr:cNvSpPr>
      </xdr:nvSpPr>
      <xdr:spPr bwMode="auto">
        <a:xfrm>
          <a:off x="54864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50</xdr:row>
      <xdr:rowOff>0</xdr:rowOff>
    </xdr:from>
    <xdr:ext cx="114300" cy="285750"/>
    <xdr:sp macro="" textlink="">
      <xdr:nvSpPr>
        <xdr:cNvPr id="52" name="Text Box 8">
          <a:extLst>
            <a:ext uri="{FF2B5EF4-FFF2-40B4-BE49-F238E27FC236}">
              <a16:creationId xmlns:a16="http://schemas.microsoft.com/office/drawing/2014/main" id="{00000000-0008-0000-2200-000034000000}"/>
            </a:ext>
          </a:extLst>
        </xdr:cNvPr>
        <xdr:cNvSpPr txBox="1">
          <a:spLocks noChangeArrowheads="1"/>
        </xdr:cNvSpPr>
      </xdr:nvSpPr>
      <xdr:spPr bwMode="auto">
        <a:xfrm>
          <a:off x="54864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22</xdr:row>
      <xdr:rowOff>0</xdr:rowOff>
    </xdr:from>
    <xdr:ext cx="114300" cy="285750"/>
    <xdr:sp macro="" textlink="">
      <xdr:nvSpPr>
        <xdr:cNvPr id="53" name="Text Box 8">
          <a:extLst>
            <a:ext uri="{FF2B5EF4-FFF2-40B4-BE49-F238E27FC236}">
              <a16:creationId xmlns:a16="http://schemas.microsoft.com/office/drawing/2014/main" id="{00000000-0008-0000-2200-000035000000}"/>
            </a:ext>
          </a:extLst>
        </xdr:cNvPr>
        <xdr:cNvSpPr txBox="1">
          <a:spLocks noChangeArrowheads="1"/>
        </xdr:cNvSpPr>
      </xdr:nvSpPr>
      <xdr:spPr bwMode="auto">
        <a:xfrm>
          <a:off x="54864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54" name="Text Box 8">
          <a:extLst>
            <a:ext uri="{FF2B5EF4-FFF2-40B4-BE49-F238E27FC236}">
              <a16:creationId xmlns:a16="http://schemas.microsoft.com/office/drawing/2014/main" id="{00000000-0008-0000-2200-000036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55" name="Text Box 8">
          <a:extLst>
            <a:ext uri="{FF2B5EF4-FFF2-40B4-BE49-F238E27FC236}">
              <a16:creationId xmlns:a16="http://schemas.microsoft.com/office/drawing/2014/main" id="{00000000-0008-0000-2200-000037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56" name="Text Box 1">
          <a:extLst>
            <a:ext uri="{FF2B5EF4-FFF2-40B4-BE49-F238E27FC236}">
              <a16:creationId xmlns:a16="http://schemas.microsoft.com/office/drawing/2014/main" id="{00000000-0008-0000-2200-000038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57" name="Text Box 2">
          <a:extLst>
            <a:ext uri="{FF2B5EF4-FFF2-40B4-BE49-F238E27FC236}">
              <a16:creationId xmlns:a16="http://schemas.microsoft.com/office/drawing/2014/main" id="{00000000-0008-0000-2200-000039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58" name="Text Box 3">
          <a:extLst>
            <a:ext uri="{FF2B5EF4-FFF2-40B4-BE49-F238E27FC236}">
              <a16:creationId xmlns:a16="http://schemas.microsoft.com/office/drawing/2014/main" id="{00000000-0008-0000-2200-00003A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59" name="Text Box 4">
          <a:extLst>
            <a:ext uri="{FF2B5EF4-FFF2-40B4-BE49-F238E27FC236}">
              <a16:creationId xmlns:a16="http://schemas.microsoft.com/office/drawing/2014/main" id="{00000000-0008-0000-2200-00003B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60" name="Text Box 5">
          <a:extLst>
            <a:ext uri="{FF2B5EF4-FFF2-40B4-BE49-F238E27FC236}">
              <a16:creationId xmlns:a16="http://schemas.microsoft.com/office/drawing/2014/main" id="{00000000-0008-0000-2200-00003C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61" name="Text Box 6">
          <a:extLst>
            <a:ext uri="{FF2B5EF4-FFF2-40B4-BE49-F238E27FC236}">
              <a16:creationId xmlns:a16="http://schemas.microsoft.com/office/drawing/2014/main" id="{00000000-0008-0000-2200-00003D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62" name="Text Box 8">
          <a:extLst>
            <a:ext uri="{FF2B5EF4-FFF2-40B4-BE49-F238E27FC236}">
              <a16:creationId xmlns:a16="http://schemas.microsoft.com/office/drawing/2014/main" id="{00000000-0008-0000-2200-00003E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63" name="Text Box 9">
          <a:extLst>
            <a:ext uri="{FF2B5EF4-FFF2-40B4-BE49-F238E27FC236}">
              <a16:creationId xmlns:a16="http://schemas.microsoft.com/office/drawing/2014/main" id="{00000000-0008-0000-2200-00003F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64" name="Text Box 10">
          <a:extLst>
            <a:ext uri="{FF2B5EF4-FFF2-40B4-BE49-F238E27FC236}">
              <a16:creationId xmlns:a16="http://schemas.microsoft.com/office/drawing/2014/main" id="{00000000-0008-0000-2200-000040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65" name="Text Box 1">
          <a:extLst>
            <a:ext uri="{FF2B5EF4-FFF2-40B4-BE49-F238E27FC236}">
              <a16:creationId xmlns:a16="http://schemas.microsoft.com/office/drawing/2014/main" id="{00000000-0008-0000-2200-000041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66" name="Text Box 2">
          <a:extLst>
            <a:ext uri="{FF2B5EF4-FFF2-40B4-BE49-F238E27FC236}">
              <a16:creationId xmlns:a16="http://schemas.microsoft.com/office/drawing/2014/main" id="{00000000-0008-0000-2200-000042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52</xdr:row>
      <xdr:rowOff>0</xdr:rowOff>
    </xdr:from>
    <xdr:ext cx="114300" cy="285750"/>
    <xdr:sp macro="" textlink="">
      <xdr:nvSpPr>
        <xdr:cNvPr id="67" name="Text Box 8">
          <a:extLst>
            <a:ext uri="{FF2B5EF4-FFF2-40B4-BE49-F238E27FC236}">
              <a16:creationId xmlns:a16="http://schemas.microsoft.com/office/drawing/2014/main" id="{00000000-0008-0000-2200-000043000000}"/>
            </a:ext>
          </a:extLst>
        </xdr:cNvPr>
        <xdr:cNvSpPr txBox="1">
          <a:spLocks noChangeArrowheads="1"/>
        </xdr:cNvSpPr>
      </xdr:nvSpPr>
      <xdr:spPr bwMode="auto">
        <a:xfrm>
          <a:off x="54864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68" name="Text Box 1">
          <a:extLst>
            <a:ext uri="{FF2B5EF4-FFF2-40B4-BE49-F238E27FC236}">
              <a16:creationId xmlns:a16="http://schemas.microsoft.com/office/drawing/2014/main" id="{00000000-0008-0000-2200-000044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69" name="Text Box 2">
          <a:extLst>
            <a:ext uri="{FF2B5EF4-FFF2-40B4-BE49-F238E27FC236}">
              <a16:creationId xmlns:a16="http://schemas.microsoft.com/office/drawing/2014/main" id="{00000000-0008-0000-2200-000045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70" name="Text Box 3">
          <a:extLst>
            <a:ext uri="{FF2B5EF4-FFF2-40B4-BE49-F238E27FC236}">
              <a16:creationId xmlns:a16="http://schemas.microsoft.com/office/drawing/2014/main" id="{00000000-0008-0000-2200-000046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71" name="Text Box 4">
          <a:extLst>
            <a:ext uri="{FF2B5EF4-FFF2-40B4-BE49-F238E27FC236}">
              <a16:creationId xmlns:a16="http://schemas.microsoft.com/office/drawing/2014/main" id="{00000000-0008-0000-2200-000047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72" name="Text Box 5">
          <a:extLst>
            <a:ext uri="{FF2B5EF4-FFF2-40B4-BE49-F238E27FC236}">
              <a16:creationId xmlns:a16="http://schemas.microsoft.com/office/drawing/2014/main" id="{00000000-0008-0000-2200-000048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73" name="Text Box 6">
          <a:extLst>
            <a:ext uri="{FF2B5EF4-FFF2-40B4-BE49-F238E27FC236}">
              <a16:creationId xmlns:a16="http://schemas.microsoft.com/office/drawing/2014/main" id="{00000000-0008-0000-2200-000049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74" name="Text Box 8">
          <a:extLst>
            <a:ext uri="{FF2B5EF4-FFF2-40B4-BE49-F238E27FC236}">
              <a16:creationId xmlns:a16="http://schemas.microsoft.com/office/drawing/2014/main" id="{00000000-0008-0000-2200-00004A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75" name="Text Box 9">
          <a:extLst>
            <a:ext uri="{FF2B5EF4-FFF2-40B4-BE49-F238E27FC236}">
              <a16:creationId xmlns:a16="http://schemas.microsoft.com/office/drawing/2014/main" id="{00000000-0008-0000-2200-00004B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66</xdr:row>
      <xdr:rowOff>0</xdr:rowOff>
    </xdr:from>
    <xdr:ext cx="114300" cy="285750"/>
    <xdr:sp macro="" textlink="">
      <xdr:nvSpPr>
        <xdr:cNvPr id="76" name="Text Box 10">
          <a:extLst>
            <a:ext uri="{FF2B5EF4-FFF2-40B4-BE49-F238E27FC236}">
              <a16:creationId xmlns:a16="http://schemas.microsoft.com/office/drawing/2014/main" id="{00000000-0008-0000-2200-00004C000000}"/>
            </a:ext>
          </a:extLst>
        </xdr:cNvPr>
        <xdr:cNvSpPr txBox="1">
          <a:spLocks noChangeArrowheads="1"/>
        </xdr:cNvSpPr>
      </xdr:nvSpPr>
      <xdr:spPr bwMode="auto">
        <a:xfrm>
          <a:off x="54864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68</xdr:row>
      <xdr:rowOff>0</xdr:rowOff>
    </xdr:from>
    <xdr:ext cx="114300" cy="285750"/>
    <xdr:sp macro="" textlink="">
      <xdr:nvSpPr>
        <xdr:cNvPr id="77" name="Text Box 11">
          <a:extLst>
            <a:ext uri="{FF2B5EF4-FFF2-40B4-BE49-F238E27FC236}">
              <a16:creationId xmlns:a16="http://schemas.microsoft.com/office/drawing/2014/main" id="{00000000-0008-0000-2200-00004D000000}"/>
            </a:ext>
          </a:extLst>
        </xdr:cNvPr>
        <xdr:cNvSpPr txBox="1">
          <a:spLocks noChangeArrowheads="1"/>
        </xdr:cNvSpPr>
      </xdr:nvSpPr>
      <xdr:spPr bwMode="auto">
        <a:xfrm>
          <a:off x="548640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15</xdr:col>
      <xdr:colOff>428625</xdr:colOff>
      <xdr:row>68</xdr:row>
      <xdr:rowOff>111125</xdr:rowOff>
    </xdr:from>
    <xdr:ext cx="114300" cy="285750"/>
    <xdr:sp macro="" textlink="">
      <xdr:nvSpPr>
        <xdr:cNvPr id="78" name="Text Box 12">
          <a:extLst>
            <a:ext uri="{FF2B5EF4-FFF2-40B4-BE49-F238E27FC236}">
              <a16:creationId xmlns:a16="http://schemas.microsoft.com/office/drawing/2014/main" id="{00000000-0008-0000-2200-00004E000000}"/>
            </a:ext>
          </a:extLst>
        </xdr:cNvPr>
        <xdr:cNvSpPr txBox="1">
          <a:spLocks noChangeArrowheads="1"/>
        </xdr:cNvSpPr>
      </xdr:nvSpPr>
      <xdr:spPr bwMode="auto">
        <a:xfrm>
          <a:off x="12001500" y="1203325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71</xdr:row>
      <xdr:rowOff>0</xdr:rowOff>
    </xdr:from>
    <xdr:ext cx="114300" cy="285750"/>
    <xdr:sp macro="" textlink="">
      <xdr:nvSpPr>
        <xdr:cNvPr id="79" name="Text Box 13">
          <a:extLst>
            <a:ext uri="{FF2B5EF4-FFF2-40B4-BE49-F238E27FC236}">
              <a16:creationId xmlns:a16="http://schemas.microsoft.com/office/drawing/2014/main" id="{00000000-0008-0000-2200-00004F000000}"/>
            </a:ext>
          </a:extLst>
        </xdr:cNvPr>
        <xdr:cNvSpPr txBox="1">
          <a:spLocks noChangeArrowheads="1"/>
        </xdr:cNvSpPr>
      </xdr:nvSpPr>
      <xdr:spPr bwMode="auto">
        <a:xfrm>
          <a:off x="548640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71</xdr:row>
      <xdr:rowOff>0</xdr:rowOff>
    </xdr:from>
    <xdr:ext cx="114300" cy="285750"/>
    <xdr:sp macro="" textlink="">
      <xdr:nvSpPr>
        <xdr:cNvPr id="80" name="Text Box 14">
          <a:extLst>
            <a:ext uri="{FF2B5EF4-FFF2-40B4-BE49-F238E27FC236}">
              <a16:creationId xmlns:a16="http://schemas.microsoft.com/office/drawing/2014/main" id="{00000000-0008-0000-2200-000050000000}"/>
            </a:ext>
          </a:extLst>
        </xdr:cNvPr>
        <xdr:cNvSpPr txBox="1">
          <a:spLocks noChangeArrowheads="1"/>
        </xdr:cNvSpPr>
      </xdr:nvSpPr>
      <xdr:spPr bwMode="auto">
        <a:xfrm>
          <a:off x="548640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18</xdr:row>
      <xdr:rowOff>0</xdr:rowOff>
    </xdr:from>
    <xdr:ext cx="114300" cy="285750"/>
    <xdr:sp macro="" textlink="">
      <xdr:nvSpPr>
        <xdr:cNvPr id="83" name="Text Box 8">
          <a:extLst>
            <a:ext uri="{FF2B5EF4-FFF2-40B4-BE49-F238E27FC236}">
              <a16:creationId xmlns:a16="http://schemas.microsoft.com/office/drawing/2014/main" id="{00000000-0008-0000-2200-000053000000}"/>
            </a:ext>
          </a:extLst>
        </xdr:cNvPr>
        <xdr:cNvSpPr txBox="1">
          <a:spLocks noChangeArrowheads="1"/>
        </xdr:cNvSpPr>
      </xdr:nvSpPr>
      <xdr:spPr bwMode="auto">
        <a:xfrm>
          <a:off x="54864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37</xdr:row>
      <xdr:rowOff>0</xdr:rowOff>
    </xdr:from>
    <xdr:ext cx="114300" cy="285750"/>
    <xdr:sp macro="" textlink="">
      <xdr:nvSpPr>
        <xdr:cNvPr id="84" name="Text Box 8">
          <a:extLst>
            <a:ext uri="{FF2B5EF4-FFF2-40B4-BE49-F238E27FC236}">
              <a16:creationId xmlns:a16="http://schemas.microsoft.com/office/drawing/2014/main" id="{00000000-0008-0000-2200-000054000000}"/>
            </a:ext>
          </a:extLst>
        </xdr:cNvPr>
        <xdr:cNvSpPr txBox="1">
          <a:spLocks noChangeArrowheads="1"/>
        </xdr:cNvSpPr>
      </xdr:nvSpPr>
      <xdr:spPr bwMode="auto">
        <a:xfrm>
          <a:off x="54864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50</xdr:row>
      <xdr:rowOff>0</xdr:rowOff>
    </xdr:from>
    <xdr:ext cx="114300" cy="285750"/>
    <xdr:sp macro="" textlink="">
      <xdr:nvSpPr>
        <xdr:cNvPr id="85" name="Text Box 8">
          <a:extLst>
            <a:ext uri="{FF2B5EF4-FFF2-40B4-BE49-F238E27FC236}">
              <a16:creationId xmlns:a16="http://schemas.microsoft.com/office/drawing/2014/main" id="{00000000-0008-0000-2200-000055000000}"/>
            </a:ext>
          </a:extLst>
        </xdr:cNvPr>
        <xdr:cNvSpPr txBox="1">
          <a:spLocks noChangeArrowheads="1"/>
        </xdr:cNvSpPr>
      </xdr:nvSpPr>
      <xdr:spPr bwMode="auto">
        <a:xfrm>
          <a:off x="54864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22</xdr:row>
      <xdr:rowOff>0</xdr:rowOff>
    </xdr:from>
    <xdr:ext cx="114300" cy="285750"/>
    <xdr:sp macro="" textlink="">
      <xdr:nvSpPr>
        <xdr:cNvPr id="86" name="Text Box 8">
          <a:extLst>
            <a:ext uri="{FF2B5EF4-FFF2-40B4-BE49-F238E27FC236}">
              <a16:creationId xmlns:a16="http://schemas.microsoft.com/office/drawing/2014/main" id="{00000000-0008-0000-2200-000056000000}"/>
            </a:ext>
          </a:extLst>
        </xdr:cNvPr>
        <xdr:cNvSpPr txBox="1">
          <a:spLocks noChangeArrowheads="1"/>
        </xdr:cNvSpPr>
      </xdr:nvSpPr>
      <xdr:spPr bwMode="auto">
        <a:xfrm>
          <a:off x="54864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87" name="Text Box 8">
          <a:extLst>
            <a:ext uri="{FF2B5EF4-FFF2-40B4-BE49-F238E27FC236}">
              <a16:creationId xmlns:a16="http://schemas.microsoft.com/office/drawing/2014/main" id="{00000000-0008-0000-2200-000057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35</xdr:row>
      <xdr:rowOff>0</xdr:rowOff>
    </xdr:from>
    <xdr:ext cx="114300" cy="285750"/>
    <xdr:sp macro="" textlink="">
      <xdr:nvSpPr>
        <xdr:cNvPr id="88" name="Text Box 8">
          <a:extLst>
            <a:ext uri="{FF2B5EF4-FFF2-40B4-BE49-F238E27FC236}">
              <a16:creationId xmlns:a16="http://schemas.microsoft.com/office/drawing/2014/main" id="{00000000-0008-0000-2200-000058000000}"/>
            </a:ext>
          </a:extLst>
        </xdr:cNvPr>
        <xdr:cNvSpPr txBox="1">
          <a:spLocks noChangeArrowheads="1"/>
        </xdr:cNvSpPr>
      </xdr:nvSpPr>
      <xdr:spPr bwMode="auto">
        <a:xfrm>
          <a:off x="54864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89" name="Text Box 1">
          <a:extLst>
            <a:ext uri="{FF2B5EF4-FFF2-40B4-BE49-F238E27FC236}">
              <a16:creationId xmlns:a16="http://schemas.microsoft.com/office/drawing/2014/main" id="{00000000-0008-0000-2200-000059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0" name="Text Box 2">
          <a:extLst>
            <a:ext uri="{FF2B5EF4-FFF2-40B4-BE49-F238E27FC236}">
              <a16:creationId xmlns:a16="http://schemas.microsoft.com/office/drawing/2014/main" id="{00000000-0008-0000-2200-00005A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1" name="Text Box 3">
          <a:extLst>
            <a:ext uri="{FF2B5EF4-FFF2-40B4-BE49-F238E27FC236}">
              <a16:creationId xmlns:a16="http://schemas.microsoft.com/office/drawing/2014/main" id="{00000000-0008-0000-2200-00005B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2" name="Text Box 4">
          <a:extLst>
            <a:ext uri="{FF2B5EF4-FFF2-40B4-BE49-F238E27FC236}">
              <a16:creationId xmlns:a16="http://schemas.microsoft.com/office/drawing/2014/main" id="{00000000-0008-0000-2200-00005C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3" name="Text Box 5">
          <a:extLst>
            <a:ext uri="{FF2B5EF4-FFF2-40B4-BE49-F238E27FC236}">
              <a16:creationId xmlns:a16="http://schemas.microsoft.com/office/drawing/2014/main" id="{00000000-0008-0000-2200-00005D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4" name="Text Box 6">
          <a:extLst>
            <a:ext uri="{FF2B5EF4-FFF2-40B4-BE49-F238E27FC236}">
              <a16:creationId xmlns:a16="http://schemas.microsoft.com/office/drawing/2014/main" id="{00000000-0008-0000-2200-00005E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5" name="Text Box 8">
          <a:extLst>
            <a:ext uri="{FF2B5EF4-FFF2-40B4-BE49-F238E27FC236}">
              <a16:creationId xmlns:a16="http://schemas.microsoft.com/office/drawing/2014/main" id="{00000000-0008-0000-2200-00005F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6" name="Text Box 9">
          <a:extLst>
            <a:ext uri="{FF2B5EF4-FFF2-40B4-BE49-F238E27FC236}">
              <a16:creationId xmlns:a16="http://schemas.microsoft.com/office/drawing/2014/main" id="{00000000-0008-0000-2200-000060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7" name="Text Box 10">
          <a:extLst>
            <a:ext uri="{FF2B5EF4-FFF2-40B4-BE49-F238E27FC236}">
              <a16:creationId xmlns:a16="http://schemas.microsoft.com/office/drawing/2014/main" id="{00000000-0008-0000-2200-000061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8" name="Text Box 1">
          <a:extLst>
            <a:ext uri="{FF2B5EF4-FFF2-40B4-BE49-F238E27FC236}">
              <a16:creationId xmlns:a16="http://schemas.microsoft.com/office/drawing/2014/main" id="{00000000-0008-0000-2200-000062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36</xdr:row>
      <xdr:rowOff>0</xdr:rowOff>
    </xdr:from>
    <xdr:ext cx="114300" cy="285750"/>
    <xdr:sp macro="" textlink="">
      <xdr:nvSpPr>
        <xdr:cNvPr id="99" name="Text Box 2">
          <a:extLst>
            <a:ext uri="{FF2B5EF4-FFF2-40B4-BE49-F238E27FC236}">
              <a16:creationId xmlns:a16="http://schemas.microsoft.com/office/drawing/2014/main" id="{00000000-0008-0000-2200-000063000000}"/>
            </a:ext>
          </a:extLst>
        </xdr:cNvPr>
        <xdr:cNvSpPr txBox="1">
          <a:spLocks noChangeArrowheads="1"/>
        </xdr:cNvSpPr>
      </xdr:nvSpPr>
      <xdr:spPr bwMode="auto">
        <a:xfrm>
          <a:off x="54864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52</xdr:row>
      <xdr:rowOff>0</xdr:rowOff>
    </xdr:from>
    <xdr:ext cx="114300" cy="285750"/>
    <xdr:sp macro="" textlink="">
      <xdr:nvSpPr>
        <xdr:cNvPr id="100" name="Text Box 8">
          <a:extLst>
            <a:ext uri="{FF2B5EF4-FFF2-40B4-BE49-F238E27FC236}">
              <a16:creationId xmlns:a16="http://schemas.microsoft.com/office/drawing/2014/main" id="{00000000-0008-0000-2200-000064000000}"/>
            </a:ext>
          </a:extLst>
        </xdr:cNvPr>
        <xdr:cNvSpPr txBox="1">
          <a:spLocks noChangeArrowheads="1"/>
        </xdr:cNvSpPr>
      </xdr:nvSpPr>
      <xdr:spPr bwMode="auto">
        <a:xfrm>
          <a:off x="54864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69</xdr:row>
      <xdr:rowOff>0</xdr:rowOff>
    </xdr:from>
    <xdr:ext cx="114300" cy="285750"/>
    <xdr:sp macro="" textlink="">
      <xdr:nvSpPr>
        <xdr:cNvPr id="101" name="Text Box 13">
          <a:extLst>
            <a:ext uri="{FF2B5EF4-FFF2-40B4-BE49-F238E27FC236}">
              <a16:creationId xmlns:a16="http://schemas.microsoft.com/office/drawing/2014/main" id="{00000000-0008-0000-2200-000065000000}"/>
            </a:ext>
          </a:extLst>
        </xdr:cNvPr>
        <xdr:cNvSpPr txBox="1">
          <a:spLocks noChangeArrowheads="1"/>
        </xdr:cNvSpPr>
      </xdr:nvSpPr>
      <xdr:spPr bwMode="auto">
        <a:xfrm>
          <a:off x="5486400" y="1314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9</xdr:col>
      <xdr:colOff>0</xdr:colOff>
      <xdr:row>69</xdr:row>
      <xdr:rowOff>0</xdr:rowOff>
    </xdr:from>
    <xdr:ext cx="114300" cy="285750"/>
    <xdr:sp macro="" textlink="">
      <xdr:nvSpPr>
        <xdr:cNvPr id="102" name="Text Box 14">
          <a:extLst>
            <a:ext uri="{FF2B5EF4-FFF2-40B4-BE49-F238E27FC236}">
              <a16:creationId xmlns:a16="http://schemas.microsoft.com/office/drawing/2014/main" id="{00000000-0008-0000-2200-000066000000}"/>
            </a:ext>
          </a:extLst>
        </xdr:cNvPr>
        <xdr:cNvSpPr txBox="1">
          <a:spLocks noChangeArrowheads="1"/>
        </xdr:cNvSpPr>
      </xdr:nvSpPr>
      <xdr:spPr bwMode="auto">
        <a:xfrm>
          <a:off x="5486400" y="1314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103" name="Text Box 1">
          <a:extLst>
            <a:ext uri="{FF2B5EF4-FFF2-40B4-BE49-F238E27FC236}">
              <a16:creationId xmlns:a16="http://schemas.microsoft.com/office/drawing/2014/main" id="{00000000-0008-0000-2200-000067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104" name="Text Box 2">
          <a:extLst>
            <a:ext uri="{FF2B5EF4-FFF2-40B4-BE49-F238E27FC236}">
              <a16:creationId xmlns:a16="http://schemas.microsoft.com/office/drawing/2014/main" id="{00000000-0008-0000-2200-000068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105" name="Text Box 3">
          <a:extLst>
            <a:ext uri="{FF2B5EF4-FFF2-40B4-BE49-F238E27FC236}">
              <a16:creationId xmlns:a16="http://schemas.microsoft.com/office/drawing/2014/main" id="{00000000-0008-0000-2200-000069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106" name="Text Box 4">
          <a:extLst>
            <a:ext uri="{FF2B5EF4-FFF2-40B4-BE49-F238E27FC236}">
              <a16:creationId xmlns:a16="http://schemas.microsoft.com/office/drawing/2014/main" id="{00000000-0008-0000-2200-00006A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107" name="Text Box 5">
          <a:extLst>
            <a:ext uri="{FF2B5EF4-FFF2-40B4-BE49-F238E27FC236}">
              <a16:creationId xmlns:a16="http://schemas.microsoft.com/office/drawing/2014/main" id="{00000000-0008-0000-2200-00006B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108" name="Text Box 6">
          <a:extLst>
            <a:ext uri="{FF2B5EF4-FFF2-40B4-BE49-F238E27FC236}">
              <a16:creationId xmlns:a16="http://schemas.microsoft.com/office/drawing/2014/main" id="{00000000-0008-0000-2200-00006C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109" name="Text Box 8">
          <a:extLst>
            <a:ext uri="{FF2B5EF4-FFF2-40B4-BE49-F238E27FC236}">
              <a16:creationId xmlns:a16="http://schemas.microsoft.com/office/drawing/2014/main" id="{00000000-0008-0000-2200-00006D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110" name="Text Box 9">
          <a:extLst>
            <a:ext uri="{FF2B5EF4-FFF2-40B4-BE49-F238E27FC236}">
              <a16:creationId xmlns:a16="http://schemas.microsoft.com/office/drawing/2014/main" id="{00000000-0008-0000-2200-00006E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111" name="Text Box 10">
          <a:extLst>
            <a:ext uri="{FF2B5EF4-FFF2-40B4-BE49-F238E27FC236}">
              <a16:creationId xmlns:a16="http://schemas.microsoft.com/office/drawing/2014/main" id="{00000000-0008-0000-2200-00006F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67</xdr:row>
      <xdr:rowOff>0</xdr:rowOff>
    </xdr:from>
    <xdr:ext cx="114300" cy="285750"/>
    <xdr:sp macro="" textlink="">
      <xdr:nvSpPr>
        <xdr:cNvPr id="112" name="Text Box 11">
          <a:extLst>
            <a:ext uri="{FF2B5EF4-FFF2-40B4-BE49-F238E27FC236}">
              <a16:creationId xmlns:a16="http://schemas.microsoft.com/office/drawing/2014/main" id="{00000000-0008-0000-2200-000070000000}"/>
            </a:ext>
          </a:extLst>
        </xdr:cNvPr>
        <xdr:cNvSpPr txBox="1">
          <a:spLocks noChangeArrowheads="1"/>
        </xdr:cNvSpPr>
      </xdr:nvSpPr>
      <xdr:spPr bwMode="auto">
        <a:xfrm>
          <a:off x="1219200" y="1276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67</xdr:row>
      <xdr:rowOff>0</xdr:rowOff>
    </xdr:from>
    <xdr:ext cx="114300" cy="285750"/>
    <xdr:sp macro="" textlink="">
      <xdr:nvSpPr>
        <xdr:cNvPr id="113" name="Text Box 12">
          <a:extLst>
            <a:ext uri="{FF2B5EF4-FFF2-40B4-BE49-F238E27FC236}">
              <a16:creationId xmlns:a16="http://schemas.microsoft.com/office/drawing/2014/main" id="{00000000-0008-0000-2200-000071000000}"/>
            </a:ext>
          </a:extLst>
        </xdr:cNvPr>
        <xdr:cNvSpPr txBox="1">
          <a:spLocks noChangeArrowheads="1"/>
        </xdr:cNvSpPr>
      </xdr:nvSpPr>
      <xdr:spPr bwMode="auto">
        <a:xfrm>
          <a:off x="1219200" y="1276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70</xdr:row>
      <xdr:rowOff>0</xdr:rowOff>
    </xdr:from>
    <xdr:ext cx="114300" cy="285750"/>
    <xdr:sp macro="" textlink="">
      <xdr:nvSpPr>
        <xdr:cNvPr id="114" name="Text Box 13">
          <a:extLst>
            <a:ext uri="{FF2B5EF4-FFF2-40B4-BE49-F238E27FC236}">
              <a16:creationId xmlns:a16="http://schemas.microsoft.com/office/drawing/2014/main" id="{00000000-0008-0000-2200-000072000000}"/>
            </a:ext>
          </a:extLst>
        </xdr:cNvPr>
        <xdr:cNvSpPr txBox="1">
          <a:spLocks noChangeArrowheads="1"/>
        </xdr:cNvSpPr>
      </xdr:nvSpPr>
      <xdr:spPr bwMode="auto">
        <a:xfrm>
          <a:off x="1219200" y="1333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70</xdr:row>
      <xdr:rowOff>0</xdr:rowOff>
    </xdr:from>
    <xdr:ext cx="114300" cy="285750"/>
    <xdr:sp macro="" textlink="">
      <xdr:nvSpPr>
        <xdr:cNvPr id="115" name="Text Box 14">
          <a:extLst>
            <a:ext uri="{FF2B5EF4-FFF2-40B4-BE49-F238E27FC236}">
              <a16:creationId xmlns:a16="http://schemas.microsoft.com/office/drawing/2014/main" id="{00000000-0008-0000-2200-000073000000}"/>
            </a:ext>
          </a:extLst>
        </xdr:cNvPr>
        <xdr:cNvSpPr txBox="1">
          <a:spLocks noChangeArrowheads="1"/>
        </xdr:cNvSpPr>
      </xdr:nvSpPr>
      <xdr:spPr bwMode="auto">
        <a:xfrm>
          <a:off x="1219200" y="1333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116" name="Text Box 1">
          <a:extLst>
            <a:ext uri="{FF2B5EF4-FFF2-40B4-BE49-F238E27FC236}">
              <a16:creationId xmlns:a16="http://schemas.microsoft.com/office/drawing/2014/main" id="{00000000-0008-0000-2200-000074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117" name="Text Box 2">
          <a:extLst>
            <a:ext uri="{FF2B5EF4-FFF2-40B4-BE49-F238E27FC236}">
              <a16:creationId xmlns:a16="http://schemas.microsoft.com/office/drawing/2014/main" id="{00000000-0008-0000-2200-000075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114300" cy="285750"/>
    <xdr:sp macro="" textlink="">
      <xdr:nvSpPr>
        <xdr:cNvPr id="118" name="Text Box 8">
          <a:extLst>
            <a:ext uri="{FF2B5EF4-FFF2-40B4-BE49-F238E27FC236}">
              <a16:creationId xmlns:a16="http://schemas.microsoft.com/office/drawing/2014/main" id="{00000000-0008-0000-2200-000076000000}"/>
            </a:ext>
          </a:extLst>
        </xdr:cNvPr>
        <xdr:cNvSpPr txBox="1">
          <a:spLocks noChangeArrowheads="1"/>
        </xdr:cNvSpPr>
      </xdr:nvSpPr>
      <xdr:spPr bwMode="auto">
        <a:xfrm>
          <a:off x="1219200" y="323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114300" cy="285750"/>
    <xdr:sp macro="" textlink="">
      <xdr:nvSpPr>
        <xdr:cNvPr id="119" name="Text Box 8">
          <a:extLst>
            <a:ext uri="{FF2B5EF4-FFF2-40B4-BE49-F238E27FC236}">
              <a16:creationId xmlns:a16="http://schemas.microsoft.com/office/drawing/2014/main" id="{00000000-0008-0000-2200-000077000000}"/>
            </a:ext>
          </a:extLst>
        </xdr:cNvPr>
        <xdr:cNvSpPr txBox="1">
          <a:spLocks noChangeArrowheads="1"/>
        </xdr:cNvSpPr>
      </xdr:nvSpPr>
      <xdr:spPr bwMode="auto">
        <a:xfrm>
          <a:off x="12192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171450</xdr:colOff>
      <xdr:row>58</xdr:row>
      <xdr:rowOff>76200</xdr:rowOff>
    </xdr:from>
    <xdr:ext cx="114300" cy="285750"/>
    <xdr:sp macro="" textlink="">
      <xdr:nvSpPr>
        <xdr:cNvPr id="120" name="Text Box 8">
          <a:extLst>
            <a:ext uri="{FF2B5EF4-FFF2-40B4-BE49-F238E27FC236}">
              <a16:creationId xmlns:a16="http://schemas.microsoft.com/office/drawing/2014/main" id="{00000000-0008-0000-2200-000078000000}"/>
            </a:ext>
          </a:extLst>
        </xdr:cNvPr>
        <xdr:cNvSpPr txBox="1">
          <a:spLocks noChangeArrowheads="1"/>
        </xdr:cNvSpPr>
      </xdr:nvSpPr>
      <xdr:spPr bwMode="auto">
        <a:xfrm>
          <a:off x="1390650" y="111252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114300" cy="285750"/>
    <xdr:sp macro="" textlink="">
      <xdr:nvSpPr>
        <xdr:cNvPr id="121" name="Text Box 8">
          <a:extLst>
            <a:ext uri="{FF2B5EF4-FFF2-40B4-BE49-F238E27FC236}">
              <a16:creationId xmlns:a16="http://schemas.microsoft.com/office/drawing/2014/main" id="{00000000-0008-0000-2200-000079000000}"/>
            </a:ext>
          </a:extLst>
        </xdr:cNvPr>
        <xdr:cNvSpPr txBox="1">
          <a:spLocks noChangeArrowheads="1"/>
        </xdr:cNvSpPr>
      </xdr:nvSpPr>
      <xdr:spPr bwMode="auto">
        <a:xfrm>
          <a:off x="1219200" y="400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6</xdr:col>
      <xdr:colOff>19050</xdr:colOff>
      <xdr:row>64</xdr:row>
      <xdr:rowOff>104775</xdr:rowOff>
    </xdr:from>
    <xdr:ext cx="114300" cy="285750"/>
    <xdr:sp macro="" textlink="">
      <xdr:nvSpPr>
        <xdr:cNvPr id="122" name="Text Box 8">
          <a:extLst>
            <a:ext uri="{FF2B5EF4-FFF2-40B4-BE49-F238E27FC236}">
              <a16:creationId xmlns:a16="http://schemas.microsoft.com/office/drawing/2014/main" id="{00000000-0008-0000-2200-00007A000000}"/>
            </a:ext>
          </a:extLst>
        </xdr:cNvPr>
        <xdr:cNvSpPr txBox="1">
          <a:spLocks noChangeArrowheads="1"/>
        </xdr:cNvSpPr>
      </xdr:nvSpPr>
      <xdr:spPr bwMode="auto">
        <a:xfrm>
          <a:off x="3676650" y="12296775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114300" cy="285750"/>
    <xdr:sp macro="" textlink="">
      <xdr:nvSpPr>
        <xdr:cNvPr id="123" name="Text Box 8">
          <a:extLst>
            <a:ext uri="{FF2B5EF4-FFF2-40B4-BE49-F238E27FC236}">
              <a16:creationId xmlns:a16="http://schemas.microsoft.com/office/drawing/2014/main" id="{00000000-0008-0000-2200-00007B000000}"/>
            </a:ext>
          </a:extLst>
        </xdr:cNvPr>
        <xdr:cNvSpPr txBox="1">
          <a:spLocks noChangeArrowheads="1"/>
        </xdr:cNvSpPr>
      </xdr:nvSpPr>
      <xdr:spPr bwMode="auto">
        <a:xfrm>
          <a:off x="12192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124" name="Text Box 1">
          <a:extLst>
            <a:ext uri="{FF2B5EF4-FFF2-40B4-BE49-F238E27FC236}">
              <a16:creationId xmlns:a16="http://schemas.microsoft.com/office/drawing/2014/main" id="{00000000-0008-0000-2200-00007C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125" name="Text Box 2">
          <a:extLst>
            <a:ext uri="{FF2B5EF4-FFF2-40B4-BE49-F238E27FC236}">
              <a16:creationId xmlns:a16="http://schemas.microsoft.com/office/drawing/2014/main" id="{00000000-0008-0000-2200-00007D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126" name="Text Box 3">
          <a:extLst>
            <a:ext uri="{FF2B5EF4-FFF2-40B4-BE49-F238E27FC236}">
              <a16:creationId xmlns:a16="http://schemas.microsoft.com/office/drawing/2014/main" id="{00000000-0008-0000-2200-00007E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127" name="Text Box 4">
          <a:extLst>
            <a:ext uri="{FF2B5EF4-FFF2-40B4-BE49-F238E27FC236}">
              <a16:creationId xmlns:a16="http://schemas.microsoft.com/office/drawing/2014/main" id="{00000000-0008-0000-2200-00007F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128" name="Text Box 5">
          <a:extLst>
            <a:ext uri="{FF2B5EF4-FFF2-40B4-BE49-F238E27FC236}">
              <a16:creationId xmlns:a16="http://schemas.microsoft.com/office/drawing/2014/main" id="{00000000-0008-0000-2200-000080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129" name="Text Box 6">
          <a:extLst>
            <a:ext uri="{FF2B5EF4-FFF2-40B4-BE49-F238E27FC236}">
              <a16:creationId xmlns:a16="http://schemas.microsoft.com/office/drawing/2014/main" id="{00000000-0008-0000-2200-000081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130" name="Text Box 8">
          <a:extLst>
            <a:ext uri="{FF2B5EF4-FFF2-40B4-BE49-F238E27FC236}">
              <a16:creationId xmlns:a16="http://schemas.microsoft.com/office/drawing/2014/main" id="{00000000-0008-0000-2200-000082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131" name="Text Box 9">
          <a:extLst>
            <a:ext uri="{FF2B5EF4-FFF2-40B4-BE49-F238E27FC236}">
              <a16:creationId xmlns:a16="http://schemas.microsoft.com/office/drawing/2014/main" id="{00000000-0008-0000-2200-000083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132" name="Text Box 10">
          <a:extLst>
            <a:ext uri="{FF2B5EF4-FFF2-40B4-BE49-F238E27FC236}">
              <a16:creationId xmlns:a16="http://schemas.microsoft.com/office/drawing/2014/main" id="{00000000-0008-0000-2200-000084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133" name="Text Box 1">
          <a:extLst>
            <a:ext uri="{FF2B5EF4-FFF2-40B4-BE49-F238E27FC236}">
              <a16:creationId xmlns:a16="http://schemas.microsoft.com/office/drawing/2014/main" id="{00000000-0008-0000-2200-000085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134" name="Text Box 2">
          <a:extLst>
            <a:ext uri="{FF2B5EF4-FFF2-40B4-BE49-F238E27FC236}">
              <a16:creationId xmlns:a16="http://schemas.microsoft.com/office/drawing/2014/main" id="{00000000-0008-0000-2200-000086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51</xdr:row>
      <xdr:rowOff>0</xdr:rowOff>
    </xdr:from>
    <xdr:ext cx="114300" cy="285750"/>
    <xdr:sp macro="" textlink="">
      <xdr:nvSpPr>
        <xdr:cNvPr id="135" name="Text Box 8">
          <a:extLst>
            <a:ext uri="{FF2B5EF4-FFF2-40B4-BE49-F238E27FC236}">
              <a16:creationId xmlns:a16="http://schemas.microsoft.com/office/drawing/2014/main" id="{00000000-0008-0000-2200-000087000000}"/>
            </a:ext>
          </a:extLst>
        </xdr:cNvPr>
        <xdr:cNvSpPr txBox="1">
          <a:spLocks noChangeArrowheads="1"/>
        </xdr:cNvSpPr>
      </xdr:nvSpPr>
      <xdr:spPr bwMode="auto">
        <a:xfrm>
          <a:off x="1219200" y="971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36" name="Text Box 1">
          <a:extLst>
            <a:ext uri="{FF2B5EF4-FFF2-40B4-BE49-F238E27FC236}">
              <a16:creationId xmlns:a16="http://schemas.microsoft.com/office/drawing/2014/main" id="{00000000-0008-0000-2200-000088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37" name="Text Box 2">
          <a:extLst>
            <a:ext uri="{FF2B5EF4-FFF2-40B4-BE49-F238E27FC236}">
              <a16:creationId xmlns:a16="http://schemas.microsoft.com/office/drawing/2014/main" id="{00000000-0008-0000-2200-000089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38" name="Text Box 3">
          <a:extLst>
            <a:ext uri="{FF2B5EF4-FFF2-40B4-BE49-F238E27FC236}">
              <a16:creationId xmlns:a16="http://schemas.microsoft.com/office/drawing/2014/main" id="{00000000-0008-0000-2200-00008A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39" name="Text Box 4">
          <a:extLst>
            <a:ext uri="{FF2B5EF4-FFF2-40B4-BE49-F238E27FC236}">
              <a16:creationId xmlns:a16="http://schemas.microsoft.com/office/drawing/2014/main" id="{00000000-0008-0000-2200-00008B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40" name="Text Box 5">
          <a:extLst>
            <a:ext uri="{FF2B5EF4-FFF2-40B4-BE49-F238E27FC236}">
              <a16:creationId xmlns:a16="http://schemas.microsoft.com/office/drawing/2014/main" id="{00000000-0008-0000-2200-00008C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41" name="Text Box 6">
          <a:extLst>
            <a:ext uri="{FF2B5EF4-FFF2-40B4-BE49-F238E27FC236}">
              <a16:creationId xmlns:a16="http://schemas.microsoft.com/office/drawing/2014/main" id="{00000000-0008-0000-2200-00008D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42" name="Text Box 8">
          <a:extLst>
            <a:ext uri="{FF2B5EF4-FFF2-40B4-BE49-F238E27FC236}">
              <a16:creationId xmlns:a16="http://schemas.microsoft.com/office/drawing/2014/main" id="{00000000-0008-0000-2200-00008E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43" name="Text Box 9">
          <a:extLst>
            <a:ext uri="{FF2B5EF4-FFF2-40B4-BE49-F238E27FC236}">
              <a16:creationId xmlns:a16="http://schemas.microsoft.com/office/drawing/2014/main" id="{00000000-0008-0000-2200-00008F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44" name="Text Box 10">
          <a:extLst>
            <a:ext uri="{FF2B5EF4-FFF2-40B4-BE49-F238E27FC236}">
              <a16:creationId xmlns:a16="http://schemas.microsoft.com/office/drawing/2014/main" id="{00000000-0008-0000-2200-000090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68</xdr:row>
      <xdr:rowOff>0</xdr:rowOff>
    </xdr:from>
    <xdr:ext cx="114300" cy="285750"/>
    <xdr:sp macro="" textlink="">
      <xdr:nvSpPr>
        <xdr:cNvPr id="145" name="Text Box 11">
          <a:extLst>
            <a:ext uri="{FF2B5EF4-FFF2-40B4-BE49-F238E27FC236}">
              <a16:creationId xmlns:a16="http://schemas.microsoft.com/office/drawing/2014/main" id="{00000000-0008-0000-2200-000091000000}"/>
            </a:ext>
          </a:extLst>
        </xdr:cNvPr>
        <xdr:cNvSpPr txBox="1">
          <a:spLocks noChangeArrowheads="1"/>
        </xdr:cNvSpPr>
      </xdr:nvSpPr>
      <xdr:spPr bwMode="auto">
        <a:xfrm>
          <a:off x="121920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68</xdr:row>
      <xdr:rowOff>0</xdr:rowOff>
    </xdr:from>
    <xdr:ext cx="114300" cy="285750"/>
    <xdr:sp macro="" textlink="">
      <xdr:nvSpPr>
        <xdr:cNvPr id="146" name="Text Box 12">
          <a:extLst>
            <a:ext uri="{FF2B5EF4-FFF2-40B4-BE49-F238E27FC236}">
              <a16:creationId xmlns:a16="http://schemas.microsoft.com/office/drawing/2014/main" id="{00000000-0008-0000-2200-000092000000}"/>
            </a:ext>
          </a:extLst>
        </xdr:cNvPr>
        <xdr:cNvSpPr txBox="1">
          <a:spLocks noChangeArrowheads="1"/>
        </xdr:cNvSpPr>
      </xdr:nvSpPr>
      <xdr:spPr bwMode="auto">
        <a:xfrm>
          <a:off x="121920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71</xdr:row>
      <xdr:rowOff>0</xdr:rowOff>
    </xdr:from>
    <xdr:ext cx="114300" cy="285750"/>
    <xdr:sp macro="" textlink="">
      <xdr:nvSpPr>
        <xdr:cNvPr id="147" name="Text Box 13">
          <a:extLst>
            <a:ext uri="{FF2B5EF4-FFF2-40B4-BE49-F238E27FC236}">
              <a16:creationId xmlns:a16="http://schemas.microsoft.com/office/drawing/2014/main" id="{00000000-0008-0000-2200-000093000000}"/>
            </a:ext>
          </a:extLst>
        </xdr:cNvPr>
        <xdr:cNvSpPr txBox="1">
          <a:spLocks noChangeArrowheads="1"/>
        </xdr:cNvSpPr>
      </xdr:nvSpPr>
      <xdr:spPr bwMode="auto">
        <a:xfrm>
          <a:off x="121920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71</xdr:row>
      <xdr:rowOff>0</xdr:rowOff>
    </xdr:from>
    <xdr:ext cx="114300" cy="285750"/>
    <xdr:sp macro="" textlink="">
      <xdr:nvSpPr>
        <xdr:cNvPr id="148" name="Text Box 14">
          <a:extLst>
            <a:ext uri="{FF2B5EF4-FFF2-40B4-BE49-F238E27FC236}">
              <a16:creationId xmlns:a16="http://schemas.microsoft.com/office/drawing/2014/main" id="{00000000-0008-0000-2200-000094000000}"/>
            </a:ext>
          </a:extLst>
        </xdr:cNvPr>
        <xdr:cNvSpPr txBox="1">
          <a:spLocks noChangeArrowheads="1"/>
        </xdr:cNvSpPr>
      </xdr:nvSpPr>
      <xdr:spPr bwMode="auto">
        <a:xfrm>
          <a:off x="121920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49" name="Text Box 1">
          <a:extLst>
            <a:ext uri="{FF2B5EF4-FFF2-40B4-BE49-F238E27FC236}">
              <a16:creationId xmlns:a16="http://schemas.microsoft.com/office/drawing/2014/main" id="{00000000-0008-0000-2200-000095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50" name="Text Box 2">
          <a:extLst>
            <a:ext uri="{FF2B5EF4-FFF2-40B4-BE49-F238E27FC236}">
              <a16:creationId xmlns:a16="http://schemas.microsoft.com/office/drawing/2014/main" id="{00000000-0008-0000-2200-000096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151" name="Text Box 8">
          <a:extLst>
            <a:ext uri="{FF2B5EF4-FFF2-40B4-BE49-F238E27FC236}">
              <a16:creationId xmlns:a16="http://schemas.microsoft.com/office/drawing/2014/main" id="{00000000-0008-0000-2200-00009700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114300" cy="285750"/>
    <xdr:sp macro="" textlink="">
      <xdr:nvSpPr>
        <xdr:cNvPr id="152" name="Text Box 8">
          <a:extLst>
            <a:ext uri="{FF2B5EF4-FFF2-40B4-BE49-F238E27FC236}">
              <a16:creationId xmlns:a16="http://schemas.microsoft.com/office/drawing/2014/main" id="{00000000-0008-0000-2200-000098000000}"/>
            </a:ext>
          </a:extLst>
        </xdr:cNvPr>
        <xdr:cNvSpPr txBox="1">
          <a:spLocks noChangeArrowheads="1"/>
        </xdr:cNvSpPr>
      </xdr:nvSpPr>
      <xdr:spPr bwMode="auto">
        <a:xfrm>
          <a:off x="12192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153" name="Text Box 8">
          <a:extLst>
            <a:ext uri="{FF2B5EF4-FFF2-40B4-BE49-F238E27FC236}">
              <a16:creationId xmlns:a16="http://schemas.microsoft.com/office/drawing/2014/main" id="{00000000-0008-0000-2200-00009900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114300" cy="285750"/>
    <xdr:sp macro="" textlink="">
      <xdr:nvSpPr>
        <xdr:cNvPr id="154" name="Text Box 8">
          <a:extLst>
            <a:ext uri="{FF2B5EF4-FFF2-40B4-BE49-F238E27FC236}">
              <a16:creationId xmlns:a16="http://schemas.microsoft.com/office/drawing/2014/main" id="{00000000-0008-0000-2200-00009A000000}"/>
            </a:ext>
          </a:extLst>
        </xdr:cNvPr>
        <xdr:cNvSpPr txBox="1">
          <a:spLocks noChangeArrowheads="1"/>
        </xdr:cNvSpPr>
      </xdr:nvSpPr>
      <xdr:spPr bwMode="auto">
        <a:xfrm>
          <a:off x="12192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155" name="Text Box 8">
          <a:extLst>
            <a:ext uri="{FF2B5EF4-FFF2-40B4-BE49-F238E27FC236}">
              <a16:creationId xmlns:a16="http://schemas.microsoft.com/office/drawing/2014/main" id="{00000000-0008-0000-2200-00009B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156" name="Text Box 8">
          <a:extLst>
            <a:ext uri="{FF2B5EF4-FFF2-40B4-BE49-F238E27FC236}">
              <a16:creationId xmlns:a16="http://schemas.microsoft.com/office/drawing/2014/main" id="{00000000-0008-0000-2200-00009C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57" name="Text Box 1">
          <a:extLst>
            <a:ext uri="{FF2B5EF4-FFF2-40B4-BE49-F238E27FC236}">
              <a16:creationId xmlns:a16="http://schemas.microsoft.com/office/drawing/2014/main" id="{00000000-0008-0000-2200-00009D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58" name="Text Box 2">
          <a:extLst>
            <a:ext uri="{FF2B5EF4-FFF2-40B4-BE49-F238E27FC236}">
              <a16:creationId xmlns:a16="http://schemas.microsoft.com/office/drawing/2014/main" id="{00000000-0008-0000-2200-00009E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59" name="Text Box 3">
          <a:extLst>
            <a:ext uri="{FF2B5EF4-FFF2-40B4-BE49-F238E27FC236}">
              <a16:creationId xmlns:a16="http://schemas.microsoft.com/office/drawing/2014/main" id="{00000000-0008-0000-2200-00009F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60" name="Text Box 4">
          <a:extLst>
            <a:ext uri="{FF2B5EF4-FFF2-40B4-BE49-F238E27FC236}">
              <a16:creationId xmlns:a16="http://schemas.microsoft.com/office/drawing/2014/main" id="{00000000-0008-0000-2200-0000A0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61" name="Text Box 5">
          <a:extLst>
            <a:ext uri="{FF2B5EF4-FFF2-40B4-BE49-F238E27FC236}">
              <a16:creationId xmlns:a16="http://schemas.microsoft.com/office/drawing/2014/main" id="{00000000-0008-0000-2200-0000A1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62" name="Text Box 6">
          <a:extLst>
            <a:ext uri="{FF2B5EF4-FFF2-40B4-BE49-F238E27FC236}">
              <a16:creationId xmlns:a16="http://schemas.microsoft.com/office/drawing/2014/main" id="{00000000-0008-0000-2200-0000A2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63" name="Text Box 8">
          <a:extLst>
            <a:ext uri="{FF2B5EF4-FFF2-40B4-BE49-F238E27FC236}">
              <a16:creationId xmlns:a16="http://schemas.microsoft.com/office/drawing/2014/main" id="{00000000-0008-0000-2200-0000A3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64" name="Text Box 9">
          <a:extLst>
            <a:ext uri="{FF2B5EF4-FFF2-40B4-BE49-F238E27FC236}">
              <a16:creationId xmlns:a16="http://schemas.microsoft.com/office/drawing/2014/main" id="{00000000-0008-0000-2200-0000A4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65" name="Text Box 10">
          <a:extLst>
            <a:ext uri="{FF2B5EF4-FFF2-40B4-BE49-F238E27FC236}">
              <a16:creationId xmlns:a16="http://schemas.microsoft.com/office/drawing/2014/main" id="{00000000-0008-0000-2200-0000A5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66" name="Text Box 1">
          <a:extLst>
            <a:ext uri="{FF2B5EF4-FFF2-40B4-BE49-F238E27FC236}">
              <a16:creationId xmlns:a16="http://schemas.microsoft.com/office/drawing/2014/main" id="{00000000-0008-0000-2200-0000A6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67" name="Text Box 2">
          <a:extLst>
            <a:ext uri="{FF2B5EF4-FFF2-40B4-BE49-F238E27FC236}">
              <a16:creationId xmlns:a16="http://schemas.microsoft.com/office/drawing/2014/main" id="{00000000-0008-0000-2200-0000A7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52</xdr:row>
      <xdr:rowOff>0</xdr:rowOff>
    </xdr:from>
    <xdr:ext cx="114300" cy="285750"/>
    <xdr:sp macro="" textlink="">
      <xdr:nvSpPr>
        <xdr:cNvPr id="168" name="Text Box 8">
          <a:extLst>
            <a:ext uri="{FF2B5EF4-FFF2-40B4-BE49-F238E27FC236}">
              <a16:creationId xmlns:a16="http://schemas.microsoft.com/office/drawing/2014/main" id="{00000000-0008-0000-2200-0000A8000000}"/>
            </a:ext>
          </a:extLst>
        </xdr:cNvPr>
        <xdr:cNvSpPr txBox="1">
          <a:spLocks noChangeArrowheads="1"/>
        </xdr:cNvSpPr>
      </xdr:nvSpPr>
      <xdr:spPr bwMode="auto">
        <a:xfrm>
          <a:off x="12192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69" name="Text Box 1">
          <a:extLst>
            <a:ext uri="{FF2B5EF4-FFF2-40B4-BE49-F238E27FC236}">
              <a16:creationId xmlns:a16="http://schemas.microsoft.com/office/drawing/2014/main" id="{00000000-0008-0000-2200-0000A9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70" name="Text Box 2">
          <a:extLst>
            <a:ext uri="{FF2B5EF4-FFF2-40B4-BE49-F238E27FC236}">
              <a16:creationId xmlns:a16="http://schemas.microsoft.com/office/drawing/2014/main" id="{00000000-0008-0000-2200-0000AA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71" name="Text Box 3">
          <a:extLst>
            <a:ext uri="{FF2B5EF4-FFF2-40B4-BE49-F238E27FC236}">
              <a16:creationId xmlns:a16="http://schemas.microsoft.com/office/drawing/2014/main" id="{00000000-0008-0000-2200-0000AB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72" name="Text Box 4">
          <a:extLst>
            <a:ext uri="{FF2B5EF4-FFF2-40B4-BE49-F238E27FC236}">
              <a16:creationId xmlns:a16="http://schemas.microsoft.com/office/drawing/2014/main" id="{00000000-0008-0000-2200-0000AC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73" name="Text Box 5">
          <a:extLst>
            <a:ext uri="{FF2B5EF4-FFF2-40B4-BE49-F238E27FC236}">
              <a16:creationId xmlns:a16="http://schemas.microsoft.com/office/drawing/2014/main" id="{00000000-0008-0000-2200-0000AD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74" name="Text Box 6">
          <a:extLst>
            <a:ext uri="{FF2B5EF4-FFF2-40B4-BE49-F238E27FC236}">
              <a16:creationId xmlns:a16="http://schemas.microsoft.com/office/drawing/2014/main" id="{00000000-0008-0000-2200-0000AE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75" name="Text Box 8">
          <a:extLst>
            <a:ext uri="{FF2B5EF4-FFF2-40B4-BE49-F238E27FC236}">
              <a16:creationId xmlns:a16="http://schemas.microsoft.com/office/drawing/2014/main" id="{00000000-0008-0000-2200-0000AF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76" name="Text Box 9">
          <a:extLst>
            <a:ext uri="{FF2B5EF4-FFF2-40B4-BE49-F238E27FC236}">
              <a16:creationId xmlns:a16="http://schemas.microsoft.com/office/drawing/2014/main" id="{00000000-0008-0000-2200-0000B0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77" name="Text Box 10">
          <a:extLst>
            <a:ext uri="{FF2B5EF4-FFF2-40B4-BE49-F238E27FC236}">
              <a16:creationId xmlns:a16="http://schemas.microsoft.com/office/drawing/2014/main" id="{00000000-0008-0000-2200-0000B1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68</xdr:row>
      <xdr:rowOff>0</xdr:rowOff>
    </xdr:from>
    <xdr:ext cx="114300" cy="285750"/>
    <xdr:sp macro="" textlink="">
      <xdr:nvSpPr>
        <xdr:cNvPr id="178" name="Text Box 11">
          <a:extLst>
            <a:ext uri="{FF2B5EF4-FFF2-40B4-BE49-F238E27FC236}">
              <a16:creationId xmlns:a16="http://schemas.microsoft.com/office/drawing/2014/main" id="{00000000-0008-0000-2200-0000B2000000}"/>
            </a:ext>
          </a:extLst>
        </xdr:cNvPr>
        <xdr:cNvSpPr txBox="1">
          <a:spLocks noChangeArrowheads="1"/>
        </xdr:cNvSpPr>
      </xdr:nvSpPr>
      <xdr:spPr bwMode="auto">
        <a:xfrm>
          <a:off x="121920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68</xdr:row>
      <xdr:rowOff>0</xdr:rowOff>
    </xdr:from>
    <xdr:ext cx="114300" cy="285750"/>
    <xdr:sp macro="" textlink="">
      <xdr:nvSpPr>
        <xdr:cNvPr id="179" name="Text Box 12">
          <a:extLst>
            <a:ext uri="{FF2B5EF4-FFF2-40B4-BE49-F238E27FC236}">
              <a16:creationId xmlns:a16="http://schemas.microsoft.com/office/drawing/2014/main" id="{00000000-0008-0000-2200-0000B3000000}"/>
            </a:ext>
          </a:extLst>
        </xdr:cNvPr>
        <xdr:cNvSpPr txBox="1">
          <a:spLocks noChangeArrowheads="1"/>
        </xdr:cNvSpPr>
      </xdr:nvSpPr>
      <xdr:spPr bwMode="auto">
        <a:xfrm>
          <a:off x="121920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71</xdr:row>
      <xdr:rowOff>0</xdr:rowOff>
    </xdr:from>
    <xdr:ext cx="114300" cy="285750"/>
    <xdr:sp macro="" textlink="">
      <xdr:nvSpPr>
        <xdr:cNvPr id="180" name="Text Box 13">
          <a:extLst>
            <a:ext uri="{FF2B5EF4-FFF2-40B4-BE49-F238E27FC236}">
              <a16:creationId xmlns:a16="http://schemas.microsoft.com/office/drawing/2014/main" id="{00000000-0008-0000-2200-0000B4000000}"/>
            </a:ext>
          </a:extLst>
        </xdr:cNvPr>
        <xdr:cNvSpPr txBox="1">
          <a:spLocks noChangeArrowheads="1"/>
        </xdr:cNvSpPr>
      </xdr:nvSpPr>
      <xdr:spPr bwMode="auto">
        <a:xfrm>
          <a:off x="121920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71</xdr:row>
      <xdr:rowOff>0</xdr:rowOff>
    </xdr:from>
    <xdr:ext cx="114300" cy="285750"/>
    <xdr:sp macro="" textlink="">
      <xdr:nvSpPr>
        <xdr:cNvPr id="181" name="Text Box 14">
          <a:extLst>
            <a:ext uri="{FF2B5EF4-FFF2-40B4-BE49-F238E27FC236}">
              <a16:creationId xmlns:a16="http://schemas.microsoft.com/office/drawing/2014/main" id="{00000000-0008-0000-2200-0000B5000000}"/>
            </a:ext>
          </a:extLst>
        </xdr:cNvPr>
        <xdr:cNvSpPr txBox="1">
          <a:spLocks noChangeArrowheads="1"/>
        </xdr:cNvSpPr>
      </xdr:nvSpPr>
      <xdr:spPr bwMode="auto">
        <a:xfrm>
          <a:off x="121920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82" name="Text Box 1">
          <a:extLst>
            <a:ext uri="{FF2B5EF4-FFF2-40B4-BE49-F238E27FC236}">
              <a16:creationId xmlns:a16="http://schemas.microsoft.com/office/drawing/2014/main" id="{00000000-0008-0000-2200-0000B6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183" name="Text Box 2">
          <a:extLst>
            <a:ext uri="{FF2B5EF4-FFF2-40B4-BE49-F238E27FC236}">
              <a16:creationId xmlns:a16="http://schemas.microsoft.com/office/drawing/2014/main" id="{00000000-0008-0000-2200-0000B7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184" name="Text Box 8">
          <a:extLst>
            <a:ext uri="{FF2B5EF4-FFF2-40B4-BE49-F238E27FC236}">
              <a16:creationId xmlns:a16="http://schemas.microsoft.com/office/drawing/2014/main" id="{00000000-0008-0000-2200-0000B800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114300" cy="285750"/>
    <xdr:sp macro="" textlink="">
      <xdr:nvSpPr>
        <xdr:cNvPr id="185" name="Text Box 8">
          <a:extLst>
            <a:ext uri="{FF2B5EF4-FFF2-40B4-BE49-F238E27FC236}">
              <a16:creationId xmlns:a16="http://schemas.microsoft.com/office/drawing/2014/main" id="{00000000-0008-0000-2200-0000B9000000}"/>
            </a:ext>
          </a:extLst>
        </xdr:cNvPr>
        <xdr:cNvSpPr txBox="1">
          <a:spLocks noChangeArrowheads="1"/>
        </xdr:cNvSpPr>
      </xdr:nvSpPr>
      <xdr:spPr bwMode="auto">
        <a:xfrm>
          <a:off x="12192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186" name="Text Box 8">
          <a:extLst>
            <a:ext uri="{FF2B5EF4-FFF2-40B4-BE49-F238E27FC236}">
              <a16:creationId xmlns:a16="http://schemas.microsoft.com/office/drawing/2014/main" id="{00000000-0008-0000-2200-0000BA00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114300" cy="285750"/>
    <xdr:sp macro="" textlink="">
      <xdr:nvSpPr>
        <xdr:cNvPr id="187" name="Text Box 8">
          <a:extLst>
            <a:ext uri="{FF2B5EF4-FFF2-40B4-BE49-F238E27FC236}">
              <a16:creationId xmlns:a16="http://schemas.microsoft.com/office/drawing/2014/main" id="{00000000-0008-0000-2200-0000BB000000}"/>
            </a:ext>
          </a:extLst>
        </xdr:cNvPr>
        <xdr:cNvSpPr txBox="1">
          <a:spLocks noChangeArrowheads="1"/>
        </xdr:cNvSpPr>
      </xdr:nvSpPr>
      <xdr:spPr bwMode="auto">
        <a:xfrm>
          <a:off x="12192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188" name="Text Box 8">
          <a:extLst>
            <a:ext uri="{FF2B5EF4-FFF2-40B4-BE49-F238E27FC236}">
              <a16:creationId xmlns:a16="http://schemas.microsoft.com/office/drawing/2014/main" id="{00000000-0008-0000-2200-0000BC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189" name="Text Box 8">
          <a:extLst>
            <a:ext uri="{FF2B5EF4-FFF2-40B4-BE49-F238E27FC236}">
              <a16:creationId xmlns:a16="http://schemas.microsoft.com/office/drawing/2014/main" id="{00000000-0008-0000-2200-0000BD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90" name="Text Box 1">
          <a:extLst>
            <a:ext uri="{FF2B5EF4-FFF2-40B4-BE49-F238E27FC236}">
              <a16:creationId xmlns:a16="http://schemas.microsoft.com/office/drawing/2014/main" id="{00000000-0008-0000-2200-0000BE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91" name="Text Box 2">
          <a:extLst>
            <a:ext uri="{FF2B5EF4-FFF2-40B4-BE49-F238E27FC236}">
              <a16:creationId xmlns:a16="http://schemas.microsoft.com/office/drawing/2014/main" id="{00000000-0008-0000-2200-0000BF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92" name="Text Box 3">
          <a:extLst>
            <a:ext uri="{FF2B5EF4-FFF2-40B4-BE49-F238E27FC236}">
              <a16:creationId xmlns:a16="http://schemas.microsoft.com/office/drawing/2014/main" id="{00000000-0008-0000-2200-0000C0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93" name="Text Box 4">
          <a:extLst>
            <a:ext uri="{FF2B5EF4-FFF2-40B4-BE49-F238E27FC236}">
              <a16:creationId xmlns:a16="http://schemas.microsoft.com/office/drawing/2014/main" id="{00000000-0008-0000-2200-0000C1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94" name="Text Box 5">
          <a:extLst>
            <a:ext uri="{FF2B5EF4-FFF2-40B4-BE49-F238E27FC236}">
              <a16:creationId xmlns:a16="http://schemas.microsoft.com/office/drawing/2014/main" id="{00000000-0008-0000-2200-0000C2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95" name="Text Box 6">
          <a:extLst>
            <a:ext uri="{FF2B5EF4-FFF2-40B4-BE49-F238E27FC236}">
              <a16:creationId xmlns:a16="http://schemas.microsoft.com/office/drawing/2014/main" id="{00000000-0008-0000-2200-0000C3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96" name="Text Box 8">
          <a:extLst>
            <a:ext uri="{FF2B5EF4-FFF2-40B4-BE49-F238E27FC236}">
              <a16:creationId xmlns:a16="http://schemas.microsoft.com/office/drawing/2014/main" id="{00000000-0008-0000-2200-0000C4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97" name="Text Box 9">
          <a:extLst>
            <a:ext uri="{FF2B5EF4-FFF2-40B4-BE49-F238E27FC236}">
              <a16:creationId xmlns:a16="http://schemas.microsoft.com/office/drawing/2014/main" id="{00000000-0008-0000-2200-0000C5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98" name="Text Box 10">
          <a:extLst>
            <a:ext uri="{FF2B5EF4-FFF2-40B4-BE49-F238E27FC236}">
              <a16:creationId xmlns:a16="http://schemas.microsoft.com/office/drawing/2014/main" id="{00000000-0008-0000-2200-0000C6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199" name="Text Box 1">
          <a:extLst>
            <a:ext uri="{FF2B5EF4-FFF2-40B4-BE49-F238E27FC236}">
              <a16:creationId xmlns:a16="http://schemas.microsoft.com/office/drawing/2014/main" id="{00000000-0008-0000-2200-0000C7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00" name="Text Box 2">
          <a:extLst>
            <a:ext uri="{FF2B5EF4-FFF2-40B4-BE49-F238E27FC236}">
              <a16:creationId xmlns:a16="http://schemas.microsoft.com/office/drawing/2014/main" id="{00000000-0008-0000-2200-0000C8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52</xdr:row>
      <xdr:rowOff>0</xdr:rowOff>
    </xdr:from>
    <xdr:ext cx="114300" cy="285750"/>
    <xdr:sp macro="" textlink="">
      <xdr:nvSpPr>
        <xdr:cNvPr id="201" name="Text Box 8">
          <a:extLst>
            <a:ext uri="{FF2B5EF4-FFF2-40B4-BE49-F238E27FC236}">
              <a16:creationId xmlns:a16="http://schemas.microsoft.com/office/drawing/2014/main" id="{00000000-0008-0000-2200-0000C9000000}"/>
            </a:ext>
          </a:extLst>
        </xdr:cNvPr>
        <xdr:cNvSpPr txBox="1">
          <a:spLocks noChangeArrowheads="1"/>
        </xdr:cNvSpPr>
      </xdr:nvSpPr>
      <xdr:spPr bwMode="auto">
        <a:xfrm>
          <a:off x="12192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69</xdr:row>
      <xdr:rowOff>0</xdr:rowOff>
    </xdr:from>
    <xdr:ext cx="114300" cy="285750"/>
    <xdr:sp macro="" textlink="">
      <xdr:nvSpPr>
        <xdr:cNvPr id="202" name="Text Box 13">
          <a:extLst>
            <a:ext uri="{FF2B5EF4-FFF2-40B4-BE49-F238E27FC236}">
              <a16:creationId xmlns:a16="http://schemas.microsoft.com/office/drawing/2014/main" id="{00000000-0008-0000-2200-0000CA000000}"/>
            </a:ext>
          </a:extLst>
        </xdr:cNvPr>
        <xdr:cNvSpPr txBox="1">
          <a:spLocks noChangeArrowheads="1"/>
        </xdr:cNvSpPr>
      </xdr:nvSpPr>
      <xdr:spPr bwMode="auto">
        <a:xfrm>
          <a:off x="1219200" y="1314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69</xdr:row>
      <xdr:rowOff>0</xdr:rowOff>
    </xdr:from>
    <xdr:ext cx="114300" cy="285750"/>
    <xdr:sp macro="" textlink="">
      <xdr:nvSpPr>
        <xdr:cNvPr id="203" name="Text Box 14">
          <a:extLst>
            <a:ext uri="{FF2B5EF4-FFF2-40B4-BE49-F238E27FC236}">
              <a16:creationId xmlns:a16="http://schemas.microsoft.com/office/drawing/2014/main" id="{00000000-0008-0000-2200-0000CB000000}"/>
            </a:ext>
          </a:extLst>
        </xdr:cNvPr>
        <xdr:cNvSpPr txBox="1">
          <a:spLocks noChangeArrowheads="1"/>
        </xdr:cNvSpPr>
      </xdr:nvSpPr>
      <xdr:spPr bwMode="auto">
        <a:xfrm>
          <a:off x="1219200" y="1314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04" name="Text Box 1">
          <a:extLst>
            <a:ext uri="{FF2B5EF4-FFF2-40B4-BE49-F238E27FC236}">
              <a16:creationId xmlns:a16="http://schemas.microsoft.com/office/drawing/2014/main" id="{00000000-0008-0000-2200-0000CC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05" name="Text Box 2">
          <a:extLst>
            <a:ext uri="{FF2B5EF4-FFF2-40B4-BE49-F238E27FC236}">
              <a16:creationId xmlns:a16="http://schemas.microsoft.com/office/drawing/2014/main" id="{00000000-0008-0000-2200-0000CD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06" name="Text Box 3">
          <a:extLst>
            <a:ext uri="{FF2B5EF4-FFF2-40B4-BE49-F238E27FC236}">
              <a16:creationId xmlns:a16="http://schemas.microsoft.com/office/drawing/2014/main" id="{00000000-0008-0000-2200-0000CE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07" name="Text Box 4">
          <a:extLst>
            <a:ext uri="{FF2B5EF4-FFF2-40B4-BE49-F238E27FC236}">
              <a16:creationId xmlns:a16="http://schemas.microsoft.com/office/drawing/2014/main" id="{00000000-0008-0000-2200-0000CF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08" name="Text Box 5">
          <a:extLst>
            <a:ext uri="{FF2B5EF4-FFF2-40B4-BE49-F238E27FC236}">
              <a16:creationId xmlns:a16="http://schemas.microsoft.com/office/drawing/2014/main" id="{00000000-0008-0000-2200-0000D0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09" name="Text Box 6">
          <a:extLst>
            <a:ext uri="{FF2B5EF4-FFF2-40B4-BE49-F238E27FC236}">
              <a16:creationId xmlns:a16="http://schemas.microsoft.com/office/drawing/2014/main" id="{00000000-0008-0000-2200-0000D1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10" name="Text Box 8">
          <a:extLst>
            <a:ext uri="{FF2B5EF4-FFF2-40B4-BE49-F238E27FC236}">
              <a16:creationId xmlns:a16="http://schemas.microsoft.com/office/drawing/2014/main" id="{00000000-0008-0000-2200-0000D2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11" name="Text Box 9">
          <a:extLst>
            <a:ext uri="{FF2B5EF4-FFF2-40B4-BE49-F238E27FC236}">
              <a16:creationId xmlns:a16="http://schemas.microsoft.com/office/drawing/2014/main" id="{00000000-0008-0000-2200-0000D3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12" name="Text Box 10">
          <a:extLst>
            <a:ext uri="{FF2B5EF4-FFF2-40B4-BE49-F238E27FC236}">
              <a16:creationId xmlns:a16="http://schemas.microsoft.com/office/drawing/2014/main" id="{00000000-0008-0000-2200-0000D4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67</xdr:row>
      <xdr:rowOff>0</xdr:rowOff>
    </xdr:from>
    <xdr:ext cx="114300" cy="285750"/>
    <xdr:sp macro="" textlink="">
      <xdr:nvSpPr>
        <xdr:cNvPr id="213" name="Text Box 11">
          <a:extLst>
            <a:ext uri="{FF2B5EF4-FFF2-40B4-BE49-F238E27FC236}">
              <a16:creationId xmlns:a16="http://schemas.microsoft.com/office/drawing/2014/main" id="{00000000-0008-0000-2200-0000D5000000}"/>
            </a:ext>
          </a:extLst>
        </xdr:cNvPr>
        <xdr:cNvSpPr txBox="1">
          <a:spLocks noChangeArrowheads="1"/>
        </xdr:cNvSpPr>
      </xdr:nvSpPr>
      <xdr:spPr bwMode="auto">
        <a:xfrm>
          <a:off x="1219200" y="1276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67</xdr:row>
      <xdr:rowOff>0</xdr:rowOff>
    </xdr:from>
    <xdr:ext cx="114300" cy="285750"/>
    <xdr:sp macro="" textlink="">
      <xdr:nvSpPr>
        <xdr:cNvPr id="214" name="Text Box 12">
          <a:extLst>
            <a:ext uri="{FF2B5EF4-FFF2-40B4-BE49-F238E27FC236}">
              <a16:creationId xmlns:a16="http://schemas.microsoft.com/office/drawing/2014/main" id="{00000000-0008-0000-2200-0000D6000000}"/>
            </a:ext>
          </a:extLst>
        </xdr:cNvPr>
        <xdr:cNvSpPr txBox="1">
          <a:spLocks noChangeArrowheads="1"/>
        </xdr:cNvSpPr>
      </xdr:nvSpPr>
      <xdr:spPr bwMode="auto">
        <a:xfrm>
          <a:off x="1219200" y="1276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70</xdr:row>
      <xdr:rowOff>0</xdr:rowOff>
    </xdr:from>
    <xdr:ext cx="114300" cy="285750"/>
    <xdr:sp macro="" textlink="">
      <xdr:nvSpPr>
        <xdr:cNvPr id="215" name="Text Box 13">
          <a:extLst>
            <a:ext uri="{FF2B5EF4-FFF2-40B4-BE49-F238E27FC236}">
              <a16:creationId xmlns:a16="http://schemas.microsoft.com/office/drawing/2014/main" id="{00000000-0008-0000-2200-0000D7000000}"/>
            </a:ext>
          </a:extLst>
        </xdr:cNvPr>
        <xdr:cNvSpPr txBox="1">
          <a:spLocks noChangeArrowheads="1"/>
        </xdr:cNvSpPr>
      </xdr:nvSpPr>
      <xdr:spPr bwMode="auto">
        <a:xfrm>
          <a:off x="1219200" y="1333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70</xdr:row>
      <xdr:rowOff>0</xdr:rowOff>
    </xdr:from>
    <xdr:ext cx="114300" cy="285750"/>
    <xdr:sp macro="" textlink="">
      <xdr:nvSpPr>
        <xdr:cNvPr id="216" name="Text Box 14">
          <a:extLst>
            <a:ext uri="{FF2B5EF4-FFF2-40B4-BE49-F238E27FC236}">
              <a16:creationId xmlns:a16="http://schemas.microsoft.com/office/drawing/2014/main" id="{00000000-0008-0000-2200-0000D8000000}"/>
            </a:ext>
          </a:extLst>
        </xdr:cNvPr>
        <xdr:cNvSpPr txBox="1">
          <a:spLocks noChangeArrowheads="1"/>
        </xdr:cNvSpPr>
      </xdr:nvSpPr>
      <xdr:spPr bwMode="auto">
        <a:xfrm>
          <a:off x="1219200" y="1333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17" name="Text Box 1">
          <a:extLst>
            <a:ext uri="{FF2B5EF4-FFF2-40B4-BE49-F238E27FC236}">
              <a16:creationId xmlns:a16="http://schemas.microsoft.com/office/drawing/2014/main" id="{00000000-0008-0000-2200-0000D9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18" name="Text Box 2">
          <a:extLst>
            <a:ext uri="{FF2B5EF4-FFF2-40B4-BE49-F238E27FC236}">
              <a16:creationId xmlns:a16="http://schemas.microsoft.com/office/drawing/2014/main" id="{00000000-0008-0000-2200-0000DA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114300" cy="285750"/>
    <xdr:sp macro="" textlink="">
      <xdr:nvSpPr>
        <xdr:cNvPr id="219" name="Text Box 8">
          <a:extLst>
            <a:ext uri="{FF2B5EF4-FFF2-40B4-BE49-F238E27FC236}">
              <a16:creationId xmlns:a16="http://schemas.microsoft.com/office/drawing/2014/main" id="{00000000-0008-0000-2200-0000DB000000}"/>
            </a:ext>
          </a:extLst>
        </xdr:cNvPr>
        <xdr:cNvSpPr txBox="1">
          <a:spLocks noChangeArrowheads="1"/>
        </xdr:cNvSpPr>
      </xdr:nvSpPr>
      <xdr:spPr bwMode="auto">
        <a:xfrm>
          <a:off x="1219200" y="323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114300" cy="285750"/>
    <xdr:sp macro="" textlink="">
      <xdr:nvSpPr>
        <xdr:cNvPr id="220" name="Text Box 8">
          <a:extLst>
            <a:ext uri="{FF2B5EF4-FFF2-40B4-BE49-F238E27FC236}">
              <a16:creationId xmlns:a16="http://schemas.microsoft.com/office/drawing/2014/main" id="{00000000-0008-0000-2200-0000DC000000}"/>
            </a:ext>
          </a:extLst>
        </xdr:cNvPr>
        <xdr:cNvSpPr txBox="1">
          <a:spLocks noChangeArrowheads="1"/>
        </xdr:cNvSpPr>
      </xdr:nvSpPr>
      <xdr:spPr bwMode="auto">
        <a:xfrm>
          <a:off x="12192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171450</xdr:colOff>
      <xdr:row>58</xdr:row>
      <xdr:rowOff>76200</xdr:rowOff>
    </xdr:from>
    <xdr:ext cx="114300" cy="285750"/>
    <xdr:sp macro="" textlink="">
      <xdr:nvSpPr>
        <xdr:cNvPr id="221" name="Text Box 8">
          <a:extLst>
            <a:ext uri="{FF2B5EF4-FFF2-40B4-BE49-F238E27FC236}">
              <a16:creationId xmlns:a16="http://schemas.microsoft.com/office/drawing/2014/main" id="{00000000-0008-0000-2200-0000DD000000}"/>
            </a:ext>
          </a:extLst>
        </xdr:cNvPr>
        <xdr:cNvSpPr txBox="1">
          <a:spLocks noChangeArrowheads="1"/>
        </xdr:cNvSpPr>
      </xdr:nvSpPr>
      <xdr:spPr bwMode="auto">
        <a:xfrm>
          <a:off x="1390650" y="111252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219075</xdr:colOff>
      <xdr:row>18</xdr:row>
      <xdr:rowOff>114300</xdr:rowOff>
    </xdr:from>
    <xdr:ext cx="114300" cy="285750"/>
    <xdr:sp macro="" textlink="">
      <xdr:nvSpPr>
        <xdr:cNvPr id="222" name="Text Box 8">
          <a:extLst>
            <a:ext uri="{FF2B5EF4-FFF2-40B4-BE49-F238E27FC236}">
              <a16:creationId xmlns:a16="http://schemas.microsoft.com/office/drawing/2014/main" id="{00000000-0008-0000-2200-0000DE000000}"/>
            </a:ext>
          </a:extLst>
        </xdr:cNvPr>
        <xdr:cNvSpPr txBox="1">
          <a:spLocks noChangeArrowheads="1"/>
        </xdr:cNvSpPr>
      </xdr:nvSpPr>
      <xdr:spPr bwMode="auto">
        <a:xfrm>
          <a:off x="2047875" y="35433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114300" cy="285750"/>
    <xdr:sp macro="" textlink="">
      <xdr:nvSpPr>
        <xdr:cNvPr id="223" name="Text Box 8">
          <a:extLst>
            <a:ext uri="{FF2B5EF4-FFF2-40B4-BE49-F238E27FC236}">
              <a16:creationId xmlns:a16="http://schemas.microsoft.com/office/drawing/2014/main" id="{00000000-0008-0000-2200-0000DF000000}"/>
            </a:ext>
          </a:extLst>
        </xdr:cNvPr>
        <xdr:cNvSpPr txBox="1">
          <a:spLocks noChangeArrowheads="1"/>
        </xdr:cNvSpPr>
      </xdr:nvSpPr>
      <xdr:spPr bwMode="auto">
        <a:xfrm>
          <a:off x="12192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24" name="Text Box 1">
          <a:extLst>
            <a:ext uri="{FF2B5EF4-FFF2-40B4-BE49-F238E27FC236}">
              <a16:creationId xmlns:a16="http://schemas.microsoft.com/office/drawing/2014/main" id="{00000000-0008-0000-2200-0000E0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25" name="Text Box 2">
          <a:extLst>
            <a:ext uri="{FF2B5EF4-FFF2-40B4-BE49-F238E27FC236}">
              <a16:creationId xmlns:a16="http://schemas.microsoft.com/office/drawing/2014/main" id="{00000000-0008-0000-2200-0000E1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26" name="Text Box 3">
          <a:extLst>
            <a:ext uri="{FF2B5EF4-FFF2-40B4-BE49-F238E27FC236}">
              <a16:creationId xmlns:a16="http://schemas.microsoft.com/office/drawing/2014/main" id="{00000000-0008-0000-2200-0000E2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27" name="Text Box 4">
          <a:extLst>
            <a:ext uri="{FF2B5EF4-FFF2-40B4-BE49-F238E27FC236}">
              <a16:creationId xmlns:a16="http://schemas.microsoft.com/office/drawing/2014/main" id="{00000000-0008-0000-2200-0000E3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28" name="Text Box 5">
          <a:extLst>
            <a:ext uri="{FF2B5EF4-FFF2-40B4-BE49-F238E27FC236}">
              <a16:creationId xmlns:a16="http://schemas.microsoft.com/office/drawing/2014/main" id="{00000000-0008-0000-2200-0000E4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29" name="Text Box 6">
          <a:extLst>
            <a:ext uri="{FF2B5EF4-FFF2-40B4-BE49-F238E27FC236}">
              <a16:creationId xmlns:a16="http://schemas.microsoft.com/office/drawing/2014/main" id="{00000000-0008-0000-2200-0000E5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30" name="Text Box 8">
          <a:extLst>
            <a:ext uri="{FF2B5EF4-FFF2-40B4-BE49-F238E27FC236}">
              <a16:creationId xmlns:a16="http://schemas.microsoft.com/office/drawing/2014/main" id="{00000000-0008-0000-2200-0000E6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31" name="Text Box 9">
          <a:extLst>
            <a:ext uri="{FF2B5EF4-FFF2-40B4-BE49-F238E27FC236}">
              <a16:creationId xmlns:a16="http://schemas.microsoft.com/office/drawing/2014/main" id="{00000000-0008-0000-2200-0000E7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32" name="Text Box 10">
          <a:extLst>
            <a:ext uri="{FF2B5EF4-FFF2-40B4-BE49-F238E27FC236}">
              <a16:creationId xmlns:a16="http://schemas.microsoft.com/office/drawing/2014/main" id="{00000000-0008-0000-2200-0000E8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33" name="Text Box 1">
          <a:extLst>
            <a:ext uri="{FF2B5EF4-FFF2-40B4-BE49-F238E27FC236}">
              <a16:creationId xmlns:a16="http://schemas.microsoft.com/office/drawing/2014/main" id="{00000000-0008-0000-2200-0000E9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34" name="Text Box 2">
          <a:extLst>
            <a:ext uri="{FF2B5EF4-FFF2-40B4-BE49-F238E27FC236}">
              <a16:creationId xmlns:a16="http://schemas.microsoft.com/office/drawing/2014/main" id="{00000000-0008-0000-2200-0000EA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51</xdr:row>
      <xdr:rowOff>0</xdr:rowOff>
    </xdr:from>
    <xdr:ext cx="114300" cy="285750"/>
    <xdr:sp macro="" textlink="">
      <xdr:nvSpPr>
        <xdr:cNvPr id="235" name="Text Box 8">
          <a:extLst>
            <a:ext uri="{FF2B5EF4-FFF2-40B4-BE49-F238E27FC236}">
              <a16:creationId xmlns:a16="http://schemas.microsoft.com/office/drawing/2014/main" id="{00000000-0008-0000-2200-0000EB000000}"/>
            </a:ext>
          </a:extLst>
        </xdr:cNvPr>
        <xdr:cNvSpPr txBox="1">
          <a:spLocks noChangeArrowheads="1"/>
        </xdr:cNvSpPr>
      </xdr:nvSpPr>
      <xdr:spPr bwMode="auto">
        <a:xfrm>
          <a:off x="1219200" y="971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36" name="Text Box 1">
          <a:extLst>
            <a:ext uri="{FF2B5EF4-FFF2-40B4-BE49-F238E27FC236}">
              <a16:creationId xmlns:a16="http://schemas.microsoft.com/office/drawing/2014/main" id="{00000000-0008-0000-2200-0000EC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37" name="Text Box 2">
          <a:extLst>
            <a:ext uri="{FF2B5EF4-FFF2-40B4-BE49-F238E27FC236}">
              <a16:creationId xmlns:a16="http://schemas.microsoft.com/office/drawing/2014/main" id="{00000000-0008-0000-2200-0000ED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38" name="Text Box 3">
          <a:extLst>
            <a:ext uri="{FF2B5EF4-FFF2-40B4-BE49-F238E27FC236}">
              <a16:creationId xmlns:a16="http://schemas.microsoft.com/office/drawing/2014/main" id="{00000000-0008-0000-2200-0000EE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39" name="Text Box 4">
          <a:extLst>
            <a:ext uri="{FF2B5EF4-FFF2-40B4-BE49-F238E27FC236}">
              <a16:creationId xmlns:a16="http://schemas.microsoft.com/office/drawing/2014/main" id="{00000000-0008-0000-2200-0000EF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40" name="Text Box 5">
          <a:extLst>
            <a:ext uri="{FF2B5EF4-FFF2-40B4-BE49-F238E27FC236}">
              <a16:creationId xmlns:a16="http://schemas.microsoft.com/office/drawing/2014/main" id="{00000000-0008-0000-2200-0000F0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41" name="Text Box 6">
          <a:extLst>
            <a:ext uri="{FF2B5EF4-FFF2-40B4-BE49-F238E27FC236}">
              <a16:creationId xmlns:a16="http://schemas.microsoft.com/office/drawing/2014/main" id="{00000000-0008-0000-2200-0000F1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42" name="Text Box 8">
          <a:extLst>
            <a:ext uri="{FF2B5EF4-FFF2-40B4-BE49-F238E27FC236}">
              <a16:creationId xmlns:a16="http://schemas.microsoft.com/office/drawing/2014/main" id="{00000000-0008-0000-2200-0000F2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43" name="Text Box 9">
          <a:extLst>
            <a:ext uri="{FF2B5EF4-FFF2-40B4-BE49-F238E27FC236}">
              <a16:creationId xmlns:a16="http://schemas.microsoft.com/office/drawing/2014/main" id="{00000000-0008-0000-2200-0000F3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44" name="Text Box 10">
          <a:extLst>
            <a:ext uri="{FF2B5EF4-FFF2-40B4-BE49-F238E27FC236}">
              <a16:creationId xmlns:a16="http://schemas.microsoft.com/office/drawing/2014/main" id="{00000000-0008-0000-2200-0000F4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68</xdr:row>
      <xdr:rowOff>0</xdr:rowOff>
    </xdr:from>
    <xdr:ext cx="114300" cy="285750"/>
    <xdr:sp macro="" textlink="">
      <xdr:nvSpPr>
        <xdr:cNvPr id="245" name="Text Box 11">
          <a:extLst>
            <a:ext uri="{FF2B5EF4-FFF2-40B4-BE49-F238E27FC236}">
              <a16:creationId xmlns:a16="http://schemas.microsoft.com/office/drawing/2014/main" id="{00000000-0008-0000-2200-0000F5000000}"/>
            </a:ext>
          </a:extLst>
        </xdr:cNvPr>
        <xdr:cNvSpPr txBox="1">
          <a:spLocks noChangeArrowheads="1"/>
        </xdr:cNvSpPr>
      </xdr:nvSpPr>
      <xdr:spPr bwMode="auto">
        <a:xfrm>
          <a:off x="121920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68</xdr:row>
      <xdr:rowOff>0</xdr:rowOff>
    </xdr:from>
    <xdr:ext cx="114300" cy="285750"/>
    <xdr:sp macro="" textlink="">
      <xdr:nvSpPr>
        <xdr:cNvPr id="246" name="Text Box 12">
          <a:extLst>
            <a:ext uri="{FF2B5EF4-FFF2-40B4-BE49-F238E27FC236}">
              <a16:creationId xmlns:a16="http://schemas.microsoft.com/office/drawing/2014/main" id="{00000000-0008-0000-2200-0000F6000000}"/>
            </a:ext>
          </a:extLst>
        </xdr:cNvPr>
        <xdr:cNvSpPr txBox="1">
          <a:spLocks noChangeArrowheads="1"/>
        </xdr:cNvSpPr>
      </xdr:nvSpPr>
      <xdr:spPr bwMode="auto">
        <a:xfrm>
          <a:off x="121920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71</xdr:row>
      <xdr:rowOff>0</xdr:rowOff>
    </xdr:from>
    <xdr:ext cx="114300" cy="285750"/>
    <xdr:sp macro="" textlink="">
      <xdr:nvSpPr>
        <xdr:cNvPr id="247" name="Text Box 13">
          <a:extLst>
            <a:ext uri="{FF2B5EF4-FFF2-40B4-BE49-F238E27FC236}">
              <a16:creationId xmlns:a16="http://schemas.microsoft.com/office/drawing/2014/main" id="{00000000-0008-0000-2200-0000F7000000}"/>
            </a:ext>
          </a:extLst>
        </xdr:cNvPr>
        <xdr:cNvSpPr txBox="1">
          <a:spLocks noChangeArrowheads="1"/>
        </xdr:cNvSpPr>
      </xdr:nvSpPr>
      <xdr:spPr bwMode="auto">
        <a:xfrm>
          <a:off x="121920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71</xdr:row>
      <xdr:rowOff>0</xdr:rowOff>
    </xdr:from>
    <xdr:ext cx="114300" cy="285750"/>
    <xdr:sp macro="" textlink="">
      <xdr:nvSpPr>
        <xdr:cNvPr id="248" name="Text Box 14">
          <a:extLst>
            <a:ext uri="{FF2B5EF4-FFF2-40B4-BE49-F238E27FC236}">
              <a16:creationId xmlns:a16="http://schemas.microsoft.com/office/drawing/2014/main" id="{00000000-0008-0000-2200-0000F8000000}"/>
            </a:ext>
          </a:extLst>
        </xdr:cNvPr>
        <xdr:cNvSpPr txBox="1">
          <a:spLocks noChangeArrowheads="1"/>
        </xdr:cNvSpPr>
      </xdr:nvSpPr>
      <xdr:spPr bwMode="auto">
        <a:xfrm>
          <a:off x="121920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49" name="Text Box 1">
          <a:extLst>
            <a:ext uri="{FF2B5EF4-FFF2-40B4-BE49-F238E27FC236}">
              <a16:creationId xmlns:a16="http://schemas.microsoft.com/office/drawing/2014/main" id="{00000000-0008-0000-2200-0000F9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50" name="Text Box 2">
          <a:extLst>
            <a:ext uri="{FF2B5EF4-FFF2-40B4-BE49-F238E27FC236}">
              <a16:creationId xmlns:a16="http://schemas.microsoft.com/office/drawing/2014/main" id="{00000000-0008-0000-2200-0000FA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251" name="Text Box 8">
          <a:extLst>
            <a:ext uri="{FF2B5EF4-FFF2-40B4-BE49-F238E27FC236}">
              <a16:creationId xmlns:a16="http://schemas.microsoft.com/office/drawing/2014/main" id="{00000000-0008-0000-2200-0000FB00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114300" cy="285750"/>
    <xdr:sp macro="" textlink="">
      <xdr:nvSpPr>
        <xdr:cNvPr id="252" name="Text Box 8">
          <a:extLst>
            <a:ext uri="{FF2B5EF4-FFF2-40B4-BE49-F238E27FC236}">
              <a16:creationId xmlns:a16="http://schemas.microsoft.com/office/drawing/2014/main" id="{00000000-0008-0000-2200-0000FC000000}"/>
            </a:ext>
          </a:extLst>
        </xdr:cNvPr>
        <xdr:cNvSpPr txBox="1">
          <a:spLocks noChangeArrowheads="1"/>
        </xdr:cNvSpPr>
      </xdr:nvSpPr>
      <xdr:spPr bwMode="auto">
        <a:xfrm>
          <a:off x="12192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253" name="Text Box 8">
          <a:extLst>
            <a:ext uri="{FF2B5EF4-FFF2-40B4-BE49-F238E27FC236}">
              <a16:creationId xmlns:a16="http://schemas.microsoft.com/office/drawing/2014/main" id="{00000000-0008-0000-2200-0000FD00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114300" cy="285750"/>
    <xdr:sp macro="" textlink="">
      <xdr:nvSpPr>
        <xdr:cNvPr id="254" name="Text Box 8">
          <a:extLst>
            <a:ext uri="{FF2B5EF4-FFF2-40B4-BE49-F238E27FC236}">
              <a16:creationId xmlns:a16="http://schemas.microsoft.com/office/drawing/2014/main" id="{00000000-0008-0000-2200-0000FE000000}"/>
            </a:ext>
          </a:extLst>
        </xdr:cNvPr>
        <xdr:cNvSpPr txBox="1">
          <a:spLocks noChangeArrowheads="1"/>
        </xdr:cNvSpPr>
      </xdr:nvSpPr>
      <xdr:spPr bwMode="auto">
        <a:xfrm>
          <a:off x="12192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55" name="Text Box 8">
          <a:extLst>
            <a:ext uri="{FF2B5EF4-FFF2-40B4-BE49-F238E27FC236}">
              <a16:creationId xmlns:a16="http://schemas.microsoft.com/office/drawing/2014/main" id="{00000000-0008-0000-2200-0000FF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56" name="Text Box 8">
          <a:extLst>
            <a:ext uri="{FF2B5EF4-FFF2-40B4-BE49-F238E27FC236}">
              <a16:creationId xmlns:a16="http://schemas.microsoft.com/office/drawing/2014/main" id="{00000000-0008-0000-2200-000000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57" name="Text Box 1">
          <a:extLst>
            <a:ext uri="{FF2B5EF4-FFF2-40B4-BE49-F238E27FC236}">
              <a16:creationId xmlns:a16="http://schemas.microsoft.com/office/drawing/2014/main" id="{00000000-0008-0000-2200-000001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58" name="Text Box 2">
          <a:extLst>
            <a:ext uri="{FF2B5EF4-FFF2-40B4-BE49-F238E27FC236}">
              <a16:creationId xmlns:a16="http://schemas.microsoft.com/office/drawing/2014/main" id="{00000000-0008-0000-2200-000002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59" name="Text Box 3">
          <a:extLst>
            <a:ext uri="{FF2B5EF4-FFF2-40B4-BE49-F238E27FC236}">
              <a16:creationId xmlns:a16="http://schemas.microsoft.com/office/drawing/2014/main" id="{00000000-0008-0000-2200-000003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60" name="Text Box 4">
          <a:extLst>
            <a:ext uri="{FF2B5EF4-FFF2-40B4-BE49-F238E27FC236}">
              <a16:creationId xmlns:a16="http://schemas.microsoft.com/office/drawing/2014/main" id="{00000000-0008-0000-2200-000004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61" name="Text Box 5">
          <a:extLst>
            <a:ext uri="{FF2B5EF4-FFF2-40B4-BE49-F238E27FC236}">
              <a16:creationId xmlns:a16="http://schemas.microsoft.com/office/drawing/2014/main" id="{00000000-0008-0000-2200-000005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62" name="Text Box 6">
          <a:extLst>
            <a:ext uri="{FF2B5EF4-FFF2-40B4-BE49-F238E27FC236}">
              <a16:creationId xmlns:a16="http://schemas.microsoft.com/office/drawing/2014/main" id="{00000000-0008-0000-2200-000006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63" name="Text Box 8">
          <a:extLst>
            <a:ext uri="{FF2B5EF4-FFF2-40B4-BE49-F238E27FC236}">
              <a16:creationId xmlns:a16="http://schemas.microsoft.com/office/drawing/2014/main" id="{00000000-0008-0000-2200-000007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64" name="Text Box 9">
          <a:extLst>
            <a:ext uri="{FF2B5EF4-FFF2-40B4-BE49-F238E27FC236}">
              <a16:creationId xmlns:a16="http://schemas.microsoft.com/office/drawing/2014/main" id="{00000000-0008-0000-2200-000008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65" name="Text Box 10">
          <a:extLst>
            <a:ext uri="{FF2B5EF4-FFF2-40B4-BE49-F238E27FC236}">
              <a16:creationId xmlns:a16="http://schemas.microsoft.com/office/drawing/2014/main" id="{00000000-0008-0000-2200-000009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66" name="Text Box 1">
          <a:extLst>
            <a:ext uri="{FF2B5EF4-FFF2-40B4-BE49-F238E27FC236}">
              <a16:creationId xmlns:a16="http://schemas.microsoft.com/office/drawing/2014/main" id="{00000000-0008-0000-2200-00000A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67" name="Text Box 2">
          <a:extLst>
            <a:ext uri="{FF2B5EF4-FFF2-40B4-BE49-F238E27FC236}">
              <a16:creationId xmlns:a16="http://schemas.microsoft.com/office/drawing/2014/main" id="{00000000-0008-0000-2200-00000B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52</xdr:row>
      <xdr:rowOff>0</xdr:rowOff>
    </xdr:from>
    <xdr:ext cx="114300" cy="285750"/>
    <xdr:sp macro="" textlink="">
      <xdr:nvSpPr>
        <xdr:cNvPr id="268" name="Text Box 8">
          <a:extLst>
            <a:ext uri="{FF2B5EF4-FFF2-40B4-BE49-F238E27FC236}">
              <a16:creationId xmlns:a16="http://schemas.microsoft.com/office/drawing/2014/main" id="{00000000-0008-0000-2200-00000C010000}"/>
            </a:ext>
          </a:extLst>
        </xdr:cNvPr>
        <xdr:cNvSpPr txBox="1">
          <a:spLocks noChangeArrowheads="1"/>
        </xdr:cNvSpPr>
      </xdr:nvSpPr>
      <xdr:spPr bwMode="auto">
        <a:xfrm>
          <a:off x="12192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69" name="Text Box 1">
          <a:extLst>
            <a:ext uri="{FF2B5EF4-FFF2-40B4-BE49-F238E27FC236}">
              <a16:creationId xmlns:a16="http://schemas.microsoft.com/office/drawing/2014/main" id="{00000000-0008-0000-2200-00000D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70" name="Text Box 2">
          <a:extLst>
            <a:ext uri="{FF2B5EF4-FFF2-40B4-BE49-F238E27FC236}">
              <a16:creationId xmlns:a16="http://schemas.microsoft.com/office/drawing/2014/main" id="{00000000-0008-0000-2200-00000E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71" name="Text Box 3">
          <a:extLst>
            <a:ext uri="{FF2B5EF4-FFF2-40B4-BE49-F238E27FC236}">
              <a16:creationId xmlns:a16="http://schemas.microsoft.com/office/drawing/2014/main" id="{00000000-0008-0000-2200-00000F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72" name="Text Box 4">
          <a:extLst>
            <a:ext uri="{FF2B5EF4-FFF2-40B4-BE49-F238E27FC236}">
              <a16:creationId xmlns:a16="http://schemas.microsoft.com/office/drawing/2014/main" id="{00000000-0008-0000-2200-000010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73" name="Text Box 5">
          <a:extLst>
            <a:ext uri="{FF2B5EF4-FFF2-40B4-BE49-F238E27FC236}">
              <a16:creationId xmlns:a16="http://schemas.microsoft.com/office/drawing/2014/main" id="{00000000-0008-0000-2200-000011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74" name="Text Box 6">
          <a:extLst>
            <a:ext uri="{FF2B5EF4-FFF2-40B4-BE49-F238E27FC236}">
              <a16:creationId xmlns:a16="http://schemas.microsoft.com/office/drawing/2014/main" id="{00000000-0008-0000-2200-000012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75" name="Text Box 8">
          <a:extLst>
            <a:ext uri="{FF2B5EF4-FFF2-40B4-BE49-F238E27FC236}">
              <a16:creationId xmlns:a16="http://schemas.microsoft.com/office/drawing/2014/main" id="{00000000-0008-0000-2200-000013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76" name="Text Box 9">
          <a:extLst>
            <a:ext uri="{FF2B5EF4-FFF2-40B4-BE49-F238E27FC236}">
              <a16:creationId xmlns:a16="http://schemas.microsoft.com/office/drawing/2014/main" id="{00000000-0008-0000-2200-000014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77" name="Text Box 10">
          <a:extLst>
            <a:ext uri="{FF2B5EF4-FFF2-40B4-BE49-F238E27FC236}">
              <a16:creationId xmlns:a16="http://schemas.microsoft.com/office/drawing/2014/main" id="{00000000-0008-0000-2200-000015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68</xdr:row>
      <xdr:rowOff>0</xdr:rowOff>
    </xdr:from>
    <xdr:ext cx="114300" cy="285750"/>
    <xdr:sp macro="" textlink="">
      <xdr:nvSpPr>
        <xdr:cNvPr id="278" name="Text Box 11">
          <a:extLst>
            <a:ext uri="{FF2B5EF4-FFF2-40B4-BE49-F238E27FC236}">
              <a16:creationId xmlns:a16="http://schemas.microsoft.com/office/drawing/2014/main" id="{00000000-0008-0000-2200-000016010000}"/>
            </a:ext>
          </a:extLst>
        </xdr:cNvPr>
        <xdr:cNvSpPr txBox="1">
          <a:spLocks noChangeArrowheads="1"/>
        </xdr:cNvSpPr>
      </xdr:nvSpPr>
      <xdr:spPr bwMode="auto">
        <a:xfrm>
          <a:off x="121920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68</xdr:row>
      <xdr:rowOff>0</xdr:rowOff>
    </xdr:from>
    <xdr:ext cx="114300" cy="285750"/>
    <xdr:sp macro="" textlink="">
      <xdr:nvSpPr>
        <xdr:cNvPr id="279" name="Text Box 12">
          <a:extLst>
            <a:ext uri="{FF2B5EF4-FFF2-40B4-BE49-F238E27FC236}">
              <a16:creationId xmlns:a16="http://schemas.microsoft.com/office/drawing/2014/main" id="{00000000-0008-0000-2200-000017010000}"/>
            </a:ext>
          </a:extLst>
        </xdr:cNvPr>
        <xdr:cNvSpPr txBox="1">
          <a:spLocks noChangeArrowheads="1"/>
        </xdr:cNvSpPr>
      </xdr:nvSpPr>
      <xdr:spPr bwMode="auto">
        <a:xfrm>
          <a:off x="121920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71</xdr:row>
      <xdr:rowOff>0</xdr:rowOff>
    </xdr:from>
    <xdr:ext cx="114300" cy="285750"/>
    <xdr:sp macro="" textlink="">
      <xdr:nvSpPr>
        <xdr:cNvPr id="280" name="Text Box 13">
          <a:extLst>
            <a:ext uri="{FF2B5EF4-FFF2-40B4-BE49-F238E27FC236}">
              <a16:creationId xmlns:a16="http://schemas.microsoft.com/office/drawing/2014/main" id="{00000000-0008-0000-2200-000018010000}"/>
            </a:ext>
          </a:extLst>
        </xdr:cNvPr>
        <xdr:cNvSpPr txBox="1">
          <a:spLocks noChangeArrowheads="1"/>
        </xdr:cNvSpPr>
      </xdr:nvSpPr>
      <xdr:spPr bwMode="auto">
        <a:xfrm>
          <a:off x="121920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71</xdr:row>
      <xdr:rowOff>0</xdr:rowOff>
    </xdr:from>
    <xdr:ext cx="114300" cy="285750"/>
    <xdr:sp macro="" textlink="">
      <xdr:nvSpPr>
        <xdr:cNvPr id="281" name="Text Box 14">
          <a:extLst>
            <a:ext uri="{FF2B5EF4-FFF2-40B4-BE49-F238E27FC236}">
              <a16:creationId xmlns:a16="http://schemas.microsoft.com/office/drawing/2014/main" id="{00000000-0008-0000-2200-000019010000}"/>
            </a:ext>
          </a:extLst>
        </xdr:cNvPr>
        <xdr:cNvSpPr txBox="1">
          <a:spLocks noChangeArrowheads="1"/>
        </xdr:cNvSpPr>
      </xdr:nvSpPr>
      <xdr:spPr bwMode="auto">
        <a:xfrm>
          <a:off x="121920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82" name="Text Box 1">
          <a:extLst>
            <a:ext uri="{FF2B5EF4-FFF2-40B4-BE49-F238E27FC236}">
              <a16:creationId xmlns:a16="http://schemas.microsoft.com/office/drawing/2014/main" id="{00000000-0008-0000-2200-00001A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83" name="Text Box 2">
          <a:extLst>
            <a:ext uri="{FF2B5EF4-FFF2-40B4-BE49-F238E27FC236}">
              <a16:creationId xmlns:a16="http://schemas.microsoft.com/office/drawing/2014/main" id="{00000000-0008-0000-2200-00001B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284" name="Text Box 8">
          <a:extLst>
            <a:ext uri="{FF2B5EF4-FFF2-40B4-BE49-F238E27FC236}">
              <a16:creationId xmlns:a16="http://schemas.microsoft.com/office/drawing/2014/main" id="{00000000-0008-0000-2200-00001C01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114300" cy="285750"/>
    <xdr:sp macro="" textlink="">
      <xdr:nvSpPr>
        <xdr:cNvPr id="285" name="Text Box 8">
          <a:extLst>
            <a:ext uri="{FF2B5EF4-FFF2-40B4-BE49-F238E27FC236}">
              <a16:creationId xmlns:a16="http://schemas.microsoft.com/office/drawing/2014/main" id="{00000000-0008-0000-2200-00001D010000}"/>
            </a:ext>
          </a:extLst>
        </xdr:cNvPr>
        <xdr:cNvSpPr txBox="1">
          <a:spLocks noChangeArrowheads="1"/>
        </xdr:cNvSpPr>
      </xdr:nvSpPr>
      <xdr:spPr bwMode="auto">
        <a:xfrm>
          <a:off x="12192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171450</xdr:colOff>
      <xdr:row>51</xdr:row>
      <xdr:rowOff>133350</xdr:rowOff>
    </xdr:from>
    <xdr:ext cx="114300" cy="285750"/>
    <xdr:sp macro="" textlink="">
      <xdr:nvSpPr>
        <xdr:cNvPr id="286" name="Text Box 8">
          <a:extLst>
            <a:ext uri="{FF2B5EF4-FFF2-40B4-BE49-F238E27FC236}">
              <a16:creationId xmlns:a16="http://schemas.microsoft.com/office/drawing/2014/main" id="{00000000-0008-0000-2200-00001E010000}"/>
            </a:ext>
          </a:extLst>
        </xdr:cNvPr>
        <xdr:cNvSpPr txBox="1">
          <a:spLocks noChangeArrowheads="1"/>
        </xdr:cNvSpPr>
      </xdr:nvSpPr>
      <xdr:spPr bwMode="auto">
        <a:xfrm>
          <a:off x="1390650" y="984885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114300" cy="285750"/>
    <xdr:sp macro="" textlink="">
      <xdr:nvSpPr>
        <xdr:cNvPr id="287" name="Text Box 8">
          <a:extLst>
            <a:ext uri="{FF2B5EF4-FFF2-40B4-BE49-F238E27FC236}">
              <a16:creationId xmlns:a16="http://schemas.microsoft.com/office/drawing/2014/main" id="{00000000-0008-0000-2200-00001F010000}"/>
            </a:ext>
          </a:extLst>
        </xdr:cNvPr>
        <xdr:cNvSpPr txBox="1">
          <a:spLocks noChangeArrowheads="1"/>
        </xdr:cNvSpPr>
      </xdr:nvSpPr>
      <xdr:spPr bwMode="auto">
        <a:xfrm>
          <a:off x="12192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88" name="Text Box 8">
          <a:extLst>
            <a:ext uri="{FF2B5EF4-FFF2-40B4-BE49-F238E27FC236}">
              <a16:creationId xmlns:a16="http://schemas.microsoft.com/office/drawing/2014/main" id="{00000000-0008-0000-2200-000020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89" name="Text Box 8">
          <a:extLst>
            <a:ext uri="{FF2B5EF4-FFF2-40B4-BE49-F238E27FC236}">
              <a16:creationId xmlns:a16="http://schemas.microsoft.com/office/drawing/2014/main" id="{00000000-0008-0000-2200-000021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90" name="Text Box 1">
          <a:extLst>
            <a:ext uri="{FF2B5EF4-FFF2-40B4-BE49-F238E27FC236}">
              <a16:creationId xmlns:a16="http://schemas.microsoft.com/office/drawing/2014/main" id="{00000000-0008-0000-2200-000022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91" name="Text Box 2">
          <a:extLst>
            <a:ext uri="{FF2B5EF4-FFF2-40B4-BE49-F238E27FC236}">
              <a16:creationId xmlns:a16="http://schemas.microsoft.com/office/drawing/2014/main" id="{00000000-0008-0000-2200-000023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92" name="Text Box 3">
          <a:extLst>
            <a:ext uri="{FF2B5EF4-FFF2-40B4-BE49-F238E27FC236}">
              <a16:creationId xmlns:a16="http://schemas.microsoft.com/office/drawing/2014/main" id="{00000000-0008-0000-2200-000024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93" name="Text Box 4">
          <a:extLst>
            <a:ext uri="{FF2B5EF4-FFF2-40B4-BE49-F238E27FC236}">
              <a16:creationId xmlns:a16="http://schemas.microsoft.com/office/drawing/2014/main" id="{00000000-0008-0000-2200-000025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94" name="Text Box 5">
          <a:extLst>
            <a:ext uri="{FF2B5EF4-FFF2-40B4-BE49-F238E27FC236}">
              <a16:creationId xmlns:a16="http://schemas.microsoft.com/office/drawing/2014/main" id="{00000000-0008-0000-2200-000026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95" name="Text Box 6">
          <a:extLst>
            <a:ext uri="{FF2B5EF4-FFF2-40B4-BE49-F238E27FC236}">
              <a16:creationId xmlns:a16="http://schemas.microsoft.com/office/drawing/2014/main" id="{00000000-0008-0000-2200-000027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96" name="Text Box 8">
          <a:extLst>
            <a:ext uri="{FF2B5EF4-FFF2-40B4-BE49-F238E27FC236}">
              <a16:creationId xmlns:a16="http://schemas.microsoft.com/office/drawing/2014/main" id="{00000000-0008-0000-2200-000028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97" name="Text Box 9">
          <a:extLst>
            <a:ext uri="{FF2B5EF4-FFF2-40B4-BE49-F238E27FC236}">
              <a16:creationId xmlns:a16="http://schemas.microsoft.com/office/drawing/2014/main" id="{00000000-0008-0000-2200-000029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98" name="Text Box 10">
          <a:extLst>
            <a:ext uri="{FF2B5EF4-FFF2-40B4-BE49-F238E27FC236}">
              <a16:creationId xmlns:a16="http://schemas.microsoft.com/office/drawing/2014/main" id="{00000000-0008-0000-2200-00002A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99" name="Text Box 1">
          <a:extLst>
            <a:ext uri="{FF2B5EF4-FFF2-40B4-BE49-F238E27FC236}">
              <a16:creationId xmlns:a16="http://schemas.microsoft.com/office/drawing/2014/main" id="{00000000-0008-0000-2200-00002B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00" name="Text Box 2">
          <a:extLst>
            <a:ext uri="{FF2B5EF4-FFF2-40B4-BE49-F238E27FC236}">
              <a16:creationId xmlns:a16="http://schemas.microsoft.com/office/drawing/2014/main" id="{00000000-0008-0000-2200-00002C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52</xdr:row>
      <xdr:rowOff>0</xdr:rowOff>
    </xdr:from>
    <xdr:ext cx="114300" cy="285750"/>
    <xdr:sp macro="" textlink="">
      <xdr:nvSpPr>
        <xdr:cNvPr id="301" name="Text Box 8">
          <a:extLst>
            <a:ext uri="{FF2B5EF4-FFF2-40B4-BE49-F238E27FC236}">
              <a16:creationId xmlns:a16="http://schemas.microsoft.com/office/drawing/2014/main" id="{00000000-0008-0000-2200-00002D010000}"/>
            </a:ext>
          </a:extLst>
        </xdr:cNvPr>
        <xdr:cNvSpPr txBox="1">
          <a:spLocks noChangeArrowheads="1"/>
        </xdr:cNvSpPr>
      </xdr:nvSpPr>
      <xdr:spPr bwMode="auto">
        <a:xfrm>
          <a:off x="12192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69</xdr:row>
      <xdr:rowOff>0</xdr:rowOff>
    </xdr:from>
    <xdr:ext cx="114300" cy="285750"/>
    <xdr:sp macro="" textlink="">
      <xdr:nvSpPr>
        <xdr:cNvPr id="302" name="Text Box 13">
          <a:extLst>
            <a:ext uri="{FF2B5EF4-FFF2-40B4-BE49-F238E27FC236}">
              <a16:creationId xmlns:a16="http://schemas.microsoft.com/office/drawing/2014/main" id="{00000000-0008-0000-2200-00002E010000}"/>
            </a:ext>
          </a:extLst>
        </xdr:cNvPr>
        <xdr:cNvSpPr txBox="1">
          <a:spLocks noChangeArrowheads="1"/>
        </xdr:cNvSpPr>
      </xdr:nvSpPr>
      <xdr:spPr bwMode="auto">
        <a:xfrm>
          <a:off x="1219200" y="1314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114300</xdr:colOff>
      <xdr:row>74</xdr:row>
      <xdr:rowOff>123825</xdr:rowOff>
    </xdr:from>
    <xdr:ext cx="114300" cy="285750"/>
    <xdr:sp macro="" textlink="">
      <xdr:nvSpPr>
        <xdr:cNvPr id="303" name="Text Box 14">
          <a:extLst>
            <a:ext uri="{FF2B5EF4-FFF2-40B4-BE49-F238E27FC236}">
              <a16:creationId xmlns:a16="http://schemas.microsoft.com/office/drawing/2014/main" id="{00000000-0008-0000-2200-00002F010000}"/>
            </a:ext>
          </a:extLst>
        </xdr:cNvPr>
        <xdr:cNvSpPr txBox="1">
          <a:spLocks noChangeArrowheads="1"/>
        </xdr:cNvSpPr>
      </xdr:nvSpPr>
      <xdr:spPr bwMode="auto">
        <a:xfrm>
          <a:off x="1333500" y="14220825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114300" cy="285750"/>
    <xdr:sp macro="" textlink="">
      <xdr:nvSpPr>
        <xdr:cNvPr id="304" name="Text Box 8">
          <a:extLst>
            <a:ext uri="{FF2B5EF4-FFF2-40B4-BE49-F238E27FC236}">
              <a16:creationId xmlns:a16="http://schemas.microsoft.com/office/drawing/2014/main" id="{00000000-0008-0000-2200-000030010000}"/>
            </a:ext>
          </a:extLst>
        </xdr:cNvPr>
        <xdr:cNvSpPr txBox="1">
          <a:spLocks noChangeArrowheads="1"/>
        </xdr:cNvSpPr>
      </xdr:nvSpPr>
      <xdr:spPr bwMode="auto">
        <a:xfrm>
          <a:off x="1219200" y="7620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114300" cy="285750"/>
    <xdr:sp macro="" textlink="">
      <xdr:nvSpPr>
        <xdr:cNvPr id="305" name="Text Box 8">
          <a:extLst>
            <a:ext uri="{FF2B5EF4-FFF2-40B4-BE49-F238E27FC236}">
              <a16:creationId xmlns:a16="http://schemas.microsoft.com/office/drawing/2014/main" id="{00000000-0008-0000-2200-000031010000}"/>
            </a:ext>
          </a:extLst>
        </xdr:cNvPr>
        <xdr:cNvSpPr txBox="1">
          <a:spLocks noChangeArrowheads="1"/>
        </xdr:cNvSpPr>
      </xdr:nvSpPr>
      <xdr:spPr bwMode="auto">
        <a:xfrm>
          <a:off x="1219200" y="7620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06" name="Text Box 1">
          <a:extLst>
            <a:ext uri="{FF2B5EF4-FFF2-40B4-BE49-F238E27FC236}">
              <a16:creationId xmlns:a16="http://schemas.microsoft.com/office/drawing/2014/main" id="{00000000-0008-0000-2200-000032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07" name="Text Box 2">
          <a:extLst>
            <a:ext uri="{FF2B5EF4-FFF2-40B4-BE49-F238E27FC236}">
              <a16:creationId xmlns:a16="http://schemas.microsoft.com/office/drawing/2014/main" id="{00000000-0008-0000-2200-000033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08" name="Text Box 3">
          <a:extLst>
            <a:ext uri="{FF2B5EF4-FFF2-40B4-BE49-F238E27FC236}">
              <a16:creationId xmlns:a16="http://schemas.microsoft.com/office/drawing/2014/main" id="{00000000-0008-0000-2200-000034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09" name="Text Box 4">
          <a:extLst>
            <a:ext uri="{FF2B5EF4-FFF2-40B4-BE49-F238E27FC236}">
              <a16:creationId xmlns:a16="http://schemas.microsoft.com/office/drawing/2014/main" id="{00000000-0008-0000-2200-000035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10" name="Text Box 5">
          <a:extLst>
            <a:ext uri="{FF2B5EF4-FFF2-40B4-BE49-F238E27FC236}">
              <a16:creationId xmlns:a16="http://schemas.microsoft.com/office/drawing/2014/main" id="{00000000-0008-0000-2200-000036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11" name="Text Box 6">
          <a:extLst>
            <a:ext uri="{FF2B5EF4-FFF2-40B4-BE49-F238E27FC236}">
              <a16:creationId xmlns:a16="http://schemas.microsoft.com/office/drawing/2014/main" id="{00000000-0008-0000-2200-000037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12" name="Text Box 8">
          <a:extLst>
            <a:ext uri="{FF2B5EF4-FFF2-40B4-BE49-F238E27FC236}">
              <a16:creationId xmlns:a16="http://schemas.microsoft.com/office/drawing/2014/main" id="{00000000-0008-0000-2200-000038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13" name="Text Box 9">
          <a:extLst>
            <a:ext uri="{FF2B5EF4-FFF2-40B4-BE49-F238E27FC236}">
              <a16:creationId xmlns:a16="http://schemas.microsoft.com/office/drawing/2014/main" id="{00000000-0008-0000-2200-000039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14" name="Text Box 10">
          <a:extLst>
            <a:ext uri="{FF2B5EF4-FFF2-40B4-BE49-F238E27FC236}">
              <a16:creationId xmlns:a16="http://schemas.microsoft.com/office/drawing/2014/main" id="{00000000-0008-0000-2200-00003A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15" name="Text Box 1">
          <a:extLst>
            <a:ext uri="{FF2B5EF4-FFF2-40B4-BE49-F238E27FC236}">
              <a16:creationId xmlns:a16="http://schemas.microsoft.com/office/drawing/2014/main" id="{00000000-0008-0000-2200-00003B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16" name="Text Box 2">
          <a:extLst>
            <a:ext uri="{FF2B5EF4-FFF2-40B4-BE49-F238E27FC236}">
              <a16:creationId xmlns:a16="http://schemas.microsoft.com/office/drawing/2014/main" id="{00000000-0008-0000-2200-00003C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114300" cy="285750"/>
    <xdr:sp macro="" textlink="">
      <xdr:nvSpPr>
        <xdr:cNvPr id="317" name="Text Box 8">
          <a:extLst>
            <a:ext uri="{FF2B5EF4-FFF2-40B4-BE49-F238E27FC236}">
              <a16:creationId xmlns:a16="http://schemas.microsoft.com/office/drawing/2014/main" id="{00000000-0008-0000-2200-00003D010000}"/>
            </a:ext>
          </a:extLst>
        </xdr:cNvPr>
        <xdr:cNvSpPr txBox="1">
          <a:spLocks noChangeArrowheads="1"/>
        </xdr:cNvSpPr>
      </xdr:nvSpPr>
      <xdr:spPr bwMode="auto">
        <a:xfrm>
          <a:off x="1219200" y="7620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18" name="Text Box 1">
          <a:extLst>
            <a:ext uri="{FF2B5EF4-FFF2-40B4-BE49-F238E27FC236}">
              <a16:creationId xmlns:a16="http://schemas.microsoft.com/office/drawing/2014/main" id="{00000000-0008-0000-2200-00003E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19" name="Text Box 2">
          <a:extLst>
            <a:ext uri="{FF2B5EF4-FFF2-40B4-BE49-F238E27FC236}">
              <a16:creationId xmlns:a16="http://schemas.microsoft.com/office/drawing/2014/main" id="{00000000-0008-0000-2200-00003F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20" name="Text Box 3">
          <a:extLst>
            <a:ext uri="{FF2B5EF4-FFF2-40B4-BE49-F238E27FC236}">
              <a16:creationId xmlns:a16="http://schemas.microsoft.com/office/drawing/2014/main" id="{00000000-0008-0000-2200-000040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21" name="Text Box 4">
          <a:extLst>
            <a:ext uri="{FF2B5EF4-FFF2-40B4-BE49-F238E27FC236}">
              <a16:creationId xmlns:a16="http://schemas.microsoft.com/office/drawing/2014/main" id="{00000000-0008-0000-2200-000041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22" name="Text Box 5">
          <a:extLst>
            <a:ext uri="{FF2B5EF4-FFF2-40B4-BE49-F238E27FC236}">
              <a16:creationId xmlns:a16="http://schemas.microsoft.com/office/drawing/2014/main" id="{00000000-0008-0000-2200-000042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23" name="Text Box 6">
          <a:extLst>
            <a:ext uri="{FF2B5EF4-FFF2-40B4-BE49-F238E27FC236}">
              <a16:creationId xmlns:a16="http://schemas.microsoft.com/office/drawing/2014/main" id="{00000000-0008-0000-2200-000043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24" name="Text Box 8">
          <a:extLst>
            <a:ext uri="{FF2B5EF4-FFF2-40B4-BE49-F238E27FC236}">
              <a16:creationId xmlns:a16="http://schemas.microsoft.com/office/drawing/2014/main" id="{00000000-0008-0000-2200-000044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25" name="Text Box 9">
          <a:extLst>
            <a:ext uri="{FF2B5EF4-FFF2-40B4-BE49-F238E27FC236}">
              <a16:creationId xmlns:a16="http://schemas.microsoft.com/office/drawing/2014/main" id="{00000000-0008-0000-2200-000045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26" name="Text Box 10">
          <a:extLst>
            <a:ext uri="{FF2B5EF4-FFF2-40B4-BE49-F238E27FC236}">
              <a16:creationId xmlns:a16="http://schemas.microsoft.com/office/drawing/2014/main" id="{00000000-0008-0000-2200-000046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27" name="Text Box 1">
          <a:extLst>
            <a:ext uri="{FF2B5EF4-FFF2-40B4-BE49-F238E27FC236}">
              <a16:creationId xmlns:a16="http://schemas.microsoft.com/office/drawing/2014/main" id="{00000000-0008-0000-2200-000047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28" name="Text Box 2">
          <a:extLst>
            <a:ext uri="{FF2B5EF4-FFF2-40B4-BE49-F238E27FC236}">
              <a16:creationId xmlns:a16="http://schemas.microsoft.com/office/drawing/2014/main" id="{00000000-0008-0000-2200-000048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114300" cy="285750"/>
    <xdr:sp macro="" textlink="">
      <xdr:nvSpPr>
        <xdr:cNvPr id="329" name="Text Box 8">
          <a:extLst>
            <a:ext uri="{FF2B5EF4-FFF2-40B4-BE49-F238E27FC236}">
              <a16:creationId xmlns:a16="http://schemas.microsoft.com/office/drawing/2014/main" id="{00000000-0008-0000-2200-000049010000}"/>
            </a:ext>
          </a:extLst>
        </xdr:cNvPr>
        <xdr:cNvSpPr txBox="1">
          <a:spLocks noChangeArrowheads="1"/>
        </xdr:cNvSpPr>
      </xdr:nvSpPr>
      <xdr:spPr bwMode="auto">
        <a:xfrm>
          <a:off x="1219200" y="819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114300" cy="285750"/>
    <xdr:sp macro="" textlink="">
      <xdr:nvSpPr>
        <xdr:cNvPr id="330" name="Text Box 8">
          <a:extLst>
            <a:ext uri="{FF2B5EF4-FFF2-40B4-BE49-F238E27FC236}">
              <a16:creationId xmlns:a16="http://schemas.microsoft.com/office/drawing/2014/main" id="{00000000-0008-0000-2200-00004A010000}"/>
            </a:ext>
          </a:extLst>
        </xdr:cNvPr>
        <xdr:cNvSpPr txBox="1">
          <a:spLocks noChangeArrowheads="1"/>
        </xdr:cNvSpPr>
      </xdr:nvSpPr>
      <xdr:spPr bwMode="auto">
        <a:xfrm>
          <a:off x="1219200" y="819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31" name="Text Box 1">
          <a:extLst>
            <a:ext uri="{FF2B5EF4-FFF2-40B4-BE49-F238E27FC236}">
              <a16:creationId xmlns:a16="http://schemas.microsoft.com/office/drawing/2014/main" id="{00000000-0008-0000-2200-00004B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32" name="Text Box 2">
          <a:extLst>
            <a:ext uri="{FF2B5EF4-FFF2-40B4-BE49-F238E27FC236}">
              <a16:creationId xmlns:a16="http://schemas.microsoft.com/office/drawing/2014/main" id="{00000000-0008-0000-2200-00004C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33" name="Text Box 3">
          <a:extLst>
            <a:ext uri="{FF2B5EF4-FFF2-40B4-BE49-F238E27FC236}">
              <a16:creationId xmlns:a16="http://schemas.microsoft.com/office/drawing/2014/main" id="{00000000-0008-0000-2200-00004D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34" name="Text Box 4">
          <a:extLst>
            <a:ext uri="{FF2B5EF4-FFF2-40B4-BE49-F238E27FC236}">
              <a16:creationId xmlns:a16="http://schemas.microsoft.com/office/drawing/2014/main" id="{00000000-0008-0000-2200-00004E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35" name="Text Box 5">
          <a:extLst>
            <a:ext uri="{FF2B5EF4-FFF2-40B4-BE49-F238E27FC236}">
              <a16:creationId xmlns:a16="http://schemas.microsoft.com/office/drawing/2014/main" id="{00000000-0008-0000-2200-00004F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36" name="Text Box 6">
          <a:extLst>
            <a:ext uri="{FF2B5EF4-FFF2-40B4-BE49-F238E27FC236}">
              <a16:creationId xmlns:a16="http://schemas.microsoft.com/office/drawing/2014/main" id="{00000000-0008-0000-2200-000050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37" name="Text Box 8">
          <a:extLst>
            <a:ext uri="{FF2B5EF4-FFF2-40B4-BE49-F238E27FC236}">
              <a16:creationId xmlns:a16="http://schemas.microsoft.com/office/drawing/2014/main" id="{00000000-0008-0000-2200-000051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38" name="Text Box 9">
          <a:extLst>
            <a:ext uri="{FF2B5EF4-FFF2-40B4-BE49-F238E27FC236}">
              <a16:creationId xmlns:a16="http://schemas.microsoft.com/office/drawing/2014/main" id="{00000000-0008-0000-2200-000052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39" name="Text Box 10">
          <a:extLst>
            <a:ext uri="{FF2B5EF4-FFF2-40B4-BE49-F238E27FC236}">
              <a16:creationId xmlns:a16="http://schemas.microsoft.com/office/drawing/2014/main" id="{00000000-0008-0000-2200-000053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40" name="Text Box 1">
          <a:extLst>
            <a:ext uri="{FF2B5EF4-FFF2-40B4-BE49-F238E27FC236}">
              <a16:creationId xmlns:a16="http://schemas.microsoft.com/office/drawing/2014/main" id="{00000000-0008-0000-2200-000054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41" name="Text Box 2">
          <a:extLst>
            <a:ext uri="{FF2B5EF4-FFF2-40B4-BE49-F238E27FC236}">
              <a16:creationId xmlns:a16="http://schemas.microsoft.com/office/drawing/2014/main" id="{00000000-0008-0000-2200-000055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114300" cy="285750"/>
    <xdr:sp macro="" textlink="">
      <xdr:nvSpPr>
        <xdr:cNvPr id="342" name="Text Box 8">
          <a:extLst>
            <a:ext uri="{FF2B5EF4-FFF2-40B4-BE49-F238E27FC236}">
              <a16:creationId xmlns:a16="http://schemas.microsoft.com/office/drawing/2014/main" id="{00000000-0008-0000-2200-000056010000}"/>
            </a:ext>
          </a:extLst>
        </xdr:cNvPr>
        <xdr:cNvSpPr txBox="1">
          <a:spLocks noChangeArrowheads="1"/>
        </xdr:cNvSpPr>
      </xdr:nvSpPr>
      <xdr:spPr bwMode="auto">
        <a:xfrm>
          <a:off x="1219200" y="819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43" name="Text Box 1">
          <a:extLst>
            <a:ext uri="{FF2B5EF4-FFF2-40B4-BE49-F238E27FC236}">
              <a16:creationId xmlns:a16="http://schemas.microsoft.com/office/drawing/2014/main" id="{00000000-0008-0000-2200-000057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44" name="Text Box 2">
          <a:extLst>
            <a:ext uri="{FF2B5EF4-FFF2-40B4-BE49-F238E27FC236}">
              <a16:creationId xmlns:a16="http://schemas.microsoft.com/office/drawing/2014/main" id="{00000000-0008-0000-2200-000058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45" name="Text Box 3">
          <a:extLst>
            <a:ext uri="{FF2B5EF4-FFF2-40B4-BE49-F238E27FC236}">
              <a16:creationId xmlns:a16="http://schemas.microsoft.com/office/drawing/2014/main" id="{00000000-0008-0000-2200-000059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46" name="Text Box 4">
          <a:extLst>
            <a:ext uri="{FF2B5EF4-FFF2-40B4-BE49-F238E27FC236}">
              <a16:creationId xmlns:a16="http://schemas.microsoft.com/office/drawing/2014/main" id="{00000000-0008-0000-2200-00005A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47" name="Text Box 5">
          <a:extLst>
            <a:ext uri="{FF2B5EF4-FFF2-40B4-BE49-F238E27FC236}">
              <a16:creationId xmlns:a16="http://schemas.microsoft.com/office/drawing/2014/main" id="{00000000-0008-0000-2200-00005B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48" name="Text Box 6">
          <a:extLst>
            <a:ext uri="{FF2B5EF4-FFF2-40B4-BE49-F238E27FC236}">
              <a16:creationId xmlns:a16="http://schemas.microsoft.com/office/drawing/2014/main" id="{00000000-0008-0000-2200-00005C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49" name="Text Box 8">
          <a:extLst>
            <a:ext uri="{FF2B5EF4-FFF2-40B4-BE49-F238E27FC236}">
              <a16:creationId xmlns:a16="http://schemas.microsoft.com/office/drawing/2014/main" id="{00000000-0008-0000-2200-00005D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50" name="Text Box 9">
          <a:extLst>
            <a:ext uri="{FF2B5EF4-FFF2-40B4-BE49-F238E27FC236}">
              <a16:creationId xmlns:a16="http://schemas.microsoft.com/office/drawing/2014/main" id="{00000000-0008-0000-2200-00005E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51" name="Text Box 10">
          <a:extLst>
            <a:ext uri="{FF2B5EF4-FFF2-40B4-BE49-F238E27FC236}">
              <a16:creationId xmlns:a16="http://schemas.microsoft.com/office/drawing/2014/main" id="{00000000-0008-0000-2200-00005F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352" name="Text Box 1">
          <a:extLst>
            <a:ext uri="{FF2B5EF4-FFF2-40B4-BE49-F238E27FC236}">
              <a16:creationId xmlns:a16="http://schemas.microsoft.com/office/drawing/2014/main" id="{00000000-0008-0000-2200-000060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38100</xdr:colOff>
      <xdr:row>42</xdr:row>
      <xdr:rowOff>0</xdr:rowOff>
    </xdr:from>
    <xdr:ext cx="114300" cy="285750"/>
    <xdr:sp macro="" textlink="">
      <xdr:nvSpPr>
        <xdr:cNvPr id="353" name="Text Box 2">
          <a:extLst>
            <a:ext uri="{FF2B5EF4-FFF2-40B4-BE49-F238E27FC236}">
              <a16:creationId xmlns:a16="http://schemas.microsoft.com/office/drawing/2014/main" id="{00000000-0008-0000-2200-000061010000}"/>
            </a:ext>
          </a:extLst>
        </xdr:cNvPr>
        <xdr:cNvSpPr txBox="1">
          <a:spLocks noChangeArrowheads="1"/>
        </xdr:cNvSpPr>
      </xdr:nvSpPr>
      <xdr:spPr bwMode="auto">
        <a:xfrm>
          <a:off x="12573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7</xdr:col>
      <xdr:colOff>0</xdr:colOff>
      <xdr:row>31</xdr:row>
      <xdr:rowOff>152400</xdr:rowOff>
    </xdr:from>
    <xdr:ext cx="114300" cy="285750"/>
    <xdr:sp macro="" textlink="">
      <xdr:nvSpPr>
        <xdr:cNvPr id="354" name="Text Box 8">
          <a:extLst>
            <a:ext uri="{FF2B5EF4-FFF2-40B4-BE49-F238E27FC236}">
              <a16:creationId xmlns:a16="http://schemas.microsoft.com/office/drawing/2014/main" id="{00000000-0008-0000-2200-000062010000}"/>
            </a:ext>
          </a:extLst>
        </xdr:cNvPr>
        <xdr:cNvSpPr txBox="1">
          <a:spLocks noChangeArrowheads="1"/>
        </xdr:cNvSpPr>
      </xdr:nvSpPr>
      <xdr:spPr bwMode="auto">
        <a:xfrm>
          <a:off x="4267200" y="60579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5" name="Text Box 4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6" name="Text Box 5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7" name="Text Box 6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8" name="Text Box 8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9" name="Text Box 9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10" name="Text Box 10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67</xdr:row>
      <xdr:rowOff>0</xdr:rowOff>
    </xdr:from>
    <xdr:ext cx="114300" cy="285750"/>
    <xdr:sp macro="" textlink="">
      <xdr:nvSpPr>
        <xdr:cNvPr id="11" name="Text Box 11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SpPr txBox="1">
          <a:spLocks noChangeArrowheads="1"/>
        </xdr:cNvSpPr>
      </xdr:nvSpPr>
      <xdr:spPr bwMode="auto">
        <a:xfrm>
          <a:off x="1219200" y="1276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67</xdr:row>
      <xdr:rowOff>0</xdr:rowOff>
    </xdr:from>
    <xdr:ext cx="114300" cy="285750"/>
    <xdr:sp macro="" textlink="">
      <xdr:nvSpPr>
        <xdr:cNvPr id="12" name="Text Box 12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SpPr txBox="1">
          <a:spLocks noChangeArrowheads="1"/>
        </xdr:cNvSpPr>
      </xdr:nvSpPr>
      <xdr:spPr bwMode="auto">
        <a:xfrm>
          <a:off x="1219200" y="1276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70</xdr:row>
      <xdr:rowOff>0</xdr:rowOff>
    </xdr:from>
    <xdr:ext cx="114300" cy="285750"/>
    <xdr:sp macro="" textlink="">
      <xdr:nvSpPr>
        <xdr:cNvPr id="13" name="Text Box 13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>
          <a:spLocks noChangeArrowheads="1"/>
        </xdr:cNvSpPr>
      </xdr:nvSpPr>
      <xdr:spPr bwMode="auto">
        <a:xfrm>
          <a:off x="1219200" y="1333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70</xdr:row>
      <xdr:rowOff>0</xdr:rowOff>
    </xdr:from>
    <xdr:ext cx="114300" cy="285750"/>
    <xdr:sp macro="" textlink="">
      <xdr:nvSpPr>
        <xdr:cNvPr id="14" name="Text Box 14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>
          <a:spLocks noChangeArrowheads="1"/>
        </xdr:cNvSpPr>
      </xdr:nvSpPr>
      <xdr:spPr bwMode="auto">
        <a:xfrm>
          <a:off x="1219200" y="1333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16" name="Text Box 2"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114300" cy="285750"/>
    <xdr:sp macro="" textlink="">
      <xdr:nvSpPr>
        <xdr:cNvPr id="17" name="Text Box 8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>
          <a:spLocks noChangeArrowheads="1"/>
        </xdr:cNvSpPr>
      </xdr:nvSpPr>
      <xdr:spPr bwMode="auto">
        <a:xfrm>
          <a:off x="1219200" y="323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114300" cy="285750"/>
    <xdr:sp macro="" textlink="">
      <xdr:nvSpPr>
        <xdr:cNvPr id="18" name="Text Box 8"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SpPr txBox="1">
          <a:spLocks noChangeArrowheads="1"/>
        </xdr:cNvSpPr>
      </xdr:nvSpPr>
      <xdr:spPr bwMode="auto">
        <a:xfrm>
          <a:off x="12192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49</xdr:row>
      <xdr:rowOff>0</xdr:rowOff>
    </xdr:from>
    <xdr:ext cx="114300" cy="285750"/>
    <xdr:sp macro="" textlink="">
      <xdr:nvSpPr>
        <xdr:cNvPr id="19" name="Text Box 8"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SpPr txBox="1">
          <a:spLocks noChangeArrowheads="1"/>
        </xdr:cNvSpPr>
      </xdr:nvSpPr>
      <xdr:spPr bwMode="auto">
        <a:xfrm>
          <a:off x="1219200" y="933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114300" cy="285750"/>
    <xdr:sp macro="" textlink="">
      <xdr:nvSpPr>
        <xdr:cNvPr id="20" name="Text Box 8"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SpPr txBox="1">
          <a:spLocks noChangeArrowheads="1"/>
        </xdr:cNvSpPr>
      </xdr:nvSpPr>
      <xdr:spPr bwMode="auto">
        <a:xfrm>
          <a:off x="1219200" y="400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114300" cy="285750"/>
    <xdr:sp macro="" textlink="">
      <xdr:nvSpPr>
        <xdr:cNvPr id="21" name="Text Box 8"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SpPr txBox="1">
          <a:spLocks noChangeArrowheads="1"/>
        </xdr:cNvSpPr>
      </xdr:nvSpPr>
      <xdr:spPr bwMode="auto">
        <a:xfrm>
          <a:off x="12192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114300" cy="285750"/>
    <xdr:sp macro="" textlink="">
      <xdr:nvSpPr>
        <xdr:cNvPr id="22" name="Text Box 8"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SpPr txBox="1">
          <a:spLocks noChangeArrowheads="1"/>
        </xdr:cNvSpPr>
      </xdr:nvSpPr>
      <xdr:spPr bwMode="auto">
        <a:xfrm>
          <a:off x="12192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3" name="Text Box 1"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4" name="Text Box 2"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5" name="Text Box 3"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6" name="Text Box 4">
          <a:extLst>
            <a:ext uri="{FF2B5EF4-FFF2-40B4-BE49-F238E27FC236}">
              <a16:creationId xmlns:a16="http://schemas.microsoft.com/office/drawing/2014/main" id="{00000000-0008-0000-2300-00001A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7" name="Text Box 5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8" name="Text Box 6">
          <a:extLst>
            <a:ext uri="{FF2B5EF4-FFF2-40B4-BE49-F238E27FC236}">
              <a16:creationId xmlns:a16="http://schemas.microsoft.com/office/drawing/2014/main" id="{00000000-0008-0000-2300-00001C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9" name="Text Box 8">
          <a:extLst>
            <a:ext uri="{FF2B5EF4-FFF2-40B4-BE49-F238E27FC236}">
              <a16:creationId xmlns:a16="http://schemas.microsoft.com/office/drawing/2014/main" id="{00000000-0008-0000-2300-00001D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0" name="Text Box 9">
          <a:extLst>
            <a:ext uri="{FF2B5EF4-FFF2-40B4-BE49-F238E27FC236}">
              <a16:creationId xmlns:a16="http://schemas.microsoft.com/office/drawing/2014/main" id="{00000000-0008-0000-2300-00001E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1" name="Text Box 10">
          <a:extLst>
            <a:ext uri="{FF2B5EF4-FFF2-40B4-BE49-F238E27FC236}">
              <a16:creationId xmlns:a16="http://schemas.microsoft.com/office/drawing/2014/main" id="{00000000-0008-0000-2300-00001F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2" name="Text Box 1">
          <a:extLst>
            <a:ext uri="{FF2B5EF4-FFF2-40B4-BE49-F238E27FC236}">
              <a16:creationId xmlns:a16="http://schemas.microsoft.com/office/drawing/2014/main" id="{00000000-0008-0000-2300-000020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3" name="Text Box 2">
          <a:extLst>
            <a:ext uri="{FF2B5EF4-FFF2-40B4-BE49-F238E27FC236}">
              <a16:creationId xmlns:a16="http://schemas.microsoft.com/office/drawing/2014/main" id="{00000000-0008-0000-2300-000021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51</xdr:row>
      <xdr:rowOff>0</xdr:rowOff>
    </xdr:from>
    <xdr:ext cx="114300" cy="285750"/>
    <xdr:sp macro="" textlink="">
      <xdr:nvSpPr>
        <xdr:cNvPr id="34" name="Text Box 8">
          <a:extLst>
            <a:ext uri="{FF2B5EF4-FFF2-40B4-BE49-F238E27FC236}">
              <a16:creationId xmlns:a16="http://schemas.microsoft.com/office/drawing/2014/main" id="{00000000-0008-0000-2300-000022000000}"/>
            </a:ext>
          </a:extLst>
        </xdr:cNvPr>
        <xdr:cNvSpPr txBox="1">
          <a:spLocks noChangeArrowheads="1"/>
        </xdr:cNvSpPr>
      </xdr:nvSpPr>
      <xdr:spPr bwMode="auto">
        <a:xfrm>
          <a:off x="1219200" y="971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5" name="Text Box 1">
          <a:extLst>
            <a:ext uri="{FF2B5EF4-FFF2-40B4-BE49-F238E27FC236}">
              <a16:creationId xmlns:a16="http://schemas.microsoft.com/office/drawing/2014/main" id="{00000000-0008-0000-2300-000023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6" name="Text Box 2">
          <a:extLst>
            <a:ext uri="{FF2B5EF4-FFF2-40B4-BE49-F238E27FC236}">
              <a16:creationId xmlns:a16="http://schemas.microsoft.com/office/drawing/2014/main" id="{00000000-0008-0000-2300-000024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7" name="Text Box 3">
          <a:extLst>
            <a:ext uri="{FF2B5EF4-FFF2-40B4-BE49-F238E27FC236}">
              <a16:creationId xmlns:a16="http://schemas.microsoft.com/office/drawing/2014/main" id="{00000000-0008-0000-2300-000025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8" name="Text Box 4">
          <a:extLst>
            <a:ext uri="{FF2B5EF4-FFF2-40B4-BE49-F238E27FC236}">
              <a16:creationId xmlns:a16="http://schemas.microsoft.com/office/drawing/2014/main" id="{00000000-0008-0000-2300-000026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9" name="Text Box 5">
          <a:extLst>
            <a:ext uri="{FF2B5EF4-FFF2-40B4-BE49-F238E27FC236}">
              <a16:creationId xmlns:a16="http://schemas.microsoft.com/office/drawing/2014/main" id="{00000000-0008-0000-2300-000027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40" name="Text Box 6">
          <a:extLst>
            <a:ext uri="{FF2B5EF4-FFF2-40B4-BE49-F238E27FC236}">
              <a16:creationId xmlns:a16="http://schemas.microsoft.com/office/drawing/2014/main" id="{00000000-0008-0000-2300-000028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41" name="Text Box 8">
          <a:extLst>
            <a:ext uri="{FF2B5EF4-FFF2-40B4-BE49-F238E27FC236}">
              <a16:creationId xmlns:a16="http://schemas.microsoft.com/office/drawing/2014/main" id="{00000000-0008-0000-2300-000029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42" name="Text Box 9">
          <a:extLst>
            <a:ext uri="{FF2B5EF4-FFF2-40B4-BE49-F238E27FC236}">
              <a16:creationId xmlns:a16="http://schemas.microsoft.com/office/drawing/2014/main" id="{00000000-0008-0000-2300-00002A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43" name="Text Box 10">
          <a:extLst>
            <a:ext uri="{FF2B5EF4-FFF2-40B4-BE49-F238E27FC236}">
              <a16:creationId xmlns:a16="http://schemas.microsoft.com/office/drawing/2014/main" id="{00000000-0008-0000-2300-00002B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68</xdr:row>
      <xdr:rowOff>0</xdr:rowOff>
    </xdr:from>
    <xdr:ext cx="114300" cy="285750"/>
    <xdr:sp macro="" textlink="">
      <xdr:nvSpPr>
        <xdr:cNvPr id="44" name="Text Box 11">
          <a:extLst>
            <a:ext uri="{FF2B5EF4-FFF2-40B4-BE49-F238E27FC236}">
              <a16:creationId xmlns:a16="http://schemas.microsoft.com/office/drawing/2014/main" id="{00000000-0008-0000-2300-00002C000000}"/>
            </a:ext>
          </a:extLst>
        </xdr:cNvPr>
        <xdr:cNvSpPr txBox="1">
          <a:spLocks noChangeArrowheads="1"/>
        </xdr:cNvSpPr>
      </xdr:nvSpPr>
      <xdr:spPr bwMode="auto">
        <a:xfrm>
          <a:off x="121920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68</xdr:row>
      <xdr:rowOff>0</xdr:rowOff>
    </xdr:from>
    <xdr:ext cx="114300" cy="285750"/>
    <xdr:sp macro="" textlink="">
      <xdr:nvSpPr>
        <xdr:cNvPr id="45" name="Text Box 12">
          <a:extLst>
            <a:ext uri="{FF2B5EF4-FFF2-40B4-BE49-F238E27FC236}">
              <a16:creationId xmlns:a16="http://schemas.microsoft.com/office/drawing/2014/main" id="{00000000-0008-0000-2300-00002D000000}"/>
            </a:ext>
          </a:extLst>
        </xdr:cNvPr>
        <xdr:cNvSpPr txBox="1">
          <a:spLocks noChangeArrowheads="1"/>
        </xdr:cNvSpPr>
      </xdr:nvSpPr>
      <xdr:spPr bwMode="auto">
        <a:xfrm>
          <a:off x="121920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71</xdr:row>
      <xdr:rowOff>0</xdr:rowOff>
    </xdr:from>
    <xdr:ext cx="114300" cy="285750"/>
    <xdr:sp macro="" textlink="">
      <xdr:nvSpPr>
        <xdr:cNvPr id="46" name="Text Box 13">
          <a:extLst>
            <a:ext uri="{FF2B5EF4-FFF2-40B4-BE49-F238E27FC236}">
              <a16:creationId xmlns:a16="http://schemas.microsoft.com/office/drawing/2014/main" id="{00000000-0008-0000-2300-00002E000000}"/>
            </a:ext>
          </a:extLst>
        </xdr:cNvPr>
        <xdr:cNvSpPr txBox="1">
          <a:spLocks noChangeArrowheads="1"/>
        </xdr:cNvSpPr>
      </xdr:nvSpPr>
      <xdr:spPr bwMode="auto">
        <a:xfrm>
          <a:off x="121920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71</xdr:row>
      <xdr:rowOff>0</xdr:rowOff>
    </xdr:from>
    <xdr:ext cx="114300" cy="285750"/>
    <xdr:sp macro="" textlink="">
      <xdr:nvSpPr>
        <xdr:cNvPr id="47" name="Text Box 14">
          <a:extLst>
            <a:ext uri="{FF2B5EF4-FFF2-40B4-BE49-F238E27FC236}">
              <a16:creationId xmlns:a16="http://schemas.microsoft.com/office/drawing/2014/main" id="{00000000-0008-0000-2300-00002F000000}"/>
            </a:ext>
          </a:extLst>
        </xdr:cNvPr>
        <xdr:cNvSpPr txBox="1">
          <a:spLocks noChangeArrowheads="1"/>
        </xdr:cNvSpPr>
      </xdr:nvSpPr>
      <xdr:spPr bwMode="auto">
        <a:xfrm>
          <a:off x="121920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48" name="Text Box 1">
          <a:extLst>
            <a:ext uri="{FF2B5EF4-FFF2-40B4-BE49-F238E27FC236}">
              <a16:creationId xmlns:a16="http://schemas.microsoft.com/office/drawing/2014/main" id="{00000000-0008-0000-2300-000030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49" name="Text Box 2">
          <a:extLst>
            <a:ext uri="{FF2B5EF4-FFF2-40B4-BE49-F238E27FC236}">
              <a16:creationId xmlns:a16="http://schemas.microsoft.com/office/drawing/2014/main" id="{00000000-0008-0000-2300-000031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50" name="Text Box 8">
          <a:extLst>
            <a:ext uri="{FF2B5EF4-FFF2-40B4-BE49-F238E27FC236}">
              <a16:creationId xmlns:a16="http://schemas.microsoft.com/office/drawing/2014/main" id="{00000000-0008-0000-2300-00003200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114300" cy="285750"/>
    <xdr:sp macro="" textlink="">
      <xdr:nvSpPr>
        <xdr:cNvPr id="51" name="Text Box 8">
          <a:extLst>
            <a:ext uri="{FF2B5EF4-FFF2-40B4-BE49-F238E27FC236}">
              <a16:creationId xmlns:a16="http://schemas.microsoft.com/office/drawing/2014/main" id="{00000000-0008-0000-2300-000033000000}"/>
            </a:ext>
          </a:extLst>
        </xdr:cNvPr>
        <xdr:cNvSpPr txBox="1">
          <a:spLocks noChangeArrowheads="1"/>
        </xdr:cNvSpPr>
      </xdr:nvSpPr>
      <xdr:spPr bwMode="auto">
        <a:xfrm>
          <a:off x="12192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52" name="Text Box 8">
          <a:extLst>
            <a:ext uri="{FF2B5EF4-FFF2-40B4-BE49-F238E27FC236}">
              <a16:creationId xmlns:a16="http://schemas.microsoft.com/office/drawing/2014/main" id="{00000000-0008-0000-2300-00003400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114300" cy="285750"/>
    <xdr:sp macro="" textlink="">
      <xdr:nvSpPr>
        <xdr:cNvPr id="53" name="Text Box 8">
          <a:extLst>
            <a:ext uri="{FF2B5EF4-FFF2-40B4-BE49-F238E27FC236}">
              <a16:creationId xmlns:a16="http://schemas.microsoft.com/office/drawing/2014/main" id="{00000000-0008-0000-2300-000035000000}"/>
            </a:ext>
          </a:extLst>
        </xdr:cNvPr>
        <xdr:cNvSpPr txBox="1">
          <a:spLocks noChangeArrowheads="1"/>
        </xdr:cNvSpPr>
      </xdr:nvSpPr>
      <xdr:spPr bwMode="auto">
        <a:xfrm>
          <a:off x="12192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54" name="Text Box 8">
          <a:extLst>
            <a:ext uri="{FF2B5EF4-FFF2-40B4-BE49-F238E27FC236}">
              <a16:creationId xmlns:a16="http://schemas.microsoft.com/office/drawing/2014/main" id="{00000000-0008-0000-2300-000036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55" name="Text Box 8">
          <a:extLst>
            <a:ext uri="{FF2B5EF4-FFF2-40B4-BE49-F238E27FC236}">
              <a16:creationId xmlns:a16="http://schemas.microsoft.com/office/drawing/2014/main" id="{00000000-0008-0000-2300-000037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56" name="Text Box 1">
          <a:extLst>
            <a:ext uri="{FF2B5EF4-FFF2-40B4-BE49-F238E27FC236}">
              <a16:creationId xmlns:a16="http://schemas.microsoft.com/office/drawing/2014/main" id="{00000000-0008-0000-2300-000038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57" name="Text Box 2">
          <a:extLst>
            <a:ext uri="{FF2B5EF4-FFF2-40B4-BE49-F238E27FC236}">
              <a16:creationId xmlns:a16="http://schemas.microsoft.com/office/drawing/2014/main" id="{00000000-0008-0000-2300-000039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58" name="Text Box 3">
          <a:extLst>
            <a:ext uri="{FF2B5EF4-FFF2-40B4-BE49-F238E27FC236}">
              <a16:creationId xmlns:a16="http://schemas.microsoft.com/office/drawing/2014/main" id="{00000000-0008-0000-2300-00003A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59" name="Text Box 4">
          <a:extLst>
            <a:ext uri="{FF2B5EF4-FFF2-40B4-BE49-F238E27FC236}">
              <a16:creationId xmlns:a16="http://schemas.microsoft.com/office/drawing/2014/main" id="{00000000-0008-0000-2300-00003B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60" name="Text Box 5">
          <a:extLst>
            <a:ext uri="{FF2B5EF4-FFF2-40B4-BE49-F238E27FC236}">
              <a16:creationId xmlns:a16="http://schemas.microsoft.com/office/drawing/2014/main" id="{00000000-0008-0000-2300-00003C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61" name="Text Box 6">
          <a:extLst>
            <a:ext uri="{FF2B5EF4-FFF2-40B4-BE49-F238E27FC236}">
              <a16:creationId xmlns:a16="http://schemas.microsoft.com/office/drawing/2014/main" id="{00000000-0008-0000-2300-00003D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62" name="Text Box 8">
          <a:extLst>
            <a:ext uri="{FF2B5EF4-FFF2-40B4-BE49-F238E27FC236}">
              <a16:creationId xmlns:a16="http://schemas.microsoft.com/office/drawing/2014/main" id="{00000000-0008-0000-2300-00003E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63" name="Text Box 9">
          <a:extLst>
            <a:ext uri="{FF2B5EF4-FFF2-40B4-BE49-F238E27FC236}">
              <a16:creationId xmlns:a16="http://schemas.microsoft.com/office/drawing/2014/main" id="{00000000-0008-0000-2300-00003F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64" name="Text Box 10">
          <a:extLst>
            <a:ext uri="{FF2B5EF4-FFF2-40B4-BE49-F238E27FC236}">
              <a16:creationId xmlns:a16="http://schemas.microsoft.com/office/drawing/2014/main" id="{00000000-0008-0000-2300-000040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65" name="Text Box 1">
          <a:extLst>
            <a:ext uri="{FF2B5EF4-FFF2-40B4-BE49-F238E27FC236}">
              <a16:creationId xmlns:a16="http://schemas.microsoft.com/office/drawing/2014/main" id="{00000000-0008-0000-2300-000041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66" name="Text Box 2">
          <a:extLst>
            <a:ext uri="{FF2B5EF4-FFF2-40B4-BE49-F238E27FC236}">
              <a16:creationId xmlns:a16="http://schemas.microsoft.com/office/drawing/2014/main" id="{00000000-0008-0000-2300-000042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52</xdr:row>
      <xdr:rowOff>0</xdr:rowOff>
    </xdr:from>
    <xdr:ext cx="114300" cy="285750"/>
    <xdr:sp macro="" textlink="">
      <xdr:nvSpPr>
        <xdr:cNvPr id="67" name="Text Box 8">
          <a:extLst>
            <a:ext uri="{FF2B5EF4-FFF2-40B4-BE49-F238E27FC236}">
              <a16:creationId xmlns:a16="http://schemas.microsoft.com/office/drawing/2014/main" id="{00000000-0008-0000-2300-000043000000}"/>
            </a:ext>
          </a:extLst>
        </xdr:cNvPr>
        <xdr:cNvSpPr txBox="1">
          <a:spLocks noChangeArrowheads="1"/>
        </xdr:cNvSpPr>
      </xdr:nvSpPr>
      <xdr:spPr bwMode="auto">
        <a:xfrm>
          <a:off x="12192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68" name="Text Box 1">
          <a:extLst>
            <a:ext uri="{FF2B5EF4-FFF2-40B4-BE49-F238E27FC236}">
              <a16:creationId xmlns:a16="http://schemas.microsoft.com/office/drawing/2014/main" id="{00000000-0008-0000-2300-000044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69" name="Text Box 2">
          <a:extLst>
            <a:ext uri="{FF2B5EF4-FFF2-40B4-BE49-F238E27FC236}">
              <a16:creationId xmlns:a16="http://schemas.microsoft.com/office/drawing/2014/main" id="{00000000-0008-0000-2300-000045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70" name="Text Box 3">
          <a:extLst>
            <a:ext uri="{FF2B5EF4-FFF2-40B4-BE49-F238E27FC236}">
              <a16:creationId xmlns:a16="http://schemas.microsoft.com/office/drawing/2014/main" id="{00000000-0008-0000-2300-000046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71" name="Text Box 4">
          <a:extLst>
            <a:ext uri="{FF2B5EF4-FFF2-40B4-BE49-F238E27FC236}">
              <a16:creationId xmlns:a16="http://schemas.microsoft.com/office/drawing/2014/main" id="{00000000-0008-0000-2300-000047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72" name="Text Box 5">
          <a:extLst>
            <a:ext uri="{FF2B5EF4-FFF2-40B4-BE49-F238E27FC236}">
              <a16:creationId xmlns:a16="http://schemas.microsoft.com/office/drawing/2014/main" id="{00000000-0008-0000-2300-000048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73" name="Text Box 6">
          <a:extLst>
            <a:ext uri="{FF2B5EF4-FFF2-40B4-BE49-F238E27FC236}">
              <a16:creationId xmlns:a16="http://schemas.microsoft.com/office/drawing/2014/main" id="{00000000-0008-0000-2300-000049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74" name="Text Box 8">
          <a:extLst>
            <a:ext uri="{FF2B5EF4-FFF2-40B4-BE49-F238E27FC236}">
              <a16:creationId xmlns:a16="http://schemas.microsoft.com/office/drawing/2014/main" id="{00000000-0008-0000-2300-00004A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75" name="Text Box 9">
          <a:extLst>
            <a:ext uri="{FF2B5EF4-FFF2-40B4-BE49-F238E27FC236}">
              <a16:creationId xmlns:a16="http://schemas.microsoft.com/office/drawing/2014/main" id="{00000000-0008-0000-2300-00004B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76" name="Text Box 10">
          <a:extLst>
            <a:ext uri="{FF2B5EF4-FFF2-40B4-BE49-F238E27FC236}">
              <a16:creationId xmlns:a16="http://schemas.microsoft.com/office/drawing/2014/main" id="{00000000-0008-0000-2300-00004C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68</xdr:row>
      <xdr:rowOff>0</xdr:rowOff>
    </xdr:from>
    <xdr:ext cx="114300" cy="285750"/>
    <xdr:sp macro="" textlink="">
      <xdr:nvSpPr>
        <xdr:cNvPr id="77" name="Text Box 11">
          <a:extLst>
            <a:ext uri="{FF2B5EF4-FFF2-40B4-BE49-F238E27FC236}">
              <a16:creationId xmlns:a16="http://schemas.microsoft.com/office/drawing/2014/main" id="{00000000-0008-0000-2300-00004D000000}"/>
            </a:ext>
          </a:extLst>
        </xdr:cNvPr>
        <xdr:cNvSpPr txBox="1">
          <a:spLocks noChangeArrowheads="1"/>
        </xdr:cNvSpPr>
      </xdr:nvSpPr>
      <xdr:spPr bwMode="auto">
        <a:xfrm>
          <a:off x="121920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68</xdr:row>
      <xdr:rowOff>0</xdr:rowOff>
    </xdr:from>
    <xdr:ext cx="114300" cy="285750"/>
    <xdr:sp macro="" textlink="">
      <xdr:nvSpPr>
        <xdr:cNvPr id="78" name="Text Box 12">
          <a:extLst>
            <a:ext uri="{FF2B5EF4-FFF2-40B4-BE49-F238E27FC236}">
              <a16:creationId xmlns:a16="http://schemas.microsoft.com/office/drawing/2014/main" id="{00000000-0008-0000-2300-00004E000000}"/>
            </a:ext>
          </a:extLst>
        </xdr:cNvPr>
        <xdr:cNvSpPr txBox="1">
          <a:spLocks noChangeArrowheads="1"/>
        </xdr:cNvSpPr>
      </xdr:nvSpPr>
      <xdr:spPr bwMode="auto">
        <a:xfrm>
          <a:off x="121920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71</xdr:row>
      <xdr:rowOff>0</xdr:rowOff>
    </xdr:from>
    <xdr:ext cx="114300" cy="285750"/>
    <xdr:sp macro="" textlink="">
      <xdr:nvSpPr>
        <xdr:cNvPr id="79" name="Text Box 13">
          <a:extLst>
            <a:ext uri="{FF2B5EF4-FFF2-40B4-BE49-F238E27FC236}">
              <a16:creationId xmlns:a16="http://schemas.microsoft.com/office/drawing/2014/main" id="{00000000-0008-0000-2300-00004F000000}"/>
            </a:ext>
          </a:extLst>
        </xdr:cNvPr>
        <xdr:cNvSpPr txBox="1">
          <a:spLocks noChangeArrowheads="1"/>
        </xdr:cNvSpPr>
      </xdr:nvSpPr>
      <xdr:spPr bwMode="auto">
        <a:xfrm>
          <a:off x="121920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71</xdr:row>
      <xdr:rowOff>0</xdr:rowOff>
    </xdr:from>
    <xdr:ext cx="114300" cy="285750"/>
    <xdr:sp macro="" textlink="">
      <xdr:nvSpPr>
        <xdr:cNvPr id="80" name="Text Box 14">
          <a:extLst>
            <a:ext uri="{FF2B5EF4-FFF2-40B4-BE49-F238E27FC236}">
              <a16:creationId xmlns:a16="http://schemas.microsoft.com/office/drawing/2014/main" id="{00000000-0008-0000-2300-000050000000}"/>
            </a:ext>
          </a:extLst>
        </xdr:cNvPr>
        <xdr:cNvSpPr txBox="1">
          <a:spLocks noChangeArrowheads="1"/>
        </xdr:cNvSpPr>
      </xdr:nvSpPr>
      <xdr:spPr bwMode="auto">
        <a:xfrm>
          <a:off x="121920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81" name="Text Box 1">
          <a:extLst>
            <a:ext uri="{FF2B5EF4-FFF2-40B4-BE49-F238E27FC236}">
              <a16:creationId xmlns:a16="http://schemas.microsoft.com/office/drawing/2014/main" id="{00000000-0008-0000-2300-000051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82" name="Text Box 2">
          <a:extLst>
            <a:ext uri="{FF2B5EF4-FFF2-40B4-BE49-F238E27FC236}">
              <a16:creationId xmlns:a16="http://schemas.microsoft.com/office/drawing/2014/main" id="{00000000-0008-0000-2300-000052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83" name="Text Box 8">
          <a:extLst>
            <a:ext uri="{FF2B5EF4-FFF2-40B4-BE49-F238E27FC236}">
              <a16:creationId xmlns:a16="http://schemas.microsoft.com/office/drawing/2014/main" id="{00000000-0008-0000-2300-00005300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114300" cy="285750"/>
    <xdr:sp macro="" textlink="">
      <xdr:nvSpPr>
        <xdr:cNvPr id="84" name="Text Box 8">
          <a:extLst>
            <a:ext uri="{FF2B5EF4-FFF2-40B4-BE49-F238E27FC236}">
              <a16:creationId xmlns:a16="http://schemas.microsoft.com/office/drawing/2014/main" id="{00000000-0008-0000-2300-000054000000}"/>
            </a:ext>
          </a:extLst>
        </xdr:cNvPr>
        <xdr:cNvSpPr txBox="1">
          <a:spLocks noChangeArrowheads="1"/>
        </xdr:cNvSpPr>
      </xdr:nvSpPr>
      <xdr:spPr bwMode="auto">
        <a:xfrm>
          <a:off x="12192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85" name="Text Box 8">
          <a:extLst>
            <a:ext uri="{FF2B5EF4-FFF2-40B4-BE49-F238E27FC236}">
              <a16:creationId xmlns:a16="http://schemas.microsoft.com/office/drawing/2014/main" id="{00000000-0008-0000-2300-00005500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114300" cy="285750"/>
    <xdr:sp macro="" textlink="">
      <xdr:nvSpPr>
        <xdr:cNvPr id="86" name="Text Box 8">
          <a:extLst>
            <a:ext uri="{FF2B5EF4-FFF2-40B4-BE49-F238E27FC236}">
              <a16:creationId xmlns:a16="http://schemas.microsoft.com/office/drawing/2014/main" id="{00000000-0008-0000-2300-000056000000}"/>
            </a:ext>
          </a:extLst>
        </xdr:cNvPr>
        <xdr:cNvSpPr txBox="1">
          <a:spLocks noChangeArrowheads="1"/>
        </xdr:cNvSpPr>
      </xdr:nvSpPr>
      <xdr:spPr bwMode="auto">
        <a:xfrm>
          <a:off x="12192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87" name="Text Box 8">
          <a:extLst>
            <a:ext uri="{FF2B5EF4-FFF2-40B4-BE49-F238E27FC236}">
              <a16:creationId xmlns:a16="http://schemas.microsoft.com/office/drawing/2014/main" id="{00000000-0008-0000-2300-000057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88" name="Text Box 8">
          <a:extLst>
            <a:ext uri="{FF2B5EF4-FFF2-40B4-BE49-F238E27FC236}">
              <a16:creationId xmlns:a16="http://schemas.microsoft.com/office/drawing/2014/main" id="{00000000-0008-0000-2300-000058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89" name="Text Box 1">
          <a:extLst>
            <a:ext uri="{FF2B5EF4-FFF2-40B4-BE49-F238E27FC236}">
              <a16:creationId xmlns:a16="http://schemas.microsoft.com/office/drawing/2014/main" id="{00000000-0008-0000-2300-000059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90" name="Text Box 2">
          <a:extLst>
            <a:ext uri="{FF2B5EF4-FFF2-40B4-BE49-F238E27FC236}">
              <a16:creationId xmlns:a16="http://schemas.microsoft.com/office/drawing/2014/main" id="{00000000-0008-0000-2300-00005A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91" name="Text Box 3">
          <a:extLst>
            <a:ext uri="{FF2B5EF4-FFF2-40B4-BE49-F238E27FC236}">
              <a16:creationId xmlns:a16="http://schemas.microsoft.com/office/drawing/2014/main" id="{00000000-0008-0000-2300-00005B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92" name="Text Box 4">
          <a:extLst>
            <a:ext uri="{FF2B5EF4-FFF2-40B4-BE49-F238E27FC236}">
              <a16:creationId xmlns:a16="http://schemas.microsoft.com/office/drawing/2014/main" id="{00000000-0008-0000-2300-00005C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93" name="Text Box 5">
          <a:extLst>
            <a:ext uri="{FF2B5EF4-FFF2-40B4-BE49-F238E27FC236}">
              <a16:creationId xmlns:a16="http://schemas.microsoft.com/office/drawing/2014/main" id="{00000000-0008-0000-2300-00005D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94" name="Text Box 6">
          <a:extLst>
            <a:ext uri="{FF2B5EF4-FFF2-40B4-BE49-F238E27FC236}">
              <a16:creationId xmlns:a16="http://schemas.microsoft.com/office/drawing/2014/main" id="{00000000-0008-0000-2300-00005E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95" name="Text Box 8">
          <a:extLst>
            <a:ext uri="{FF2B5EF4-FFF2-40B4-BE49-F238E27FC236}">
              <a16:creationId xmlns:a16="http://schemas.microsoft.com/office/drawing/2014/main" id="{00000000-0008-0000-2300-00005F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96" name="Text Box 9">
          <a:extLst>
            <a:ext uri="{FF2B5EF4-FFF2-40B4-BE49-F238E27FC236}">
              <a16:creationId xmlns:a16="http://schemas.microsoft.com/office/drawing/2014/main" id="{00000000-0008-0000-2300-000060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97" name="Text Box 10">
          <a:extLst>
            <a:ext uri="{FF2B5EF4-FFF2-40B4-BE49-F238E27FC236}">
              <a16:creationId xmlns:a16="http://schemas.microsoft.com/office/drawing/2014/main" id="{00000000-0008-0000-2300-000061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98" name="Text Box 1">
          <a:extLst>
            <a:ext uri="{FF2B5EF4-FFF2-40B4-BE49-F238E27FC236}">
              <a16:creationId xmlns:a16="http://schemas.microsoft.com/office/drawing/2014/main" id="{00000000-0008-0000-2300-000062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99" name="Text Box 2">
          <a:extLst>
            <a:ext uri="{FF2B5EF4-FFF2-40B4-BE49-F238E27FC236}">
              <a16:creationId xmlns:a16="http://schemas.microsoft.com/office/drawing/2014/main" id="{00000000-0008-0000-2300-000063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52</xdr:row>
      <xdr:rowOff>0</xdr:rowOff>
    </xdr:from>
    <xdr:ext cx="114300" cy="285750"/>
    <xdr:sp macro="" textlink="">
      <xdr:nvSpPr>
        <xdr:cNvPr id="100" name="Text Box 8">
          <a:extLst>
            <a:ext uri="{FF2B5EF4-FFF2-40B4-BE49-F238E27FC236}">
              <a16:creationId xmlns:a16="http://schemas.microsoft.com/office/drawing/2014/main" id="{00000000-0008-0000-2300-000064000000}"/>
            </a:ext>
          </a:extLst>
        </xdr:cNvPr>
        <xdr:cNvSpPr txBox="1">
          <a:spLocks noChangeArrowheads="1"/>
        </xdr:cNvSpPr>
      </xdr:nvSpPr>
      <xdr:spPr bwMode="auto">
        <a:xfrm>
          <a:off x="12192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69</xdr:row>
      <xdr:rowOff>0</xdr:rowOff>
    </xdr:from>
    <xdr:ext cx="114300" cy="285750"/>
    <xdr:sp macro="" textlink="">
      <xdr:nvSpPr>
        <xdr:cNvPr id="101" name="Text Box 13">
          <a:extLst>
            <a:ext uri="{FF2B5EF4-FFF2-40B4-BE49-F238E27FC236}">
              <a16:creationId xmlns:a16="http://schemas.microsoft.com/office/drawing/2014/main" id="{00000000-0008-0000-2300-000065000000}"/>
            </a:ext>
          </a:extLst>
        </xdr:cNvPr>
        <xdr:cNvSpPr txBox="1">
          <a:spLocks noChangeArrowheads="1"/>
        </xdr:cNvSpPr>
      </xdr:nvSpPr>
      <xdr:spPr bwMode="auto">
        <a:xfrm>
          <a:off x="1219200" y="1314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69</xdr:row>
      <xdr:rowOff>0</xdr:rowOff>
    </xdr:from>
    <xdr:ext cx="114300" cy="285750"/>
    <xdr:sp macro="" textlink="">
      <xdr:nvSpPr>
        <xdr:cNvPr id="102" name="Text Box 14">
          <a:extLst>
            <a:ext uri="{FF2B5EF4-FFF2-40B4-BE49-F238E27FC236}">
              <a16:creationId xmlns:a16="http://schemas.microsoft.com/office/drawing/2014/main" id="{00000000-0008-0000-2300-000066000000}"/>
            </a:ext>
          </a:extLst>
        </xdr:cNvPr>
        <xdr:cNvSpPr txBox="1">
          <a:spLocks noChangeArrowheads="1"/>
        </xdr:cNvSpPr>
      </xdr:nvSpPr>
      <xdr:spPr bwMode="auto">
        <a:xfrm>
          <a:off x="1219200" y="1314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65</xdr:row>
      <xdr:rowOff>0</xdr:rowOff>
    </xdr:from>
    <xdr:ext cx="114300" cy="285750"/>
    <xdr:sp macro="" textlink="">
      <xdr:nvSpPr>
        <xdr:cNvPr id="103" name="Text Box 1">
          <a:extLst>
            <a:ext uri="{FF2B5EF4-FFF2-40B4-BE49-F238E27FC236}">
              <a16:creationId xmlns:a16="http://schemas.microsoft.com/office/drawing/2014/main" id="{00000000-0008-0000-2300-000067000000}"/>
            </a:ext>
          </a:extLst>
        </xdr:cNvPr>
        <xdr:cNvSpPr txBox="1">
          <a:spLocks noChangeArrowheads="1"/>
        </xdr:cNvSpPr>
      </xdr:nvSpPr>
      <xdr:spPr bwMode="auto">
        <a:xfrm>
          <a:off x="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65</xdr:row>
      <xdr:rowOff>0</xdr:rowOff>
    </xdr:from>
    <xdr:ext cx="114300" cy="285750"/>
    <xdr:sp macro="" textlink="">
      <xdr:nvSpPr>
        <xdr:cNvPr id="104" name="Text Box 2">
          <a:extLst>
            <a:ext uri="{FF2B5EF4-FFF2-40B4-BE49-F238E27FC236}">
              <a16:creationId xmlns:a16="http://schemas.microsoft.com/office/drawing/2014/main" id="{00000000-0008-0000-2300-000068000000}"/>
            </a:ext>
          </a:extLst>
        </xdr:cNvPr>
        <xdr:cNvSpPr txBox="1">
          <a:spLocks noChangeArrowheads="1"/>
        </xdr:cNvSpPr>
      </xdr:nvSpPr>
      <xdr:spPr bwMode="auto">
        <a:xfrm>
          <a:off x="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65</xdr:row>
      <xdr:rowOff>0</xdr:rowOff>
    </xdr:from>
    <xdr:ext cx="114300" cy="285750"/>
    <xdr:sp macro="" textlink="">
      <xdr:nvSpPr>
        <xdr:cNvPr id="105" name="Text Box 3">
          <a:extLst>
            <a:ext uri="{FF2B5EF4-FFF2-40B4-BE49-F238E27FC236}">
              <a16:creationId xmlns:a16="http://schemas.microsoft.com/office/drawing/2014/main" id="{00000000-0008-0000-2300-000069000000}"/>
            </a:ext>
          </a:extLst>
        </xdr:cNvPr>
        <xdr:cNvSpPr txBox="1">
          <a:spLocks noChangeArrowheads="1"/>
        </xdr:cNvSpPr>
      </xdr:nvSpPr>
      <xdr:spPr bwMode="auto">
        <a:xfrm>
          <a:off x="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65</xdr:row>
      <xdr:rowOff>0</xdr:rowOff>
    </xdr:from>
    <xdr:ext cx="114300" cy="285750"/>
    <xdr:sp macro="" textlink="">
      <xdr:nvSpPr>
        <xdr:cNvPr id="106" name="Text Box 4">
          <a:extLst>
            <a:ext uri="{FF2B5EF4-FFF2-40B4-BE49-F238E27FC236}">
              <a16:creationId xmlns:a16="http://schemas.microsoft.com/office/drawing/2014/main" id="{00000000-0008-0000-2300-00006A000000}"/>
            </a:ext>
          </a:extLst>
        </xdr:cNvPr>
        <xdr:cNvSpPr txBox="1">
          <a:spLocks noChangeArrowheads="1"/>
        </xdr:cNvSpPr>
      </xdr:nvSpPr>
      <xdr:spPr bwMode="auto">
        <a:xfrm>
          <a:off x="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65</xdr:row>
      <xdr:rowOff>0</xdr:rowOff>
    </xdr:from>
    <xdr:ext cx="114300" cy="285750"/>
    <xdr:sp macro="" textlink="">
      <xdr:nvSpPr>
        <xdr:cNvPr id="107" name="Text Box 5">
          <a:extLst>
            <a:ext uri="{FF2B5EF4-FFF2-40B4-BE49-F238E27FC236}">
              <a16:creationId xmlns:a16="http://schemas.microsoft.com/office/drawing/2014/main" id="{00000000-0008-0000-2300-00006B000000}"/>
            </a:ext>
          </a:extLst>
        </xdr:cNvPr>
        <xdr:cNvSpPr txBox="1">
          <a:spLocks noChangeArrowheads="1"/>
        </xdr:cNvSpPr>
      </xdr:nvSpPr>
      <xdr:spPr bwMode="auto">
        <a:xfrm>
          <a:off x="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65</xdr:row>
      <xdr:rowOff>0</xdr:rowOff>
    </xdr:from>
    <xdr:ext cx="114300" cy="285750"/>
    <xdr:sp macro="" textlink="">
      <xdr:nvSpPr>
        <xdr:cNvPr id="108" name="Text Box 6">
          <a:extLst>
            <a:ext uri="{FF2B5EF4-FFF2-40B4-BE49-F238E27FC236}">
              <a16:creationId xmlns:a16="http://schemas.microsoft.com/office/drawing/2014/main" id="{00000000-0008-0000-2300-00006C000000}"/>
            </a:ext>
          </a:extLst>
        </xdr:cNvPr>
        <xdr:cNvSpPr txBox="1">
          <a:spLocks noChangeArrowheads="1"/>
        </xdr:cNvSpPr>
      </xdr:nvSpPr>
      <xdr:spPr bwMode="auto">
        <a:xfrm>
          <a:off x="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65</xdr:row>
      <xdr:rowOff>0</xdr:rowOff>
    </xdr:from>
    <xdr:ext cx="114300" cy="285750"/>
    <xdr:sp macro="" textlink="">
      <xdr:nvSpPr>
        <xdr:cNvPr id="109" name="Text Box 8">
          <a:extLst>
            <a:ext uri="{FF2B5EF4-FFF2-40B4-BE49-F238E27FC236}">
              <a16:creationId xmlns:a16="http://schemas.microsoft.com/office/drawing/2014/main" id="{00000000-0008-0000-2300-00006D000000}"/>
            </a:ext>
          </a:extLst>
        </xdr:cNvPr>
        <xdr:cNvSpPr txBox="1">
          <a:spLocks noChangeArrowheads="1"/>
        </xdr:cNvSpPr>
      </xdr:nvSpPr>
      <xdr:spPr bwMode="auto">
        <a:xfrm>
          <a:off x="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65</xdr:row>
      <xdr:rowOff>0</xdr:rowOff>
    </xdr:from>
    <xdr:ext cx="114300" cy="285750"/>
    <xdr:sp macro="" textlink="">
      <xdr:nvSpPr>
        <xdr:cNvPr id="110" name="Text Box 9">
          <a:extLst>
            <a:ext uri="{FF2B5EF4-FFF2-40B4-BE49-F238E27FC236}">
              <a16:creationId xmlns:a16="http://schemas.microsoft.com/office/drawing/2014/main" id="{00000000-0008-0000-2300-00006E000000}"/>
            </a:ext>
          </a:extLst>
        </xdr:cNvPr>
        <xdr:cNvSpPr txBox="1">
          <a:spLocks noChangeArrowheads="1"/>
        </xdr:cNvSpPr>
      </xdr:nvSpPr>
      <xdr:spPr bwMode="auto">
        <a:xfrm>
          <a:off x="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65</xdr:row>
      <xdr:rowOff>0</xdr:rowOff>
    </xdr:from>
    <xdr:ext cx="114300" cy="285750"/>
    <xdr:sp macro="" textlink="">
      <xdr:nvSpPr>
        <xdr:cNvPr id="111" name="Text Box 10">
          <a:extLst>
            <a:ext uri="{FF2B5EF4-FFF2-40B4-BE49-F238E27FC236}">
              <a16:creationId xmlns:a16="http://schemas.microsoft.com/office/drawing/2014/main" id="{00000000-0008-0000-2300-00006F000000}"/>
            </a:ext>
          </a:extLst>
        </xdr:cNvPr>
        <xdr:cNvSpPr txBox="1">
          <a:spLocks noChangeArrowheads="1"/>
        </xdr:cNvSpPr>
      </xdr:nvSpPr>
      <xdr:spPr bwMode="auto">
        <a:xfrm>
          <a:off x="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67</xdr:row>
      <xdr:rowOff>0</xdr:rowOff>
    </xdr:from>
    <xdr:ext cx="114300" cy="285750"/>
    <xdr:sp macro="" textlink="">
      <xdr:nvSpPr>
        <xdr:cNvPr id="112" name="Text Box 11">
          <a:extLst>
            <a:ext uri="{FF2B5EF4-FFF2-40B4-BE49-F238E27FC236}">
              <a16:creationId xmlns:a16="http://schemas.microsoft.com/office/drawing/2014/main" id="{00000000-0008-0000-2300-000070000000}"/>
            </a:ext>
          </a:extLst>
        </xdr:cNvPr>
        <xdr:cNvSpPr txBox="1">
          <a:spLocks noChangeArrowheads="1"/>
        </xdr:cNvSpPr>
      </xdr:nvSpPr>
      <xdr:spPr bwMode="auto">
        <a:xfrm>
          <a:off x="0" y="1276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67</xdr:row>
      <xdr:rowOff>0</xdr:rowOff>
    </xdr:from>
    <xdr:ext cx="114300" cy="285750"/>
    <xdr:sp macro="" textlink="">
      <xdr:nvSpPr>
        <xdr:cNvPr id="113" name="Text Box 12">
          <a:extLst>
            <a:ext uri="{FF2B5EF4-FFF2-40B4-BE49-F238E27FC236}">
              <a16:creationId xmlns:a16="http://schemas.microsoft.com/office/drawing/2014/main" id="{00000000-0008-0000-2300-000071000000}"/>
            </a:ext>
          </a:extLst>
        </xdr:cNvPr>
        <xdr:cNvSpPr txBox="1">
          <a:spLocks noChangeArrowheads="1"/>
        </xdr:cNvSpPr>
      </xdr:nvSpPr>
      <xdr:spPr bwMode="auto">
        <a:xfrm>
          <a:off x="0" y="12763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70</xdr:row>
      <xdr:rowOff>0</xdr:rowOff>
    </xdr:from>
    <xdr:ext cx="114300" cy="285750"/>
    <xdr:sp macro="" textlink="">
      <xdr:nvSpPr>
        <xdr:cNvPr id="114" name="Text Box 13">
          <a:extLst>
            <a:ext uri="{FF2B5EF4-FFF2-40B4-BE49-F238E27FC236}">
              <a16:creationId xmlns:a16="http://schemas.microsoft.com/office/drawing/2014/main" id="{00000000-0008-0000-2300-000072000000}"/>
            </a:ext>
          </a:extLst>
        </xdr:cNvPr>
        <xdr:cNvSpPr txBox="1">
          <a:spLocks noChangeArrowheads="1"/>
        </xdr:cNvSpPr>
      </xdr:nvSpPr>
      <xdr:spPr bwMode="auto">
        <a:xfrm>
          <a:off x="0" y="1333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70</xdr:row>
      <xdr:rowOff>0</xdr:rowOff>
    </xdr:from>
    <xdr:ext cx="114300" cy="285750"/>
    <xdr:sp macro="" textlink="">
      <xdr:nvSpPr>
        <xdr:cNvPr id="115" name="Text Box 14">
          <a:extLst>
            <a:ext uri="{FF2B5EF4-FFF2-40B4-BE49-F238E27FC236}">
              <a16:creationId xmlns:a16="http://schemas.microsoft.com/office/drawing/2014/main" id="{00000000-0008-0000-2300-000073000000}"/>
            </a:ext>
          </a:extLst>
        </xdr:cNvPr>
        <xdr:cNvSpPr txBox="1">
          <a:spLocks noChangeArrowheads="1"/>
        </xdr:cNvSpPr>
      </xdr:nvSpPr>
      <xdr:spPr bwMode="auto">
        <a:xfrm>
          <a:off x="0" y="1333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65</xdr:row>
      <xdr:rowOff>0</xdr:rowOff>
    </xdr:from>
    <xdr:ext cx="114300" cy="285750"/>
    <xdr:sp macro="" textlink="">
      <xdr:nvSpPr>
        <xdr:cNvPr id="116" name="Text Box 1">
          <a:extLst>
            <a:ext uri="{FF2B5EF4-FFF2-40B4-BE49-F238E27FC236}">
              <a16:creationId xmlns:a16="http://schemas.microsoft.com/office/drawing/2014/main" id="{00000000-0008-0000-2300-000074000000}"/>
            </a:ext>
          </a:extLst>
        </xdr:cNvPr>
        <xdr:cNvSpPr txBox="1">
          <a:spLocks noChangeArrowheads="1"/>
        </xdr:cNvSpPr>
      </xdr:nvSpPr>
      <xdr:spPr bwMode="auto">
        <a:xfrm>
          <a:off x="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65</xdr:row>
      <xdr:rowOff>0</xdr:rowOff>
    </xdr:from>
    <xdr:ext cx="114300" cy="285750"/>
    <xdr:sp macro="" textlink="">
      <xdr:nvSpPr>
        <xdr:cNvPr id="117" name="Text Box 2">
          <a:extLst>
            <a:ext uri="{FF2B5EF4-FFF2-40B4-BE49-F238E27FC236}">
              <a16:creationId xmlns:a16="http://schemas.microsoft.com/office/drawing/2014/main" id="{00000000-0008-0000-2300-000075000000}"/>
            </a:ext>
          </a:extLst>
        </xdr:cNvPr>
        <xdr:cNvSpPr txBox="1">
          <a:spLocks noChangeArrowheads="1"/>
        </xdr:cNvSpPr>
      </xdr:nvSpPr>
      <xdr:spPr bwMode="auto">
        <a:xfrm>
          <a:off x="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17</xdr:row>
      <xdr:rowOff>0</xdr:rowOff>
    </xdr:from>
    <xdr:ext cx="114300" cy="285750"/>
    <xdr:sp macro="" textlink="">
      <xdr:nvSpPr>
        <xdr:cNvPr id="118" name="Text Box 8">
          <a:extLst>
            <a:ext uri="{FF2B5EF4-FFF2-40B4-BE49-F238E27FC236}">
              <a16:creationId xmlns:a16="http://schemas.microsoft.com/office/drawing/2014/main" id="{00000000-0008-0000-2300-000076000000}"/>
            </a:ext>
          </a:extLst>
        </xdr:cNvPr>
        <xdr:cNvSpPr txBox="1">
          <a:spLocks noChangeArrowheads="1"/>
        </xdr:cNvSpPr>
      </xdr:nvSpPr>
      <xdr:spPr bwMode="auto">
        <a:xfrm>
          <a:off x="0" y="323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37</xdr:row>
      <xdr:rowOff>0</xdr:rowOff>
    </xdr:from>
    <xdr:ext cx="114300" cy="285750"/>
    <xdr:sp macro="" textlink="">
      <xdr:nvSpPr>
        <xdr:cNvPr id="119" name="Text Box 8">
          <a:extLst>
            <a:ext uri="{FF2B5EF4-FFF2-40B4-BE49-F238E27FC236}">
              <a16:creationId xmlns:a16="http://schemas.microsoft.com/office/drawing/2014/main" id="{00000000-0008-0000-2300-000077000000}"/>
            </a:ext>
          </a:extLst>
        </xdr:cNvPr>
        <xdr:cNvSpPr txBox="1">
          <a:spLocks noChangeArrowheads="1"/>
        </xdr:cNvSpPr>
      </xdr:nvSpPr>
      <xdr:spPr bwMode="auto">
        <a:xfrm>
          <a:off x="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49</xdr:row>
      <xdr:rowOff>0</xdr:rowOff>
    </xdr:from>
    <xdr:ext cx="114300" cy="285750"/>
    <xdr:sp macro="" textlink="">
      <xdr:nvSpPr>
        <xdr:cNvPr id="120" name="Text Box 8">
          <a:extLst>
            <a:ext uri="{FF2B5EF4-FFF2-40B4-BE49-F238E27FC236}">
              <a16:creationId xmlns:a16="http://schemas.microsoft.com/office/drawing/2014/main" id="{00000000-0008-0000-2300-000078000000}"/>
            </a:ext>
          </a:extLst>
        </xdr:cNvPr>
        <xdr:cNvSpPr txBox="1">
          <a:spLocks noChangeArrowheads="1"/>
        </xdr:cNvSpPr>
      </xdr:nvSpPr>
      <xdr:spPr bwMode="auto">
        <a:xfrm>
          <a:off x="0" y="933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21</xdr:row>
      <xdr:rowOff>0</xdr:rowOff>
    </xdr:from>
    <xdr:ext cx="114300" cy="285750"/>
    <xdr:sp macro="" textlink="">
      <xdr:nvSpPr>
        <xdr:cNvPr id="121" name="Text Box 8">
          <a:extLst>
            <a:ext uri="{FF2B5EF4-FFF2-40B4-BE49-F238E27FC236}">
              <a16:creationId xmlns:a16="http://schemas.microsoft.com/office/drawing/2014/main" id="{00000000-0008-0000-2300-000079000000}"/>
            </a:ext>
          </a:extLst>
        </xdr:cNvPr>
        <xdr:cNvSpPr txBox="1">
          <a:spLocks noChangeArrowheads="1"/>
        </xdr:cNvSpPr>
      </xdr:nvSpPr>
      <xdr:spPr bwMode="auto">
        <a:xfrm>
          <a:off x="0" y="400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34</xdr:row>
      <xdr:rowOff>0</xdr:rowOff>
    </xdr:from>
    <xdr:ext cx="114300" cy="285750"/>
    <xdr:sp macro="" textlink="">
      <xdr:nvSpPr>
        <xdr:cNvPr id="122" name="Text Box 8">
          <a:extLst>
            <a:ext uri="{FF2B5EF4-FFF2-40B4-BE49-F238E27FC236}">
              <a16:creationId xmlns:a16="http://schemas.microsoft.com/office/drawing/2014/main" id="{00000000-0008-0000-2300-00007A000000}"/>
            </a:ext>
          </a:extLst>
        </xdr:cNvPr>
        <xdr:cNvSpPr txBox="1">
          <a:spLocks noChangeArrowheads="1"/>
        </xdr:cNvSpPr>
      </xdr:nvSpPr>
      <xdr:spPr bwMode="auto">
        <a:xfrm>
          <a:off x="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34</xdr:row>
      <xdr:rowOff>0</xdr:rowOff>
    </xdr:from>
    <xdr:ext cx="114300" cy="285750"/>
    <xdr:sp macro="" textlink="">
      <xdr:nvSpPr>
        <xdr:cNvPr id="123" name="Text Box 8">
          <a:extLst>
            <a:ext uri="{FF2B5EF4-FFF2-40B4-BE49-F238E27FC236}">
              <a16:creationId xmlns:a16="http://schemas.microsoft.com/office/drawing/2014/main" id="{00000000-0008-0000-2300-00007B000000}"/>
            </a:ext>
          </a:extLst>
        </xdr:cNvPr>
        <xdr:cNvSpPr txBox="1">
          <a:spLocks noChangeArrowheads="1"/>
        </xdr:cNvSpPr>
      </xdr:nvSpPr>
      <xdr:spPr bwMode="auto">
        <a:xfrm>
          <a:off x="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35</xdr:row>
      <xdr:rowOff>0</xdr:rowOff>
    </xdr:from>
    <xdr:ext cx="114300" cy="285750"/>
    <xdr:sp macro="" textlink="">
      <xdr:nvSpPr>
        <xdr:cNvPr id="124" name="Text Box 1">
          <a:extLst>
            <a:ext uri="{FF2B5EF4-FFF2-40B4-BE49-F238E27FC236}">
              <a16:creationId xmlns:a16="http://schemas.microsoft.com/office/drawing/2014/main" id="{00000000-0008-0000-2300-00007C000000}"/>
            </a:ext>
          </a:extLst>
        </xdr:cNvPr>
        <xdr:cNvSpPr txBox="1">
          <a:spLocks noChangeArrowheads="1"/>
        </xdr:cNvSpPr>
      </xdr:nvSpPr>
      <xdr:spPr bwMode="auto">
        <a:xfrm>
          <a:off x="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35</xdr:row>
      <xdr:rowOff>0</xdr:rowOff>
    </xdr:from>
    <xdr:ext cx="114300" cy="285750"/>
    <xdr:sp macro="" textlink="">
      <xdr:nvSpPr>
        <xdr:cNvPr id="125" name="Text Box 2">
          <a:extLst>
            <a:ext uri="{FF2B5EF4-FFF2-40B4-BE49-F238E27FC236}">
              <a16:creationId xmlns:a16="http://schemas.microsoft.com/office/drawing/2014/main" id="{00000000-0008-0000-2300-00007D000000}"/>
            </a:ext>
          </a:extLst>
        </xdr:cNvPr>
        <xdr:cNvSpPr txBox="1">
          <a:spLocks noChangeArrowheads="1"/>
        </xdr:cNvSpPr>
      </xdr:nvSpPr>
      <xdr:spPr bwMode="auto">
        <a:xfrm>
          <a:off x="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35</xdr:row>
      <xdr:rowOff>0</xdr:rowOff>
    </xdr:from>
    <xdr:ext cx="114300" cy="285750"/>
    <xdr:sp macro="" textlink="">
      <xdr:nvSpPr>
        <xdr:cNvPr id="126" name="Text Box 3">
          <a:extLst>
            <a:ext uri="{FF2B5EF4-FFF2-40B4-BE49-F238E27FC236}">
              <a16:creationId xmlns:a16="http://schemas.microsoft.com/office/drawing/2014/main" id="{00000000-0008-0000-2300-00007E000000}"/>
            </a:ext>
          </a:extLst>
        </xdr:cNvPr>
        <xdr:cNvSpPr txBox="1">
          <a:spLocks noChangeArrowheads="1"/>
        </xdr:cNvSpPr>
      </xdr:nvSpPr>
      <xdr:spPr bwMode="auto">
        <a:xfrm>
          <a:off x="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35</xdr:row>
      <xdr:rowOff>0</xdr:rowOff>
    </xdr:from>
    <xdr:ext cx="114300" cy="285750"/>
    <xdr:sp macro="" textlink="">
      <xdr:nvSpPr>
        <xdr:cNvPr id="127" name="Text Box 4">
          <a:extLst>
            <a:ext uri="{FF2B5EF4-FFF2-40B4-BE49-F238E27FC236}">
              <a16:creationId xmlns:a16="http://schemas.microsoft.com/office/drawing/2014/main" id="{00000000-0008-0000-2300-00007F000000}"/>
            </a:ext>
          </a:extLst>
        </xdr:cNvPr>
        <xdr:cNvSpPr txBox="1">
          <a:spLocks noChangeArrowheads="1"/>
        </xdr:cNvSpPr>
      </xdr:nvSpPr>
      <xdr:spPr bwMode="auto">
        <a:xfrm>
          <a:off x="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35</xdr:row>
      <xdr:rowOff>0</xdr:rowOff>
    </xdr:from>
    <xdr:ext cx="114300" cy="285750"/>
    <xdr:sp macro="" textlink="">
      <xdr:nvSpPr>
        <xdr:cNvPr id="128" name="Text Box 5">
          <a:extLst>
            <a:ext uri="{FF2B5EF4-FFF2-40B4-BE49-F238E27FC236}">
              <a16:creationId xmlns:a16="http://schemas.microsoft.com/office/drawing/2014/main" id="{00000000-0008-0000-2300-000080000000}"/>
            </a:ext>
          </a:extLst>
        </xdr:cNvPr>
        <xdr:cNvSpPr txBox="1">
          <a:spLocks noChangeArrowheads="1"/>
        </xdr:cNvSpPr>
      </xdr:nvSpPr>
      <xdr:spPr bwMode="auto">
        <a:xfrm>
          <a:off x="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35</xdr:row>
      <xdr:rowOff>0</xdr:rowOff>
    </xdr:from>
    <xdr:ext cx="114300" cy="285750"/>
    <xdr:sp macro="" textlink="">
      <xdr:nvSpPr>
        <xdr:cNvPr id="129" name="Text Box 6">
          <a:extLst>
            <a:ext uri="{FF2B5EF4-FFF2-40B4-BE49-F238E27FC236}">
              <a16:creationId xmlns:a16="http://schemas.microsoft.com/office/drawing/2014/main" id="{00000000-0008-0000-2300-000081000000}"/>
            </a:ext>
          </a:extLst>
        </xdr:cNvPr>
        <xdr:cNvSpPr txBox="1">
          <a:spLocks noChangeArrowheads="1"/>
        </xdr:cNvSpPr>
      </xdr:nvSpPr>
      <xdr:spPr bwMode="auto">
        <a:xfrm>
          <a:off x="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35</xdr:row>
      <xdr:rowOff>0</xdr:rowOff>
    </xdr:from>
    <xdr:ext cx="114300" cy="285750"/>
    <xdr:sp macro="" textlink="">
      <xdr:nvSpPr>
        <xdr:cNvPr id="130" name="Text Box 8">
          <a:extLst>
            <a:ext uri="{FF2B5EF4-FFF2-40B4-BE49-F238E27FC236}">
              <a16:creationId xmlns:a16="http://schemas.microsoft.com/office/drawing/2014/main" id="{00000000-0008-0000-2300-000082000000}"/>
            </a:ext>
          </a:extLst>
        </xdr:cNvPr>
        <xdr:cNvSpPr txBox="1">
          <a:spLocks noChangeArrowheads="1"/>
        </xdr:cNvSpPr>
      </xdr:nvSpPr>
      <xdr:spPr bwMode="auto">
        <a:xfrm>
          <a:off x="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35</xdr:row>
      <xdr:rowOff>0</xdr:rowOff>
    </xdr:from>
    <xdr:ext cx="114300" cy="285750"/>
    <xdr:sp macro="" textlink="">
      <xdr:nvSpPr>
        <xdr:cNvPr id="131" name="Text Box 9">
          <a:extLst>
            <a:ext uri="{FF2B5EF4-FFF2-40B4-BE49-F238E27FC236}">
              <a16:creationId xmlns:a16="http://schemas.microsoft.com/office/drawing/2014/main" id="{00000000-0008-0000-2300-000083000000}"/>
            </a:ext>
          </a:extLst>
        </xdr:cNvPr>
        <xdr:cNvSpPr txBox="1">
          <a:spLocks noChangeArrowheads="1"/>
        </xdr:cNvSpPr>
      </xdr:nvSpPr>
      <xdr:spPr bwMode="auto">
        <a:xfrm>
          <a:off x="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35</xdr:row>
      <xdr:rowOff>0</xdr:rowOff>
    </xdr:from>
    <xdr:ext cx="114300" cy="285750"/>
    <xdr:sp macro="" textlink="">
      <xdr:nvSpPr>
        <xdr:cNvPr id="132" name="Text Box 10">
          <a:extLst>
            <a:ext uri="{FF2B5EF4-FFF2-40B4-BE49-F238E27FC236}">
              <a16:creationId xmlns:a16="http://schemas.microsoft.com/office/drawing/2014/main" id="{00000000-0008-0000-2300-000084000000}"/>
            </a:ext>
          </a:extLst>
        </xdr:cNvPr>
        <xdr:cNvSpPr txBox="1">
          <a:spLocks noChangeArrowheads="1"/>
        </xdr:cNvSpPr>
      </xdr:nvSpPr>
      <xdr:spPr bwMode="auto">
        <a:xfrm>
          <a:off x="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35</xdr:row>
      <xdr:rowOff>0</xdr:rowOff>
    </xdr:from>
    <xdr:ext cx="114300" cy="285750"/>
    <xdr:sp macro="" textlink="">
      <xdr:nvSpPr>
        <xdr:cNvPr id="133" name="Text Box 1">
          <a:extLst>
            <a:ext uri="{FF2B5EF4-FFF2-40B4-BE49-F238E27FC236}">
              <a16:creationId xmlns:a16="http://schemas.microsoft.com/office/drawing/2014/main" id="{00000000-0008-0000-2300-000085000000}"/>
            </a:ext>
          </a:extLst>
        </xdr:cNvPr>
        <xdr:cNvSpPr txBox="1">
          <a:spLocks noChangeArrowheads="1"/>
        </xdr:cNvSpPr>
      </xdr:nvSpPr>
      <xdr:spPr bwMode="auto">
        <a:xfrm>
          <a:off x="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35</xdr:row>
      <xdr:rowOff>0</xdr:rowOff>
    </xdr:from>
    <xdr:ext cx="114300" cy="285750"/>
    <xdr:sp macro="" textlink="">
      <xdr:nvSpPr>
        <xdr:cNvPr id="134" name="Text Box 2">
          <a:extLst>
            <a:ext uri="{FF2B5EF4-FFF2-40B4-BE49-F238E27FC236}">
              <a16:creationId xmlns:a16="http://schemas.microsoft.com/office/drawing/2014/main" id="{00000000-0008-0000-2300-000086000000}"/>
            </a:ext>
          </a:extLst>
        </xdr:cNvPr>
        <xdr:cNvSpPr txBox="1">
          <a:spLocks noChangeArrowheads="1"/>
        </xdr:cNvSpPr>
      </xdr:nvSpPr>
      <xdr:spPr bwMode="auto">
        <a:xfrm>
          <a:off x="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51</xdr:row>
      <xdr:rowOff>0</xdr:rowOff>
    </xdr:from>
    <xdr:ext cx="114300" cy="285750"/>
    <xdr:sp macro="" textlink="">
      <xdr:nvSpPr>
        <xdr:cNvPr id="135" name="Text Box 8">
          <a:extLst>
            <a:ext uri="{FF2B5EF4-FFF2-40B4-BE49-F238E27FC236}">
              <a16:creationId xmlns:a16="http://schemas.microsoft.com/office/drawing/2014/main" id="{00000000-0008-0000-2300-000087000000}"/>
            </a:ext>
          </a:extLst>
        </xdr:cNvPr>
        <xdr:cNvSpPr txBox="1">
          <a:spLocks noChangeArrowheads="1"/>
        </xdr:cNvSpPr>
      </xdr:nvSpPr>
      <xdr:spPr bwMode="auto">
        <a:xfrm>
          <a:off x="0" y="971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36" name="Text Box 1">
          <a:extLst>
            <a:ext uri="{FF2B5EF4-FFF2-40B4-BE49-F238E27FC236}">
              <a16:creationId xmlns:a16="http://schemas.microsoft.com/office/drawing/2014/main" id="{00000000-0008-0000-2300-000088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37" name="Text Box 2">
          <a:extLst>
            <a:ext uri="{FF2B5EF4-FFF2-40B4-BE49-F238E27FC236}">
              <a16:creationId xmlns:a16="http://schemas.microsoft.com/office/drawing/2014/main" id="{00000000-0008-0000-2300-000089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38" name="Text Box 3">
          <a:extLst>
            <a:ext uri="{FF2B5EF4-FFF2-40B4-BE49-F238E27FC236}">
              <a16:creationId xmlns:a16="http://schemas.microsoft.com/office/drawing/2014/main" id="{00000000-0008-0000-2300-00008A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39" name="Text Box 4">
          <a:extLst>
            <a:ext uri="{FF2B5EF4-FFF2-40B4-BE49-F238E27FC236}">
              <a16:creationId xmlns:a16="http://schemas.microsoft.com/office/drawing/2014/main" id="{00000000-0008-0000-2300-00008B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40" name="Text Box 5">
          <a:extLst>
            <a:ext uri="{FF2B5EF4-FFF2-40B4-BE49-F238E27FC236}">
              <a16:creationId xmlns:a16="http://schemas.microsoft.com/office/drawing/2014/main" id="{00000000-0008-0000-2300-00008C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41" name="Text Box 6">
          <a:extLst>
            <a:ext uri="{FF2B5EF4-FFF2-40B4-BE49-F238E27FC236}">
              <a16:creationId xmlns:a16="http://schemas.microsoft.com/office/drawing/2014/main" id="{00000000-0008-0000-2300-00008D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42" name="Text Box 8">
          <a:extLst>
            <a:ext uri="{FF2B5EF4-FFF2-40B4-BE49-F238E27FC236}">
              <a16:creationId xmlns:a16="http://schemas.microsoft.com/office/drawing/2014/main" id="{00000000-0008-0000-2300-00008E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43" name="Text Box 9">
          <a:extLst>
            <a:ext uri="{FF2B5EF4-FFF2-40B4-BE49-F238E27FC236}">
              <a16:creationId xmlns:a16="http://schemas.microsoft.com/office/drawing/2014/main" id="{00000000-0008-0000-2300-00008F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44" name="Text Box 10">
          <a:extLst>
            <a:ext uri="{FF2B5EF4-FFF2-40B4-BE49-F238E27FC236}">
              <a16:creationId xmlns:a16="http://schemas.microsoft.com/office/drawing/2014/main" id="{00000000-0008-0000-2300-000090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68</xdr:row>
      <xdr:rowOff>0</xdr:rowOff>
    </xdr:from>
    <xdr:ext cx="114300" cy="285750"/>
    <xdr:sp macro="" textlink="">
      <xdr:nvSpPr>
        <xdr:cNvPr id="145" name="Text Box 11">
          <a:extLst>
            <a:ext uri="{FF2B5EF4-FFF2-40B4-BE49-F238E27FC236}">
              <a16:creationId xmlns:a16="http://schemas.microsoft.com/office/drawing/2014/main" id="{00000000-0008-0000-2300-000091000000}"/>
            </a:ext>
          </a:extLst>
        </xdr:cNvPr>
        <xdr:cNvSpPr txBox="1">
          <a:spLocks noChangeArrowheads="1"/>
        </xdr:cNvSpPr>
      </xdr:nvSpPr>
      <xdr:spPr bwMode="auto">
        <a:xfrm>
          <a:off x="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68</xdr:row>
      <xdr:rowOff>0</xdr:rowOff>
    </xdr:from>
    <xdr:ext cx="114300" cy="285750"/>
    <xdr:sp macro="" textlink="">
      <xdr:nvSpPr>
        <xdr:cNvPr id="146" name="Text Box 12">
          <a:extLst>
            <a:ext uri="{FF2B5EF4-FFF2-40B4-BE49-F238E27FC236}">
              <a16:creationId xmlns:a16="http://schemas.microsoft.com/office/drawing/2014/main" id="{00000000-0008-0000-2300-000092000000}"/>
            </a:ext>
          </a:extLst>
        </xdr:cNvPr>
        <xdr:cNvSpPr txBox="1">
          <a:spLocks noChangeArrowheads="1"/>
        </xdr:cNvSpPr>
      </xdr:nvSpPr>
      <xdr:spPr bwMode="auto">
        <a:xfrm>
          <a:off x="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71</xdr:row>
      <xdr:rowOff>0</xdr:rowOff>
    </xdr:from>
    <xdr:ext cx="114300" cy="285750"/>
    <xdr:sp macro="" textlink="">
      <xdr:nvSpPr>
        <xdr:cNvPr id="147" name="Text Box 13">
          <a:extLst>
            <a:ext uri="{FF2B5EF4-FFF2-40B4-BE49-F238E27FC236}">
              <a16:creationId xmlns:a16="http://schemas.microsoft.com/office/drawing/2014/main" id="{00000000-0008-0000-2300-000093000000}"/>
            </a:ext>
          </a:extLst>
        </xdr:cNvPr>
        <xdr:cNvSpPr txBox="1">
          <a:spLocks noChangeArrowheads="1"/>
        </xdr:cNvSpPr>
      </xdr:nvSpPr>
      <xdr:spPr bwMode="auto">
        <a:xfrm>
          <a:off x="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71</xdr:row>
      <xdr:rowOff>0</xdr:rowOff>
    </xdr:from>
    <xdr:ext cx="114300" cy="285750"/>
    <xdr:sp macro="" textlink="">
      <xdr:nvSpPr>
        <xdr:cNvPr id="148" name="Text Box 14">
          <a:extLst>
            <a:ext uri="{FF2B5EF4-FFF2-40B4-BE49-F238E27FC236}">
              <a16:creationId xmlns:a16="http://schemas.microsoft.com/office/drawing/2014/main" id="{00000000-0008-0000-2300-000094000000}"/>
            </a:ext>
          </a:extLst>
        </xdr:cNvPr>
        <xdr:cNvSpPr txBox="1">
          <a:spLocks noChangeArrowheads="1"/>
        </xdr:cNvSpPr>
      </xdr:nvSpPr>
      <xdr:spPr bwMode="auto">
        <a:xfrm>
          <a:off x="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49" name="Text Box 1">
          <a:extLst>
            <a:ext uri="{FF2B5EF4-FFF2-40B4-BE49-F238E27FC236}">
              <a16:creationId xmlns:a16="http://schemas.microsoft.com/office/drawing/2014/main" id="{00000000-0008-0000-2300-000095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50" name="Text Box 2">
          <a:extLst>
            <a:ext uri="{FF2B5EF4-FFF2-40B4-BE49-F238E27FC236}">
              <a16:creationId xmlns:a16="http://schemas.microsoft.com/office/drawing/2014/main" id="{00000000-0008-0000-2300-000096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18</xdr:row>
      <xdr:rowOff>0</xdr:rowOff>
    </xdr:from>
    <xdr:ext cx="114300" cy="285750"/>
    <xdr:sp macro="" textlink="">
      <xdr:nvSpPr>
        <xdr:cNvPr id="151" name="Text Box 8">
          <a:extLst>
            <a:ext uri="{FF2B5EF4-FFF2-40B4-BE49-F238E27FC236}">
              <a16:creationId xmlns:a16="http://schemas.microsoft.com/office/drawing/2014/main" id="{00000000-0008-0000-2300-000097000000}"/>
            </a:ext>
          </a:extLst>
        </xdr:cNvPr>
        <xdr:cNvSpPr txBox="1">
          <a:spLocks noChangeArrowheads="1"/>
        </xdr:cNvSpPr>
      </xdr:nvSpPr>
      <xdr:spPr bwMode="auto">
        <a:xfrm>
          <a:off x="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37</xdr:row>
      <xdr:rowOff>0</xdr:rowOff>
    </xdr:from>
    <xdr:ext cx="114300" cy="285750"/>
    <xdr:sp macro="" textlink="">
      <xdr:nvSpPr>
        <xdr:cNvPr id="152" name="Text Box 8">
          <a:extLst>
            <a:ext uri="{FF2B5EF4-FFF2-40B4-BE49-F238E27FC236}">
              <a16:creationId xmlns:a16="http://schemas.microsoft.com/office/drawing/2014/main" id="{00000000-0008-0000-2300-000098000000}"/>
            </a:ext>
          </a:extLst>
        </xdr:cNvPr>
        <xdr:cNvSpPr txBox="1">
          <a:spLocks noChangeArrowheads="1"/>
        </xdr:cNvSpPr>
      </xdr:nvSpPr>
      <xdr:spPr bwMode="auto">
        <a:xfrm>
          <a:off x="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50</xdr:row>
      <xdr:rowOff>0</xdr:rowOff>
    </xdr:from>
    <xdr:ext cx="114300" cy="285750"/>
    <xdr:sp macro="" textlink="">
      <xdr:nvSpPr>
        <xdr:cNvPr id="153" name="Text Box 8">
          <a:extLst>
            <a:ext uri="{FF2B5EF4-FFF2-40B4-BE49-F238E27FC236}">
              <a16:creationId xmlns:a16="http://schemas.microsoft.com/office/drawing/2014/main" id="{00000000-0008-0000-2300-000099000000}"/>
            </a:ext>
          </a:extLst>
        </xdr:cNvPr>
        <xdr:cNvSpPr txBox="1">
          <a:spLocks noChangeArrowheads="1"/>
        </xdr:cNvSpPr>
      </xdr:nvSpPr>
      <xdr:spPr bwMode="auto">
        <a:xfrm>
          <a:off x="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22</xdr:row>
      <xdr:rowOff>0</xdr:rowOff>
    </xdr:from>
    <xdr:ext cx="114300" cy="285750"/>
    <xdr:sp macro="" textlink="">
      <xdr:nvSpPr>
        <xdr:cNvPr id="154" name="Text Box 8">
          <a:extLst>
            <a:ext uri="{FF2B5EF4-FFF2-40B4-BE49-F238E27FC236}">
              <a16:creationId xmlns:a16="http://schemas.microsoft.com/office/drawing/2014/main" id="{00000000-0008-0000-2300-00009A000000}"/>
            </a:ext>
          </a:extLst>
        </xdr:cNvPr>
        <xdr:cNvSpPr txBox="1">
          <a:spLocks noChangeArrowheads="1"/>
        </xdr:cNvSpPr>
      </xdr:nvSpPr>
      <xdr:spPr bwMode="auto">
        <a:xfrm>
          <a:off x="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35</xdr:row>
      <xdr:rowOff>0</xdr:rowOff>
    </xdr:from>
    <xdr:ext cx="114300" cy="285750"/>
    <xdr:sp macro="" textlink="">
      <xdr:nvSpPr>
        <xdr:cNvPr id="155" name="Text Box 8">
          <a:extLst>
            <a:ext uri="{FF2B5EF4-FFF2-40B4-BE49-F238E27FC236}">
              <a16:creationId xmlns:a16="http://schemas.microsoft.com/office/drawing/2014/main" id="{00000000-0008-0000-2300-00009B000000}"/>
            </a:ext>
          </a:extLst>
        </xdr:cNvPr>
        <xdr:cNvSpPr txBox="1">
          <a:spLocks noChangeArrowheads="1"/>
        </xdr:cNvSpPr>
      </xdr:nvSpPr>
      <xdr:spPr bwMode="auto">
        <a:xfrm>
          <a:off x="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35</xdr:row>
      <xdr:rowOff>0</xdr:rowOff>
    </xdr:from>
    <xdr:ext cx="114300" cy="285750"/>
    <xdr:sp macro="" textlink="">
      <xdr:nvSpPr>
        <xdr:cNvPr id="156" name="Text Box 8">
          <a:extLst>
            <a:ext uri="{FF2B5EF4-FFF2-40B4-BE49-F238E27FC236}">
              <a16:creationId xmlns:a16="http://schemas.microsoft.com/office/drawing/2014/main" id="{00000000-0008-0000-2300-00009C000000}"/>
            </a:ext>
          </a:extLst>
        </xdr:cNvPr>
        <xdr:cNvSpPr txBox="1">
          <a:spLocks noChangeArrowheads="1"/>
        </xdr:cNvSpPr>
      </xdr:nvSpPr>
      <xdr:spPr bwMode="auto">
        <a:xfrm>
          <a:off x="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57" name="Text Box 1">
          <a:extLst>
            <a:ext uri="{FF2B5EF4-FFF2-40B4-BE49-F238E27FC236}">
              <a16:creationId xmlns:a16="http://schemas.microsoft.com/office/drawing/2014/main" id="{00000000-0008-0000-2300-00009D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58" name="Text Box 2">
          <a:extLst>
            <a:ext uri="{FF2B5EF4-FFF2-40B4-BE49-F238E27FC236}">
              <a16:creationId xmlns:a16="http://schemas.microsoft.com/office/drawing/2014/main" id="{00000000-0008-0000-2300-00009E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59" name="Text Box 3">
          <a:extLst>
            <a:ext uri="{FF2B5EF4-FFF2-40B4-BE49-F238E27FC236}">
              <a16:creationId xmlns:a16="http://schemas.microsoft.com/office/drawing/2014/main" id="{00000000-0008-0000-2300-00009F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60" name="Text Box 4">
          <a:extLst>
            <a:ext uri="{FF2B5EF4-FFF2-40B4-BE49-F238E27FC236}">
              <a16:creationId xmlns:a16="http://schemas.microsoft.com/office/drawing/2014/main" id="{00000000-0008-0000-2300-0000A0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61" name="Text Box 5">
          <a:extLst>
            <a:ext uri="{FF2B5EF4-FFF2-40B4-BE49-F238E27FC236}">
              <a16:creationId xmlns:a16="http://schemas.microsoft.com/office/drawing/2014/main" id="{00000000-0008-0000-2300-0000A1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62" name="Text Box 6">
          <a:extLst>
            <a:ext uri="{FF2B5EF4-FFF2-40B4-BE49-F238E27FC236}">
              <a16:creationId xmlns:a16="http://schemas.microsoft.com/office/drawing/2014/main" id="{00000000-0008-0000-2300-0000A2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63" name="Text Box 8">
          <a:extLst>
            <a:ext uri="{FF2B5EF4-FFF2-40B4-BE49-F238E27FC236}">
              <a16:creationId xmlns:a16="http://schemas.microsoft.com/office/drawing/2014/main" id="{00000000-0008-0000-2300-0000A3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64" name="Text Box 9">
          <a:extLst>
            <a:ext uri="{FF2B5EF4-FFF2-40B4-BE49-F238E27FC236}">
              <a16:creationId xmlns:a16="http://schemas.microsoft.com/office/drawing/2014/main" id="{00000000-0008-0000-2300-0000A4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65" name="Text Box 10">
          <a:extLst>
            <a:ext uri="{FF2B5EF4-FFF2-40B4-BE49-F238E27FC236}">
              <a16:creationId xmlns:a16="http://schemas.microsoft.com/office/drawing/2014/main" id="{00000000-0008-0000-2300-0000A5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66" name="Text Box 1">
          <a:extLst>
            <a:ext uri="{FF2B5EF4-FFF2-40B4-BE49-F238E27FC236}">
              <a16:creationId xmlns:a16="http://schemas.microsoft.com/office/drawing/2014/main" id="{00000000-0008-0000-2300-0000A6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67" name="Text Box 2">
          <a:extLst>
            <a:ext uri="{FF2B5EF4-FFF2-40B4-BE49-F238E27FC236}">
              <a16:creationId xmlns:a16="http://schemas.microsoft.com/office/drawing/2014/main" id="{00000000-0008-0000-2300-0000A7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52</xdr:row>
      <xdr:rowOff>0</xdr:rowOff>
    </xdr:from>
    <xdr:ext cx="114300" cy="285750"/>
    <xdr:sp macro="" textlink="">
      <xdr:nvSpPr>
        <xdr:cNvPr id="168" name="Text Box 8">
          <a:extLst>
            <a:ext uri="{FF2B5EF4-FFF2-40B4-BE49-F238E27FC236}">
              <a16:creationId xmlns:a16="http://schemas.microsoft.com/office/drawing/2014/main" id="{00000000-0008-0000-2300-0000A8000000}"/>
            </a:ext>
          </a:extLst>
        </xdr:cNvPr>
        <xdr:cNvSpPr txBox="1">
          <a:spLocks noChangeArrowheads="1"/>
        </xdr:cNvSpPr>
      </xdr:nvSpPr>
      <xdr:spPr bwMode="auto">
        <a:xfrm>
          <a:off x="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69" name="Text Box 1">
          <a:extLst>
            <a:ext uri="{FF2B5EF4-FFF2-40B4-BE49-F238E27FC236}">
              <a16:creationId xmlns:a16="http://schemas.microsoft.com/office/drawing/2014/main" id="{00000000-0008-0000-2300-0000A9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70" name="Text Box 2">
          <a:extLst>
            <a:ext uri="{FF2B5EF4-FFF2-40B4-BE49-F238E27FC236}">
              <a16:creationId xmlns:a16="http://schemas.microsoft.com/office/drawing/2014/main" id="{00000000-0008-0000-2300-0000AA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71" name="Text Box 3">
          <a:extLst>
            <a:ext uri="{FF2B5EF4-FFF2-40B4-BE49-F238E27FC236}">
              <a16:creationId xmlns:a16="http://schemas.microsoft.com/office/drawing/2014/main" id="{00000000-0008-0000-2300-0000AB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72" name="Text Box 4">
          <a:extLst>
            <a:ext uri="{FF2B5EF4-FFF2-40B4-BE49-F238E27FC236}">
              <a16:creationId xmlns:a16="http://schemas.microsoft.com/office/drawing/2014/main" id="{00000000-0008-0000-2300-0000AC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73" name="Text Box 5">
          <a:extLst>
            <a:ext uri="{FF2B5EF4-FFF2-40B4-BE49-F238E27FC236}">
              <a16:creationId xmlns:a16="http://schemas.microsoft.com/office/drawing/2014/main" id="{00000000-0008-0000-2300-0000AD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74" name="Text Box 6">
          <a:extLst>
            <a:ext uri="{FF2B5EF4-FFF2-40B4-BE49-F238E27FC236}">
              <a16:creationId xmlns:a16="http://schemas.microsoft.com/office/drawing/2014/main" id="{00000000-0008-0000-2300-0000AE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75" name="Text Box 8">
          <a:extLst>
            <a:ext uri="{FF2B5EF4-FFF2-40B4-BE49-F238E27FC236}">
              <a16:creationId xmlns:a16="http://schemas.microsoft.com/office/drawing/2014/main" id="{00000000-0008-0000-2300-0000AF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76" name="Text Box 9">
          <a:extLst>
            <a:ext uri="{FF2B5EF4-FFF2-40B4-BE49-F238E27FC236}">
              <a16:creationId xmlns:a16="http://schemas.microsoft.com/office/drawing/2014/main" id="{00000000-0008-0000-2300-0000B0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77" name="Text Box 10">
          <a:extLst>
            <a:ext uri="{FF2B5EF4-FFF2-40B4-BE49-F238E27FC236}">
              <a16:creationId xmlns:a16="http://schemas.microsoft.com/office/drawing/2014/main" id="{00000000-0008-0000-2300-0000B1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68</xdr:row>
      <xdr:rowOff>0</xdr:rowOff>
    </xdr:from>
    <xdr:ext cx="114300" cy="285750"/>
    <xdr:sp macro="" textlink="">
      <xdr:nvSpPr>
        <xdr:cNvPr id="178" name="Text Box 11">
          <a:extLst>
            <a:ext uri="{FF2B5EF4-FFF2-40B4-BE49-F238E27FC236}">
              <a16:creationId xmlns:a16="http://schemas.microsoft.com/office/drawing/2014/main" id="{00000000-0008-0000-2300-0000B2000000}"/>
            </a:ext>
          </a:extLst>
        </xdr:cNvPr>
        <xdr:cNvSpPr txBox="1">
          <a:spLocks noChangeArrowheads="1"/>
        </xdr:cNvSpPr>
      </xdr:nvSpPr>
      <xdr:spPr bwMode="auto">
        <a:xfrm>
          <a:off x="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68</xdr:row>
      <xdr:rowOff>0</xdr:rowOff>
    </xdr:from>
    <xdr:ext cx="114300" cy="285750"/>
    <xdr:sp macro="" textlink="">
      <xdr:nvSpPr>
        <xdr:cNvPr id="179" name="Text Box 12">
          <a:extLst>
            <a:ext uri="{FF2B5EF4-FFF2-40B4-BE49-F238E27FC236}">
              <a16:creationId xmlns:a16="http://schemas.microsoft.com/office/drawing/2014/main" id="{00000000-0008-0000-2300-0000B3000000}"/>
            </a:ext>
          </a:extLst>
        </xdr:cNvPr>
        <xdr:cNvSpPr txBox="1">
          <a:spLocks noChangeArrowheads="1"/>
        </xdr:cNvSpPr>
      </xdr:nvSpPr>
      <xdr:spPr bwMode="auto">
        <a:xfrm>
          <a:off x="0" y="12954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71</xdr:row>
      <xdr:rowOff>0</xdr:rowOff>
    </xdr:from>
    <xdr:ext cx="114300" cy="285750"/>
    <xdr:sp macro="" textlink="">
      <xdr:nvSpPr>
        <xdr:cNvPr id="180" name="Text Box 13">
          <a:extLst>
            <a:ext uri="{FF2B5EF4-FFF2-40B4-BE49-F238E27FC236}">
              <a16:creationId xmlns:a16="http://schemas.microsoft.com/office/drawing/2014/main" id="{00000000-0008-0000-2300-0000B4000000}"/>
            </a:ext>
          </a:extLst>
        </xdr:cNvPr>
        <xdr:cNvSpPr txBox="1">
          <a:spLocks noChangeArrowheads="1"/>
        </xdr:cNvSpPr>
      </xdr:nvSpPr>
      <xdr:spPr bwMode="auto">
        <a:xfrm>
          <a:off x="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71</xdr:row>
      <xdr:rowOff>0</xdr:rowOff>
    </xdr:from>
    <xdr:ext cx="114300" cy="285750"/>
    <xdr:sp macro="" textlink="">
      <xdr:nvSpPr>
        <xdr:cNvPr id="181" name="Text Box 14">
          <a:extLst>
            <a:ext uri="{FF2B5EF4-FFF2-40B4-BE49-F238E27FC236}">
              <a16:creationId xmlns:a16="http://schemas.microsoft.com/office/drawing/2014/main" id="{00000000-0008-0000-2300-0000B5000000}"/>
            </a:ext>
          </a:extLst>
        </xdr:cNvPr>
        <xdr:cNvSpPr txBox="1">
          <a:spLocks noChangeArrowheads="1"/>
        </xdr:cNvSpPr>
      </xdr:nvSpPr>
      <xdr:spPr bwMode="auto">
        <a:xfrm>
          <a:off x="0" y="1352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82" name="Text Box 1">
          <a:extLst>
            <a:ext uri="{FF2B5EF4-FFF2-40B4-BE49-F238E27FC236}">
              <a16:creationId xmlns:a16="http://schemas.microsoft.com/office/drawing/2014/main" id="{00000000-0008-0000-2300-0000B6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66</xdr:row>
      <xdr:rowOff>0</xdr:rowOff>
    </xdr:from>
    <xdr:ext cx="114300" cy="285750"/>
    <xdr:sp macro="" textlink="">
      <xdr:nvSpPr>
        <xdr:cNvPr id="183" name="Text Box 2">
          <a:extLst>
            <a:ext uri="{FF2B5EF4-FFF2-40B4-BE49-F238E27FC236}">
              <a16:creationId xmlns:a16="http://schemas.microsoft.com/office/drawing/2014/main" id="{00000000-0008-0000-2300-0000B7000000}"/>
            </a:ext>
          </a:extLst>
        </xdr:cNvPr>
        <xdr:cNvSpPr txBox="1">
          <a:spLocks noChangeArrowheads="1"/>
        </xdr:cNvSpPr>
      </xdr:nvSpPr>
      <xdr:spPr bwMode="auto">
        <a:xfrm>
          <a:off x="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18</xdr:row>
      <xdr:rowOff>0</xdr:rowOff>
    </xdr:from>
    <xdr:ext cx="114300" cy="285750"/>
    <xdr:sp macro="" textlink="">
      <xdr:nvSpPr>
        <xdr:cNvPr id="184" name="Text Box 8">
          <a:extLst>
            <a:ext uri="{FF2B5EF4-FFF2-40B4-BE49-F238E27FC236}">
              <a16:creationId xmlns:a16="http://schemas.microsoft.com/office/drawing/2014/main" id="{00000000-0008-0000-2300-0000B8000000}"/>
            </a:ext>
          </a:extLst>
        </xdr:cNvPr>
        <xdr:cNvSpPr txBox="1">
          <a:spLocks noChangeArrowheads="1"/>
        </xdr:cNvSpPr>
      </xdr:nvSpPr>
      <xdr:spPr bwMode="auto">
        <a:xfrm>
          <a:off x="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37</xdr:row>
      <xdr:rowOff>0</xdr:rowOff>
    </xdr:from>
    <xdr:ext cx="114300" cy="285750"/>
    <xdr:sp macro="" textlink="">
      <xdr:nvSpPr>
        <xdr:cNvPr id="185" name="Text Box 8">
          <a:extLst>
            <a:ext uri="{FF2B5EF4-FFF2-40B4-BE49-F238E27FC236}">
              <a16:creationId xmlns:a16="http://schemas.microsoft.com/office/drawing/2014/main" id="{00000000-0008-0000-2300-0000B9000000}"/>
            </a:ext>
          </a:extLst>
        </xdr:cNvPr>
        <xdr:cNvSpPr txBox="1">
          <a:spLocks noChangeArrowheads="1"/>
        </xdr:cNvSpPr>
      </xdr:nvSpPr>
      <xdr:spPr bwMode="auto">
        <a:xfrm>
          <a:off x="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50</xdr:row>
      <xdr:rowOff>0</xdr:rowOff>
    </xdr:from>
    <xdr:ext cx="114300" cy="285750"/>
    <xdr:sp macro="" textlink="">
      <xdr:nvSpPr>
        <xdr:cNvPr id="186" name="Text Box 8">
          <a:extLst>
            <a:ext uri="{FF2B5EF4-FFF2-40B4-BE49-F238E27FC236}">
              <a16:creationId xmlns:a16="http://schemas.microsoft.com/office/drawing/2014/main" id="{00000000-0008-0000-2300-0000BA000000}"/>
            </a:ext>
          </a:extLst>
        </xdr:cNvPr>
        <xdr:cNvSpPr txBox="1">
          <a:spLocks noChangeArrowheads="1"/>
        </xdr:cNvSpPr>
      </xdr:nvSpPr>
      <xdr:spPr bwMode="auto">
        <a:xfrm>
          <a:off x="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22</xdr:row>
      <xdr:rowOff>0</xdr:rowOff>
    </xdr:from>
    <xdr:ext cx="114300" cy="285750"/>
    <xdr:sp macro="" textlink="">
      <xdr:nvSpPr>
        <xdr:cNvPr id="187" name="Text Box 8">
          <a:extLst>
            <a:ext uri="{FF2B5EF4-FFF2-40B4-BE49-F238E27FC236}">
              <a16:creationId xmlns:a16="http://schemas.microsoft.com/office/drawing/2014/main" id="{00000000-0008-0000-2300-0000BB000000}"/>
            </a:ext>
          </a:extLst>
        </xdr:cNvPr>
        <xdr:cNvSpPr txBox="1">
          <a:spLocks noChangeArrowheads="1"/>
        </xdr:cNvSpPr>
      </xdr:nvSpPr>
      <xdr:spPr bwMode="auto">
        <a:xfrm>
          <a:off x="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35</xdr:row>
      <xdr:rowOff>0</xdr:rowOff>
    </xdr:from>
    <xdr:ext cx="114300" cy="285750"/>
    <xdr:sp macro="" textlink="">
      <xdr:nvSpPr>
        <xdr:cNvPr id="188" name="Text Box 8">
          <a:extLst>
            <a:ext uri="{FF2B5EF4-FFF2-40B4-BE49-F238E27FC236}">
              <a16:creationId xmlns:a16="http://schemas.microsoft.com/office/drawing/2014/main" id="{00000000-0008-0000-2300-0000BC000000}"/>
            </a:ext>
          </a:extLst>
        </xdr:cNvPr>
        <xdr:cNvSpPr txBox="1">
          <a:spLocks noChangeArrowheads="1"/>
        </xdr:cNvSpPr>
      </xdr:nvSpPr>
      <xdr:spPr bwMode="auto">
        <a:xfrm>
          <a:off x="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35</xdr:row>
      <xdr:rowOff>0</xdr:rowOff>
    </xdr:from>
    <xdr:ext cx="114300" cy="285750"/>
    <xdr:sp macro="" textlink="">
      <xdr:nvSpPr>
        <xdr:cNvPr id="189" name="Text Box 8">
          <a:extLst>
            <a:ext uri="{FF2B5EF4-FFF2-40B4-BE49-F238E27FC236}">
              <a16:creationId xmlns:a16="http://schemas.microsoft.com/office/drawing/2014/main" id="{00000000-0008-0000-2300-0000BD000000}"/>
            </a:ext>
          </a:extLst>
        </xdr:cNvPr>
        <xdr:cNvSpPr txBox="1">
          <a:spLocks noChangeArrowheads="1"/>
        </xdr:cNvSpPr>
      </xdr:nvSpPr>
      <xdr:spPr bwMode="auto">
        <a:xfrm>
          <a:off x="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90" name="Text Box 1">
          <a:extLst>
            <a:ext uri="{FF2B5EF4-FFF2-40B4-BE49-F238E27FC236}">
              <a16:creationId xmlns:a16="http://schemas.microsoft.com/office/drawing/2014/main" id="{00000000-0008-0000-2300-0000BE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91" name="Text Box 2">
          <a:extLst>
            <a:ext uri="{FF2B5EF4-FFF2-40B4-BE49-F238E27FC236}">
              <a16:creationId xmlns:a16="http://schemas.microsoft.com/office/drawing/2014/main" id="{00000000-0008-0000-2300-0000BF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92" name="Text Box 3">
          <a:extLst>
            <a:ext uri="{FF2B5EF4-FFF2-40B4-BE49-F238E27FC236}">
              <a16:creationId xmlns:a16="http://schemas.microsoft.com/office/drawing/2014/main" id="{00000000-0008-0000-2300-0000C0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93" name="Text Box 4">
          <a:extLst>
            <a:ext uri="{FF2B5EF4-FFF2-40B4-BE49-F238E27FC236}">
              <a16:creationId xmlns:a16="http://schemas.microsoft.com/office/drawing/2014/main" id="{00000000-0008-0000-2300-0000C1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94" name="Text Box 5">
          <a:extLst>
            <a:ext uri="{FF2B5EF4-FFF2-40B4-BE49-F238E27FC236}">
              <a16:creationId xmlns:a16="http://schemas.microsoft.com/office/drawing/2014/main" id="{00000000-0008-0000-2300-0000C2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95" name="Text Box 6">
          <a:extLst>
            <a:ext uri="{FF2B5EF4-FFF2-40B4-BE49-F238E27FC236}">
              <a16:creationId xmlns:a16="http://schemas.microsoft.com/office/drawing/2014/main" id="{00000000-0008-0000-2300-0000C3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96" name="Text Box 8">
          <a:extLst>
            <a:ext uri="{FF2B5EF4-FFF2-40B4-BE49-F238E27FC236}">
              <a16:creationId xmlns:a16="http://schemas.microsoft.com/office/drawing/2014/main" id="{00000000-0008-0000-2300-0000C4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97" name="Text Box 9">
          <a:extLst>
            <a:ext uri="{FF2B5EF4-FFF2-40B4-BE49-F238E27FC236}">
              <a16:creationId xmlns:a16="http://schemas.microsoft.com/office/drawing/2014/main" id="{00000000-0008-0000-2300-0000C5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98" name="Text Box 10">
          <a:extLst>
            <a:ext uri="{FF2B5EF4-FFF2-40B4-BE49-F238E27FC236}">
              <a16:creationId xmlns:a16="http://schemas.microsoft.com/office/drawing/2014/main" id="{00000000-0008-0000-2300-0000C6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199" name="Text Box 1">
          <a:extLst>
            <a:ext uri="{FF2B5EF4-FFF2-40B4-BE49-F238E27FC236}">
              <a16:creationId xmlns:a16="http://schemas.microsoft.com/office/drawing/2014/main" id="{00000000-0008-0000-2300-0000C7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36</xdr:row>
      <xdr:rowOff>0</xdr:rowOff>
    </xdr:from>
    <xdr:ext cx="114300" cy="285750"/>
    <xdr:sp macro="" textlink="">
      <xdr:nvSpPr>
        <xdr:cNvPr id="200" name="Text Box 2">
          <a:extLst>
            <a:ext uri="{FF2B5EF4-FFF2-40B4-BE49-F238E27FC236}">
              <a16:creationId xmlns:a16="http://schemas.microsoft.com/office/drawing/2014/main" id="{00000000-0008-0000-2300-0000C8000000}"/>
            </a:ext>
          </a:extLst>
        </xdr:cNvPr>
        <xdr:cNvSpPr txBox="1">
          <a:spLocks noChangeArrowheads="1"/>
        </xdr:cNvSpPr>
      </xdr:nvSpPr>
      <xdr:spPr bwMode="auto">
        <a:xfrm>
          <a:off x="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52</xdr:row>
      <xdr:rowOff>0</xdr:rowOff>
    </xdr:from>
    <xdr:ext cx="114300" cy="285750"/>
    <xdr:sp macro="" textlink="">
      <xdr:nvSpPr>
        <xdr:cNvPr id="201" name="Text Box 8">
          <a:extLst>
            <a:ext uri="{FF2B5EF4-FFF2-40B4-BE49-F238E27FC236}">
              <a16:creationId xmlns:a16="http://schemas.microsoft.com/office/drawing/2014/main" id="{00000000-0008-0000-2300-0000C9000000}"/>
            </a:ext>
          </a:extLst>
        </xdr:cNvPr>
        <xdr:cNvSpPr txBox="1">
          <a:spLocks noChangeArrowheads="1"/>
        </xdr:cNvSpPr>
      </xdr:nvSpPr>
      <xdr:spPr bwMode="auto">
        <a:xfrm>
          <a:off x="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69</xdr:row>
      <xdr:rowOff>0</xdr:rowOff>
    </xdr:from>
    <xdr:ext cx="114300" cy="285750"/>
    <xdr:sp macro="" textlink="">
      <xdr:nvSpPr>
        <xdr:cNvPr id="202" name="Text Box 13">
          <a:extLst>
            <a:ext uri="{FF2B5EF4-FFF2-40B4-BE49-F238E27FC236}">
              <a16:creationId xmlns:a16="http://schemas.microsoft.com/office/drawing/2014/main" id="{00000000-0008-0000-2300-0000CA000000}"/>
            </a:ext>
          </a:extLst>
        </xdr:cNvPr>
        <xdr:cNvSpPr txBox="1">
          <a:spLocks noChangeArrowheads="1"/>
        </xdr:cNvSpPr>
      </xdr:nvSpPr>
      <xdr:spPr bwMode="auto">
        <a:xfrm>
          <a:off x="0" y="1314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0</xdr:col>
      <xdr:colOff>0</xdr:colOff>
      <xdr:row>69</xdr:row>
      <xdr:rowOff>0</xdr:rowOff>
    </xdr:from>
    <xdr:ext cx="114300" cy="285750"/>
    <xdr:sp macro="" textlink="">
      <xdr:nvSpPr>
        <xdr:cNvPr id="203" name="Text Box 14">
          <a:extLst>
            <a:ext uri="{FF2B5EF4-FFF2-40B4-BE49-F238E27FC236}">
              <a16:creationId xmlns:a16="http://schemas.microsoft.com/office/drawing/2014/main" id="{00000000-0008-0000-2300-0000CB000000}"/>
            </a:ext>
          </a:extLst>
        </xdr:cNvPr>
        <xdr:cNvSpPr txBox="1">
          <a:spLocks noChangeArrowheads="1"/>
        </xdr:cNvSpPr>
      </xdr:nvSpPr>
      <xdr:spPr bwMode="auto">
        <a:xfrm>
          <a:off x="0" y="13144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228600</xdr:colOff>
      <xdr:row>31</xdr:row>
      <xdr:rowOff>152400</xdr:rowOff>
    </xdr:from>
    <xdr:ext cx="114300" cy="285750"/>
    <xdr:sp macro="" textlink="">
      <xdr:nvSpPr>
        <xdr:cNvPr id="204" name="Text Box 8">
          <a:extLst>
            <a:ext uri="{FF2B5EF4-FFF2-40B4-BE49-F238E27FC236}">
              <a16:creationId xmlns:a16="http://schemas.microsoft.com/office/drawing/2014/main" id="{00000000-0008-0000-2300-0000CC000000}"/>
            </a:ext>
          </a:extLst>
        </xdr:cNvPr>
        <xdr:cNvSpPr txBox="1">
          <a:spLocks noChangeArrowheads="1"/>
        </xdr:cNvSpPr>
      </xdr:nvSpPr>
      <xdr:spPr bwMode="auto">
        <a:xfrm>
          <a:off x="2667000" y="60579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05" name="Text Box 1">
          <a:extLst>
            <a:ext uri="{FF2B5EF4-FFF2-40B4-BE49-F238E27FC236}">
              <a16:creationId xmlns:a16="http://schemas.microsoft.com/office/drawing/2014/main" id="{00000000-0008-0000-2300-0000CD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06" name="Text Box 2">
          <a:extLst>
            <a:ext uri="{FF2B5EF4-FFF2-40B4-BE49-F238E27FC236}">
              <a16:creationId xmlns:a16="http://schemas.microsoft.com/office/drawing/2014/main" id="{00000000-0008-0000-2300-0000CE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07" name="Text Box 3">
          <a:extLst>
            <a:ext uri="{FF2B5EF4-FFF2-40B4-BE49-F238E27FC236}">
              <a16:creationId xmlns:a16="http://schemas.microsoft.com/office/drawing/2014/main" id="{00000000-0008-0000-2300-0000CF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08" name="Text Box 4">
          <a:extLst>
            <a:ext uri="{FF2B5EF4-FFF2-40B4-BE49-F238E27FC236}">
              <a16:creationId xmlns:a16="http://schemas.microsoft.com/office/drawing/2014/main" id="{00000000-0008-0000-2300-0000D0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09" name="Text Box 5">
          <a:extLst>
            <a:ext uri="{FF2B5EF4-FFF2-40B4-BE49-F238E27FC236}">
              <a16:creationId xmlns:a16="http://schemas.microsoft.com/office/drawing/2014/main" id="{00000000-0008-0000-2300-0000D1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10" name="Text Box 6">
          <a:extLst>
            <a:ext uri="{FF2B5EF4-FFF2-40B4-BE49-F238E27FC236}">
              <a16:creationId xmlns:a16="http://schemas.microsoft.com/office/drawing/2014/main" id="{00000000-0008-0000-2300-0000D2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11" name="Text Box 8">
          <a:extLst>
            <a:ext uri="{FF2B5EF4-FFF2-40B4-BE49-F238E27FC236}">
              <a16:creationId xmlns:a16="http://schemas.microsoft.com/office/drawing/2014/main" id="{00000000-0008-0000-2300-0000D3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12" name="Text Box 9">
          <a:extLst>
            <a:ext uri="{FF2B5EF4-FFF2-40B4-BE49-F238E27FC236}">
              <a16:creationId xmlns:a16="http://schemas.microsoft.com/office/drawing/2014/main" id="{00000000-0008-0000-2300-0000D4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13" name="Text Box 10">
          <a:extLst>
            <a:ext uri="{FF2B5EF4-FFF2-40B4-BE49-F238E27FC236}">
              <a16:creationId xmlns:a16="http://schemas.microsoft.com/office/drawing/2014/main" id="{00000000-0008-0000-2300-0000D5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14" name="Text Box 1">
          <a:extLst>
            <a:ext uri="{FF2B5EF4-FFF2-40B4-BE49-F238E27FC236}">
              <a16:creationId xmlns:a16="http://schemas.microsoft.com/office/drawing/2014/main" id="{00000000-0008-0000-2300-0000D6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15" name="Text Box 2">
          <a:extLst>
            <a:ext uri="{FF2B5EF4-FFF2-40B4-BE49-F238E27FC236}">
              <a16:creationId xmlns:a16="http://schemas.microsoft.com/office/drawing/2014/main" id="{00000000-0008-0000-2300-0000D700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114300" cy="285750"/>
    <xdr:sp macro="" textlink="">
      <xdr:nvSpPr>
        <xdr:cNvPr id="216" name="Text Box 8">
          <a:extLst>
            <a:ext uri="{FF2B5EF4-FFF2-40B4-BE49-F238E27FC236}">
              <a16:creationId xmlns:a16="http://schemas.microsoft.com/office/drawing/2014/main" id="{00000000-0008-0000-2300-0000D8000000}"/>
            </a:ext>
          </a:extLst>
        </xdr:cNvPr>
        <xdr:cNvSpPr txBox="1">
          <a:spLocks noChangeArrowheads="1"/>
        </xdr:cNvSpPr>
      </xdr:nvSpPr>
      <xdr:spPr bwMode="auto">
        <a:xfrm>
          <a:off x="1219200" y="323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114300" cy="285750"/>
    <xdr:sp macro="" textlink="">
      <xdr:nvSpPr>
        <xdr:cNvPr id="217" name="Text Box 8">
          <a:extLst>
            <a:ext uri="{FF2B5EF4-FFF2-40B4-BE49-F238E27FC236}">
              <a16:creationId xmlns:a16="http://schemas.microsoft.com/office/drawing/2014/main" id="{00000000-0008-0000-2300-0000D9000000}"/>
            </a:ext>
          </a:extLst>
        </xdr:cNvPr>
        <xdr:cNvSpPr txBox="1">
          <a:spLocks noChangeArrowheads="1"/>
        </xdr:cNvSpPr>
      </xdr:nvSpPr>
      <xdr:spPr bwMode="auto">
        <a:xfrm>
          <a:off x="12192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171450</xdr:colOff>
      <xdr:row>58</xdr:row>
      <xdr:rowOff>76200</xdr:rowOff>
    </xdr:from>
    <xdr:ext cx="114300" cy="285750"/>
    <xdr:sp macro="" textlink="">
      <xdr:nvSpPr>
        <xdr:cNvPr id="218" name="Text Box 8">
          <a:extLst>
            <a:ext uri="{FF2B5EF4-FFF2-40B4-BE49-F238E27FC236}">
              <a16:creationId xmlns:a16="http://schemas.microsoft.com/office/drawing/2014/main" id="{00000000-0008-0000-2300-0000DA000000}"/>
            </a:ext>
          </a:extLst>
        </xdr:cNvPr>
        <xdr:cNvSpPr txBox="1">
          <a:spLocks noChangeArrowheads="1"/>
        </xdr:cNvSpPr>
      </xdr:nvSpPr>
      <xdr:spPr bwMode="auto">
        <a:xfrm>
          <a:off x="1390650" y="111252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21</xdr:row>
      <xdr:rowOff>0</xdr:rowOff>
    </xdr:from>
    <xdr:ext cx="114300" cy="285750"/>
    <xdr:sp macro="" textlink="">
      <xdr:nvSpPr>
        <xdr:cNvPr id="219" name="Text Box 8">
          <a:extLst>
            <a:ext uri="{FF2B5EF4-FFF2-40B4-BE49-F238E27FC236}">
              <a16:creationId xmlns:a16="http://schemas.microsoft.com/office/drawing/2014/main" id="{00000000-0008-0000-2300-0000DB000000}"/>
            </a:ext>
          </a:extLst>
        </xdr:cNvPr>
        <xdr:cNvSpPr txBox="1">
          <a:spLocks noChangeArrowheads="1"/>
        </xdr:cNvSpPr>
      </xdr:nvSpPr>
      <xdr:spPr bwMode="auto">
        <a:xfrm>
          <a:off x="1219200" y="4000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114300" cy="285750"/>
    <xdr:sp macro="" textlink="">
      <xdr:nvSpPr>
        <xdr:cNvPr id="220" name="Text Box 8">
          <a:extLst>
            <a:ext uri="{FF2B5EF4-FFF2-40B4-BE49-F238E27FC236}">
              <a16:creationId xmlns:a16="http://schemas.microsoft.com/office/drawing/2014/main" id="{00000000-0008-0000-2300-0000DC000000}"/>
            </a:ext>
          </a:extLst>
        </xdr:cNvPr>
        <xdr:cNvSpPr txBox="1">
          <a:spLocks noChangeArrowheads="1"/>
        </xdr:cNvSpPr>
      </xdr:nvSpPr>
      <xdr:spPr bwMode="auto">
        <a:xfrm>
          <a:off x="12192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21" name="Text Box 1">
          <a:extLst>
            <a:ext uri="{FF2B5EF4-FFF2-40B4-BE49-F238E27FC236}">
              <a16:creationId xmlns:a16="http://schemas.microsoft.com/office/drawing/2014/main" id="{00000000-0008-0000-2300-0000DD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22" name="Text Box 2">
          <a:extLst>
            <a:ext uri="{FF2B5EF4-FFF2-40B4-BE49-F238E27FC236}">
              <a16:creationId xmlns:a16="http://schemas.microsoft.com/office/drawing/2014/main" id="{00000000-0008-0000-2300-0000DE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23" name="Text Box 3">
          <a:extLst>
            <a:ext uri="{FF2B5EF4-FFF2-40B4-BE49-F238E27FC236}">
              <a16:creationId xmlns:a16="http://schemas.microsoft.com/office/drawing/2014/main" id="{00000000-0008-0000-2300-0000DF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24" name="Text Box 4">
          <a:extLst>
            <a:ext uri="{FF2B5EF4-FFF2-40B4-BE49-F238E27FC236}">
              <a16:creationId xmlns:a16="http://schemas.microsoft.com/office/drawing/2014/main" id="{00000000-0008-0000-2300-0000E0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25" name="Text Box 5">
          <a:extLst>
            <a:ext uri="{FF2B5EF4-FFF2-40B4-BE49-F238E27FC236}">
              <a16:creationId xmlns:a16="http://schemas.microsoft.com/office/drawing/2014/main" id="{00000000-0008-0000-2300-0000E1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26" name="Text Box 6">
          <a:extLst>
            <a:ext uri="{FF2B5EF4-FFF2-40B4-BE49-F238E27FC236}">
              <a16:creationId xmlns:a16="http://schemas.microsoft.com/office/drawing/2014/main" id="{00000000-0008-0000-2300-0000E2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27" name="Text Box 8">
          <a:extLst>
            <a:ext uri="{FF2B5EF4-FFF2-40B4-BE49-F238E27FC236}">
              <a16:creationId xmlns:a16="http://schemas.microsoft.com/office/drawing/2014/main" id="{00000000-0008-0000-2300-0000E3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28" name="Text Box 9">
          <a:extLst>
            <a:ext uri="{FF2B5EF4-FFF2-40B4-BE49-F238E27FC236}">
              <a16:creationId xmlns:a16="http://schemas.microsoft.com/office/drawing/2014/main" id="{00000000-0008-0000-2300-0000E4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29" name="Text Box 10">
          <a:extLst>
            <a:ext uri="{FF2B5EF4-FFF2-40B4-BE49-F238E27FC236}">
              <a16:creationId xmlns:a16="http://schemas.microsoft.com/office/drawing/2014/main" id="{00000000-0008-0000-2300-0000E5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30" name="Text Box 1">
          <a:extLst>
            <a:ext uri="{FF2B5EF4-FFF2-40B4-BE49-F238E27FC236}">
              <a16:creationId xmlns:a16="http://schemas.microsoft.com/office/drawing/2014/main" id="{00000000-0008-0000-2300-0000E6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31" name="Text Box 2">
          <a:extLst>
            <a:ext uri="{FF2B5EF4-FFF2-40B4-BE49-F238E27FC236}">
              <a16:creationId xmlns:a16="http://schemas.microsoft.com/office/drawing/2014/main" id="{00000000-0008-0000-2300-0000E7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51</xdr:row>
      <xdr:rowOff>0</xdr:rowOff>
    </xdr:from>
    <xdr:ext cx="114300" cy="285750"/>
    <xdr:sp macro="" textlink="">
      <xdr:nvSpPr>
        <xdr:cNvPr id="232" name="Text Box 8">
          <a:extLst>
            <a:ext uri="{FF2B5EF4-FFF2-40B4-BE49-F238E27FC236}">
              <a16:creationId xmlns:a16="http://schemas.microsoft.com/office/drawing/2014/main" id="{00000000-0008-0000-2300-0000E8000000}"/>
            </a:ext>
          </a:extLst>
        </xdr:cNvPr>
        <xdr:cNvSpPr txBox="1">
          <a:spLocks noChangeArrowheads="1"/>
        </xdr:cNvSpPr>
      </xdr:nvSpPr>
      <xdr:spPr bwMode="auto">
        <a:xfrm>
          <a:off x="1219200" y="971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33" name="Text Box 1">
          <a:extLst>
            <a:ext uri="{FF2B5EF4-FFF2-40B4-BE49-F238E27FC236}">
              <a16:creationId xmlns:a16="http://schemas.microsoft.com/office/drawing/2014/main" id="{00000000-0008-0000-2300-0000E9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34" name="Text Box 2">
          <a:extLst>
            <a:ext uri="{FF2B5EF4-FFF2-40B4-BE49-F238E27FC236}">
              <a16:creationId xmlns:a16="http://schemas.microsoft.com/office/drawing/2014/main" id="{00000000-0008-0000-2300-0000EA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35" name="Text Box 3">
          <a:extLst>
            <a:ext uri="{FF2B5EF4-FFF2-40B4-BE49-F238E27FC236}">
              <a16:creationId xmlns:a16="http://schemas.microsoft.com/office/drawing/2014/main" id="{00000000-0008-0000-2300-0000EB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36" name="Text Box 4">
          <a:extLst>
            <a:ext uri="{FF2B5EF4-FFF2-40B4-BE49-F238E27FC236}">
              <a16:creationId xmlns:a16="http://schemas.microsoft.com/office/drawing/2014/main" id="{00000000-0008-0000-2300-0000EC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37" name="Text Box 5">
          <a:extLst>
            <a:ext uri="{FF2B5EF4-FFF2-40B4-BE49-F238E27FC236}">
              <a16:creationId xmlns:a16="http://schemas.microsoft.com/office/drawing/2014/main" id="{00000000-0008-0000-2300-0000ED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38" name="Text Box 6">
          <a:extLst>
            <a:ext uri="{FF2B5EF4-FFF2-40B4-BE49-F238E27FC236}">
              <a16:creationId xmlns:a16="http://schemas.microsoft.com/office/drawing/2014/main" id="{00000000-0008-0000-2300-0000EE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39" name="Text Box 8">
          <a:extLst>
            <a:ext uri="{FF2B5EF4-FFF2-40B4-BE49-F238E27FC236}">
              <a16:creationId xmlns:a16="http://schemas.microsoft.com/office/drawing/2014/main" id="{00000000-0008-0000-2300-0000EF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40" name="Text Box 9">
          <a:extLst>
            <a:ext uri="{FF2B5EF4-FFF2-40B4-BE49-F238E27FC236}">
              <a16:creationId xmlns:a16="http://schemas.microsoft.com/office/drawing/2014/main" id="{00000000-0008-0000-2300-0000F0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41" name="Text Box 10">
          <a:extLst>
            <a:ext uri="{FF2B5EF4-FFF2-40B4-BE49-F238E27FC236}">
              <a16:creationId xmlns:a16="http://schemas.microsoft.com/office/drawing/2014/main" id="{00000000-0008-0000-2300-0000F1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42" name="Text Box 1">
          <a:extLst>
            <a:ext uri="{FF2B5EF4-FFF2-40B4-BE49-F238E27FC236}">
              <a16:creationId xmlns:a16="http://schemas.microsoft.com/office/drawing/2014/main" id="{00000000-0008-0000-2300-0000F2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43" name="Text Box 2">
          <a:extLst>
            <a:ext uri="{FF2B5EF4-FFF2-40B4-BE49-F238E27FC236}">
              <a16:creationId xmlns:a16="http://schemas.microsoft.com/office/drawing/2014/main" id="{00000000-0008-0000-2300-0000F300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244" name="Text Box 8">
          <a:extLst>
            <a:ext uri="{FF2B5EF4-FFF2-40B4-BE49-F238E27FC236}">
              <a16:creationId xmlns:a16="http://schemas.microsoft.com/office/drawing/2014/main" id="{00000000-0008-0000-2300-0000F400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114300" cy="285750"/>
    <xdr:sp macro="" textlink="">
      <xdr:nvSpPr>
        <xdr:cNvPr id="245" name="Text Box 8">
          <a:extLst>
            <a:ext uri="{FF2B5EF4-FFF2-40B4-BE49-F238E27FC236}">
              <a16:creationId xmlns:a16="http://schemas.microsoft.com/office/drawing/2014/main" id="{00000000-0008-0000-2300-0000F5000000}"/>
            </a:ext>
          </a:extLst>
        </xdr:cNvPr>
        <xdr:cNvSpPr txBox="1">
          <a:spLocks noChangeArrowheads="1"/>
        </xdr:cNvSpPr>
      </xdr:nvSpPr>
      <xdr:spPr bwMode="auto">
        <a:xfrm>
          <a:off x="12192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246" name="Text Box 8">
          <a:extLst>
            <a:ext uri="{FF2B5EF4-FFF2-40B4-BE49-F238E27FC236}">
              <a16:creationId xmlns:a16="http://schemas.microsoft.com/office/drawing/2014/main" id="{00000000-0008-0000-2300-0000F600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114300" cy="285750"/>
    <xdr:sp macro="" textlink="">
      <xdr:nvSpPr>
        <xdr:cNvPr id="247" name="Text Box 8">
          <a:extLst>
            <a:ext uri="{FF2B5EF4-FFF2-40B4-BE49-F238E27FC236}">
              <a16:creationId xmlns:a16="http://schemas.microsoft.com/office/drawing/2014/main" id="{00000000-0008-0000-2300-0000F7000000}"/>
            </a:ext>
          </a:extLst>
        </xdr:cNvPr>
        <xdr:cNvSpPr txBox="1">
          <a:spLocks noChangeArrowheads="1"/>
        </xdr:cNvSpPr>
      </xdr:nvSpPr>
      <xdr:spPr bwMode="auto">
        <a:xfrm>
          <a:off x="12192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48" name="Text Box 8">
          <a:extLst>
            <a:ext uri="{FF2B5EF4-FFF2-40B4-BE49-F238E27FC236}">
              <a16:creationId xmlns:a16="http://schemas.microsoft.com/office/drawing/2014/main" id="{00000000-0008-0000-2300-0000F8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49" name="Text Box 8">
          <a:extLst>
            <a:ext uri="{FF2B5EF4-FFF2-40B4-BE49-F238E27FC236}">
              <a16:creationId xmlns:a16="http://schemas.microsoft.com/office/drawing/2014/main" id="{00000000-0008-0000-2300-0000F900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50" name="Text Box 1">
          <a:extLst>
            <a:ext uri="{FF2B5EF4-FFF2-40B4-BE49-F238E27FC236}">
              <a16:creationId xmlns:a16="http://schemas.microsoft.com/office/drawing/2014/main" id="{00000000-0008-0000-2300-0000FA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51" name="Text Box 2">
          <a:extLst>
            <a:ext uri="{FF2B5EF4-FFF2-40B4-BE49-F238E27FC236}">
              <a16:creationId xmlns:a16="http://schemas.microsoft.com/office/drawing/2014/main" id="{00000000-0008-0000-2300-0000FB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52" name="Text Box 3">
          <a:extLst>
            <a:ext uri="{FF2B5EF4-FFF2-40B4-BE49-F238E27FC236}">
              <a16:creationId xmlns:a16="http://schemas.microsoft.com/office/drawing/2014/main" id="{00000000-0008-0000-2300-0000FC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53" name="Text Box 4">
          <a:extLst>
            <a:ext uri="{FF2B5EF4-FFF2-40B4-BE49-F238E27FC236}">
              <a16:creationId xmlns:a16="http://schemas.microsoft.com/office/drawing/2014/main" id="{00000000-0008-0000-2300-0000FD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54" name="Text Box 5">
          <a:extLst>
            <a:ext uri="{FF2B5EF4-FFF2-40B4-BE49-F238E27FC236}">
              <a16:creationId xmlns:a16="http://schemas.microsoft.com/office/drawing/2014/main" id="{00000000-0008-0000-2300-0000FE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55" name="Text Box 6">
          <a:extLst>
            <a:ext uri="{FF2B5EF4-FFF2-40B4-BE49-F238E27FC236}">
              <a16:creationId xmlns:a16="http://schemas.microsoft.com/office/drawing/2014/main" id="{00000000-0008-0000-2300-0000FF00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56" name="Text Box 8">
          <a:extLst>
            <a:ext uri="{FF2B5EF4-FFF2-40B4-BE49-F238E27FC236}">
              <a16:creationId xmlns:a16="http://schemas.microsoft.com/office/drawing/2014/main" id="{00000000-0008-0000-2300-000000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57" name="Text Box 9">
          <a:extLst>
            <a:ext uri="{FF2B5EF4-FFF2-40B4-BE49-F238E27FC236}">
              <a16:creationId xmlns:a16="http://schemas.microsoft.com/office/drawing/2014/main" id="{00000000-0008-0000-2300-000001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58" name="Text Box 10">
          <a:extLst>
            <a:ext uri="{FF2B5EF4-FFF2-40B4-BE49-F238E27FC236}">
              <a16:creationId xmlns:a16="http://schemas.microsoft.com/office/drawing/2014/main" id="{00000000-0008-0000-2300-000002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59" name="Text Box 1">
          <a:extLst>
            <a:ext uri="{FF2B5EF4-FFF2-40B4-BE49-F238E27FC236}">
              <a16:creationId xmlns:a16="http://schemas.microsoft.com/office/drawing/2014/main" id="{00000000-0008-0000-2300-000003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60" name="Text Box 2">
          <a:extLst>
            <a:ext uri="{FF2B5EF4-FFF2-40B4-BE49-F238E27FC236}">
              <a16:creationId xmlns:a16="http://schemas.microsoft.com/office/drawing/2014/main" id="{00000000-0008-0000-2300-000004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52</xdr:row>
      <xdr:rowOff>0</xdr:rowOff>
    </xdr:from>
    <xdr:ext cx="114300" cy="285750"/>
    <xdr:sp macro="" textlink="">
      <xdr:nvSpPr>
        <xdr:cNvPr id="261" name="Text Box 8">
          <a:extLst>
            <a:ext uri="{FF2B5EF4-FFF2-40B4-BE49-F238E27FC236}">
              <a16:creationId xmlns:a16="http://schemas.microsoft.com/office/drawing/2014/main" id="{00000000-0008-0000-2300-000005010000}"/>
            </a:ext>
          </a:extLst>
        </xdr:cNvPr>
        <xdr:cNvSpPr txBox="1">
          <a:spLocks noChangeArrowheads="1"/>
        </xdr:cNvSpPr>
      </xdr:nvSpPr>
      <xdr:spPr bwMode="auto">
        <a:xfrm>
          <a:off x="12192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62" name="Text Box 1">
          <a:extLst>
            <a:ext uri="{FF2B5EF4-FFF2-40B4-BE49-F238E27FC236}">
              <a16:creationId xmlns:a16="http://schemas.microsoft.com/office/drawing/2014/main" id="{00000000-0008-0000-2300-000006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63" name="Text Box 2">
          <a:extLst>
            <a:ext uri="{FF2B5EF4-FFF2-40B4-BE49-F238E27FC236}">
              <a16:creationId xmlns:a16="http://schemas.microsoft.com/office/drawing/2014/main" id="{00000000-0008-0000-2300-000007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64" name="Text Box 3">
          <a:extLst>
            <a:ext uri="{FF2B5EF4-FFF2-40B4-BE49-F238E27FC236}">
              <a16:creationId xmlns:a16="http://schemas.microsoft.com/office/drawing/2014/main" id="{00000000-0008-0000-2300-000008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65" name="Text Box 4">
          <a:extLst>
            <a:ext uri="{FF2B5EF4-FFF2-40B4-BE49-F238E27FC236}">
              <a16:creationId xmlns:a16="http://schemas.microsoft.com/office/drawing/2014/main" id="{00000000-0008-0000-2300-000009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66" name="Text Box 5">
          <a:extLst>
            <a:ext uri="{FF2B5EF4-FFF2-40B4-BE49-F238E27FC236}">
              <a16:creationId xmlns:a16="http://schemas.microsoft.com/office/drawing/2014/main" id="{00000000-0008-0000-2300-00000A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67" name="Text Box 6">
          <a:extLst>
            <a:ext uri="{FF2B5EF4-FFF2-40B4-BE49-F238E27FC236}">
              <a16:creationId xmlns:a16="http://schemas.microsoft.com/office/drawing/2014/main" id="{00000000-0008-0000-2300-00000B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68" name="Text Box 8">
          <a:extLst>
            <a:ext uri="{FF2B5EF4-FFF2-40B4-BE49-F238E27FC236}">
              <a16:creationId xmlns:a16="http://schemas.microsoft.com/office/drawing/2014/main" id="{00000000-0008-0000-2300-00000C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69" name="Text Box 9">
          <a:extLst>
            <a:ext uri="{FF2B5EF4-FFF2-40B4-BE49-F238E27FC236}">
              <a16:creationId xmlns:a16="http://schemas.microsoft.com/office/drawing/2014/main" id="{00000000-0008-0000-2300-00000D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70" name="Text Box 10">
          <a:extLst>
            <a:ext uri="{FF2B5EF4-FFF2-40B4-BE49-F238E27FC236}">
              <a16:creationId xmlns:a16="http://schemas.microsoft.com/office/drawing/2014/main" id="{00000000-0008-0000-2300-00000E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71" name="Text Box 1">
          <a:extLst>
            <a:ext uri="{FF2B5EF4-FFF2-40B4-BE49-F238E27FC236}">
              <a16:creationId xmlns:a16="http://schemas.microsoft.com/office/drawing/2014/main" id="{00000000-0008-0000-2300-00000F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272" name="Text Box 2">
          <a:extLst>
            <a:ext uri="{FF2B5EF4-FFF2-40B4-BE49-F238E27FC236}">
              <a16:creationId xmlns:a16="http://schemas.microsoft.com/office/drawing/2014/main" id="{00000000-0008-0000-2300-000010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273" name="Text Box 8">
          <a:extLst>
            <a:ext uri="{FF2B5EF4-FFF2-40B4-BE49-F238E27FC236}">
              <a16:creationId xmlns:a16="http://schemas.microsoft.com/office/drawing/2014/main" id="{00000000-0008-0000-2300-00001101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114300" cy="285750"/>
    <xdr:sp macro="" textlink="">
      <xdr:nvSpPr>
        <xdr:cNvPr id="274" name="Text Box 8">
          <a:extLst>
            <a:ext uri="{FF2B5EF4-FFF2-40B4-BE49-F238E27FC236}">
              <a16:creationId xmlns:a16="http://schemas.microsoft.com/office/drawing/2014/main" id="{00000000-0008-0000-2300-000012010000}"/>
            </a:ext>
          </a:extLst>
        </xdr:cNvPr>
        <xdr:cNvSpPr txBox="1">
          <a:spLocks noChangeArrowheads="1"/>
        </xdr:cNvSpPr>
      </xdr:nvSpPr>
      <xdr:spPr bwMode="auto">
        <a:xfrm>
          <a:off x="12192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275" name="Text Box 8">
          <a:extLst>
            <a:ext uri="{FF2B5EF4-FFF2-40B4-BE49-F238E27FC236}">
              <a16:creationId xmlns:a16="http://schemas.microsoft.com/office/drawing/2014/main" id="{00000000-0008-0000-2300-00001301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114300" cy="285750"/>
    <xdr:sp macro="" textlink="">
      <xdr:nvSpPr>
        <xdr:cNvPr id="276" name="Text Box 8">
          <a:extLst>
            <a:ext uri="{FF2B5EF4-FFF2-40B4-BE49-F238E27FC236}">
              <a16:creationId xmlns:a16="http://schemas.microsoft.com/office/drawing/2014/main" id="{00000000-0008-0000-2300-000014010000}"/>
            </a:ext>
          </a:extLst>
        </xdr:cNvPr>
        <xdr:cNvSpPr txBox="1">
          <a:spLocks noChangeArrowheads="1"/>
        </xdr:cNvSpPr>
      </xdr:nvSpPr>
      <xdr:spPr bwMode="auto">
        <a:xfrm>
          <a:off x="12192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77" name="Text Box 8">
          <a:extLst>
            <a:ext uri="{FF2B5EF4-FFF2-40B4-BE49-F238E27FC236}">
              <a16:creationId xmlns:a16="http://schemas.microsoft.com/office/drawing/2014/main" id="{00000000-0008-0000-2300-000015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278" name="Text Box 8">
          <a:extLst>
            <a:ext uri="{FF2B5EF4-FFF2-40B4-BE49-F238E27FC236}">
              <a16:creationId xmlns:a16="http://schemas.microsoft.com/office/drawing/2014/main" id="{00000000-0008-0000-2300-000016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79" name="Text Box 1">
          <a:extLst>
            <a:ext uri="{FF2B5EF4-FFF2-40B4-BE49-F238E27FC236}">
              <a16:creationId xmlns:a16="http://schemas.microsoft.com/office/drawing/2014/main" id="{00000000-0008-0000-2300-000017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80" name="Text Box 2">
          <a:extLst>
            <a:ext uri="{FF2B5EF4-FFF2-40B4-BE49-F238E27FC236}">
              <a16:creationId xmlns:a16="http://schemas.microsoft.com/office/drawing/2014/main" id="{00000000-0008-0000-2300-000018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81" name="Text Box 3">
          <a:extLst>
            <a:ext uri="{FF2B5EF4-FFF2-40B4-BE49-F238E27FC236}">
              <a16:creationId xmlns:a16="http://schemas.microsoft.com/office/drawing/2014/main" id="{00000000-0008-0000-2300-000019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82" name="Text Box 4">
          <a:extLst>
            <a:ext uri="{FF2B5EF4-FFF2-40B4-BE49-F238E27FC236}">
              <a16:creationId xmlns:a16="http://schemas.microsoft.com/office/drawing/2014/main" id="{00000000-0008-0000-2300-00001A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83" name="Text Box 5">
          <a:extLst>
            <a:ext uri="{FF2B5EF4-FFF2-40B4-BE49-F238E27FC236}">
              <a16:creationId xmlns:a16="http://schemas.microsoft.com/office/drawing/2014/main" id="{00000000-0008-0000-2300-00001B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84" name="Text Box 6">
          <a:extLst>
            <a:ext uri="{FF2B5EF4-FFF2-40B4-BE49-F238E27FC236}">
              <a16:creationId xmlns:a16="http://schemas.microsoft.com/office/drawing/2014/main" id="{00000000-0008-0000-2300-00001C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85" name="Text Box 8">
          <a:extLst>
            <a:ext uri="{FF2B5EF4-FFF2-40B4-BE49-F238E27FC236}">
              <a16:creationId xmlns:a16="http://schemas.microsoft.com/office/drawing/2014/main" id="{00000000-0008-0000-2300-00001D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86" name="Text Box 9">
          <a:extLst>
            <a:ext uri="{FF2B5EF4-FFF2-40B4-BE49-F238E27FC236}">
              <a16:creationId xmlns:a16="http://schemas.microsoft.com/office/drawing/2014/main" id="{00000000-0008-0000-2300-00001E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87" name="Text Box 10">
          <a:extLst>
            <a:ext uri="{FF2B5EF4-FFF2-40B4-BE49-F238E27FC236}">
              <a16:creationId xmlns:a16="http://schemas.microsoft.com/office/drawing/2014/main" id="{00000000-0008-0000-2300-00001F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88" name="Text Box 1">
          <a:extLst>
            <a:ext uri="{FF2B5EF4-FFF2-40B4-BE49-F238E27FC236}">
              <a16:creationId xmlns:a16="http://schemas.microsoft.com/office/drawing/2014/main" id="{00000000-0008-0000-2300-000020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289" name="Text Box 2">
          <a:extLst>
            <a:ext uri="{FF2B5EF4-FFF2-40B4-BE49-F238E27FC236}">
              <a16:creationId xmlns:a16="http://schemas.microsoft.com/office/drawing/2014/main" id="{00000000-0008-0000-2300-000021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52</xdr:row>
      <xdr:rowOff>0</xdr:rowOff>
    </xdr:from>
    <xdr:ext cx="114300" cy="285750"/>
    <xdr:sp macro="" textlink="">
      <xdr:nvSpPr>
        <xdr:cNvPr id="290" name="Text Box 8">
          <a:extLst>
            <a:ext uri="{FF2B5EF4-FFF2-40B4-BE49-F238E27FC236}">
              <a16:creationId xmlns:a16="http://schemas.microsoft.com/office/drawing/2014/main" id="{00000000-0008-0000-2300-000022010000}"/>
            </a:ext>
          </a:extLst>
        </xdr:cNvPr>
        <xdr:cNvSpPr txBox="1">
          <a:spLocks noChangeArrowheads="1"/>
        </xdr:cNvSpPr>
      </xdr:nvSpPr>
      <xdr:spPr bwMode="auto">
        <a:xfrm>
          <a:off x="12192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91" name="Text Box 1">
          <a:extLst>
            <a:ext uri="{FF2B5EF4-FFF2-40B4-BE49-F238E27FC236}">
              <a16:creationId xmlns:a16="http://schemas.microsoft.com/office/drawing/2014/main" id="{00000000-0008-0000-2300-00002301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92" name="Text Box 2">
          <a:extLst>
            <a:ext uri="{FF2B5EF4-FFF2-40B4-BE49-F238E27FC236}">
              <a16:creationId xmlns:a16="http://schemas.microsoft.com/office/drawing/2014/main" id="{00000000-0008-0000-2300-00002401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93" name="Text Box 3">
          <a:extLst>
            <a:ext uri="{FF2B5EF4-FFF2-40B4-BE49-F238E27FC236}">
              <a16:creationId xmlns:a16="http://schemas.microsoft.com/office/drawing/2014/main" id="{00000000-0008-0000-2300-00002501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94" name="Text Box 4">
          <a:extLst>
            <a:ext uri="{FF2B5EF4-FFF2-40B4-BE49-F238E27FC236}">
              <a16:creationId xmlns:a16="http://schemas.microsoft.com/office/drawing/2014/main" id="{00000000-0008-0000-2300-00002601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95" name="Text Box 5">
          <a:extLst>
            <a:ext uri="{FF2B5EF4-FFF2-40B4-BE49-F238E27FC236}">
              <a16:creationId xmlns:a16="http://schemas.microsoft.com/office/drawing/2014/main" id="{00000000-0008-0000-2300-00002701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96" name="Text Box 6">
          <a:extLst>
            <a:ext uri="{FF2B5EF4-FFF2-40B4-BE49-F238E27FC236}">
              <a16:creationId xmlns:a16="http://schemas.microsoft.com/office/drawing/2014/main" id="{00000000-0008-0000-2300-00002801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97" name="Text Box 8">
          <a:extLst>
            <a:ext uri="{FF2B5EF4-FFF2-40B4-BE49-F238E27FC236}">
              <a16:creationId xmlns:a16="http://schemas.microsoft.com/office/drawing/2014/main" id="{00000000-0008-0000-2300-00002901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98" name="Text Box 9">
          <a:extLst>
            <a:ext uri="{FF2B5EF4-FFF2-40B4-BE49-F238E27FC236}">
              <a16:creationId xmlns:a16="http://schemas.microsoft.com/office/drawing/2014/main" id="{00000000-0008-0000-2300-00002A01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299" name="Text Box 10">
          <a:extLst>
            <a:ext uri="{FF2B5EF4-FFF2-40B4-BE49-F238E27FC236}">
              <a16:creationId xmlns:a16="http://schemas.microsoft.com/office/drawing/2014/main" id="{00000000-0008-0000-2300-00002B01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300" name="Text Box 1">
          <a:extLst>
            <a:ext uri="{FF2B5EF4-FFF2-40B4-BE49-F238E27FC236}">
              <a16:creationId xmlns:a16="http://schemas.microsoft.com/office/drawing/2014/main" id="{00000000-0008-0000-2300-00002C01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65</xdr:row>
      <xdr:rowOff>0</xdr:rowOff>
    </xdr:from>
    <xdr:ext cx="114300" cy="285750"/>
    <xdr:sp macro="" textlink="">
      <xdr:nvSpPr>
        <xdr:cNvPr id="301" name="Text Box 2">
          <a:extLst>
            <a:ext uri="{FF2B5EF4-FFF2-40B4-BE49-F238E27FC236}">
              <a16:creationId xmlns:a16="http://schemas.microsoft.com/office/drawing/2014/main" id="{00000000-0008-0000-2300-00002D010000}"/>
            </a:ext>
          </a:extLst>
        </xdr:cNvPr>
        <xdr:cNvSpPr txBox="1">
          <a:spLocks noChangeArrowheads="1"/>
        </xdr:cNvSpPr>
      </xdr:nvSpPr>
      <xdr:spPr bwMode="auto">
        <a:xfrm>
          <a:off x="1219200" y="12382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17</xdr:row>
      <xdr:rowOff>0</xdr:rowOff>
    </xdr:from>
    <xdr:ext cx="114300" cy="285750"/>
    <xdr:sp macro="" textlink="">
      <xdr:nvSpPr>
        <xdr:cNvPr id="302" name="Text Box 8">
          <a:extLst>
            <a:ext uri="{FF2B5EF4-FFF2-40B4-BE49-F238E27FC236}">
              <a16:creationId xmlns:a16="http://schemas.microsoft.com/office/drawing/2014/main" id="{00000000-0008-0000-2300-00002E010000}"/>
            </a:ext>
          </a:extLst>
        </xdr:cNvPr>
        <xdr:cNvSpPr txBox="1">
          <a:spLocks noChangeArrowheads="1"/>
        </xdr:cNvSpPr>
      </xdr:nvSpPr>
      <xdr:spPr bwMode="auto">
        <a:xfrm>
          <a:off x="1219200" y="323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114300" cy="285750"/>
    <xdr:sp macro="" textlink="">
      <xdr:nvSpPr>
        <xdr:cNvPr id="303" name="Text Box 8">
          <a:extLst>
            <a:ext uri="{FF2B5EF4-FFF2-40B4-BE49-F238E27FC236}">
              <a16:creationId xmlns:a16="http://schemas.microsoft.com/office/drawing/2014/main" id="{00000000-0008-0000-2300-00002F010000}"/>
            </a:ext>
          </a:extLst>
        </xdr:cNvPr>
        <xdr:cNvSpPr txBox="1">
          <a:spLocks noChangeArrowheads="1"/>
        </xdr:cNvSpPr>
      </xdr:nvSpPr>
      <xdr:spPr bwMode="auto">
        <a:xfrm>
          <a:off x="12192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171450</xdr:colOff>
      <xdr:row>58</xdr:row>
      <xdr:rowOff>76200</xdr:rowOff>
    </xdr:from>
    <xdr:ext cx="114300" cy="285750"/>
    <xdr:sp macro="" textlink="">
      <xdr:nvSpPr>
        <xdr:cNvPr id="304" name="Text Box 8">
          <a:extLst>
            <a:ext uri="{FF2B5EF4-FFF2-40B4-BE49-F238E27FC236}">
              <a16:creationId xmlns:a16="http://schemas.microsoft.com/office/drawing/2014/main" id="{00000000-0008-0000-2300-000030010000}"/>
            </a:ext>
          </a:extLst>
        </xdr:cNvPr>
        <xdr:cNvSpPr txBox="1">
          <a:spLocks noChangeArrowheads="1"/>
        </xdr:cNvSpPr>
      </xdr:nvSpPr>
      <xdr:spPr bwMode="auto">
        <a:xfrm>
          <a:off x="1390650" y="111252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219075</xdr:colOff>
      <xdr:row>18</xdr:row>
      <xdr:rowOff>114300</xdr:rowOff>
    </xdr:from>
    <xdr:ext cx="114300" cy="285750"/>
    <xdr:sp macro="" textlink="">
      <xdr:nvSpPr>
        <xdr:cNvPr id="305" name="Text Box 8">
          <a:extLst>
            <a:ext uri="{FF2B5EF4-FFF2-40B4-BE49-F238E27FC236}">
              <a16:creationId xmlns:a16="http://schemas.microsoft.com/office/drawing/2014/main" id="{00000000-0008-0000-2300-000031010000}"/>
            </a:ext>
          </a:extLst>
        </xdr:cNvPr>
        <xdr:cNvSpPr txBox="1">
          <a:spLocks noChangeArrowheads="1"/>
        </xdr:cNvSpPr>
      </xdr:nvSpPr>
      <xdr:spPr bwMode="auto">
        <a:xfrm>
          <a:off x="2047875" y="35433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34</xdr:row>
      <xdr:rowOff>0</xdr:rowOff>
    </xdr:from>
    <xdr:ext cx="114300" cy="285750"/>
    <xdr:sp macro="" textlink="">
      <xdr:nvSpPr>
        <xdr:cNvPr id="306" name="Text Box 8">
          <a:extLst>
            <a:ext uri="{FF2B5EF4-FFF2-40B4-BE49-F238E27FC236}">
              <a16:creationId xmlns:a16="http://schemas.microsoft.com/office/drawing/2014/main" id="{00000000-0008-0000-2300-000032010000}"/>
            </a:ext>
          </a:extLst>
        </xdr:cNvPr>
        <xdr:cNvSpPr txBox="1">
          <a:spLocks noChangeArrowheads="1"/>
        </xdr:cNvSpPr>
      </xdr:nvSpPr>
      <xdr:spPr bwMode="auto">
        <a:xfrm>
          <a:off x="1219200" y="6477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07" name="Text Box 1">
          <a:extLst>
            <a:ext uri="{FF2B5EF4-FFF2-40B4-BE49-F238E27FC236}">
              <a16:creationId xmlns:a16="http://schemas.microsoft.com/office/drawing/2014/main" id="{00000000-0008-0000-2300-000033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08" name="Text Box 2">
          <a:extLst>
            <a:ext uri="{FF2B5EF4-FFF2-40B4-BE49-F238E27FC236}">
              <a16:creationId xmlns:a16="http://schemas.microsoft.com/office/drawing/2014/main" id="{00000000-0008-0000-2300-000034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09" name="Text Box 3">
          <a:extLst>
            <a:ext uri="{FF2B5EF4-FFF2-40B4-BE49-F238E27FC236}">
              <a16:creationId xmlns:a16="http://schemas.microsoft.com/office/drawing/2014/main" id="{00000000-0008-0000-2300-000035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10" name="Text Box 4">
          <a:extLst>
            <a:ext uri="{FF2B5EF4-FFF2-40B4-BE49-F238E27FC236}">
              <a16:creationId xmlns:a16="http://schemas.microsoft.com/office/drawing/2014/main" id="{00000000-0008-0000-2300-000036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11" name="Text Box 5">
          <a:extLst>
            <a:ext uri="{FF2B5EF4-FFF2-40B4-BE49-F238E27FC236}">
              <a16:creationId xmlns:a16="http://schemas.microsoft.com/office/drawing/2014/main" id="{00000000-0008-0000-2300-000037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12" name="Text Box 6">
          <a:extLst>
            <a:ext uri="{FF2B5EF4-FFF2-40B4-BE49-F238E27FC236}">
              <a16:creationId xmlns:a16="http://schemas.microsoft.com/office/drawing/2014/main" id="{00000000-0008-0000-2300-000038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13" name="Text Box 8">
          <a:extLst>
            <a:ext uri="{FF2B5EF4-FFF2-40B4-BE49-F238E27FC236}">
              <a16:creationId xmlns:a16="http://schemas.microsoft.com/office/drawing/2014/main" id="{00000000-0008-0000-2300-000039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14" name="Text Box 9">
          <a:extLst>
            <a:ext uri="{FF2B5EF4-FFF2-40B4-BE49-F238E27FC236}">
              <a16:creationId xmlns:a16="http://schemas.microsoft.com/office/drawing/2014/main" id="{00000000-0008-0000-2300-00003A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15" name="Text Box 10">
          <a:extLst>
            <a:ext uri="{FF2B5EF4-FFF2-40B4-BE49-F238E27FC236}">
              <a16:creationId xmlns:a16="http://schemas.microsoft.com/office/drawing/2014/main" id="{00000000-0008-0000-2300-00003B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16" name="Text Box 1">
          <a:extLst>
            <a:ext uri="{FF2B5EF4-FFF2-40B4-BE49-F238E27FC236}">
              <a16:creationId xmlns:a16="http://schemas.microsoft.com/office/drawing/2014/main" id="{00000000-0008-0000-2300-00003C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17" name="Text Box 2">
          <a:extLst>
            <a:ext uri="{FF2B5EF4-FFF2-40B4-BE49-F238E27FC236}">
              <a16:creationId xmlns:a16="http://schemas.microsoft.com/office/drawing/2014/main" id="{00000000-0008-0000-2300-00003D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51</xdr:row>
      <xdr:rowOff>0</xdr:rowOff>
    </xdr:from>
    <xdr:ext cx="114300" cy="285750"/>
    <xdr:sp macro="" textlink="">
      <xdr:nvSpPr>
        <xdr:cNvPr id="318" name="Text Box 8">
          <a:extLst>
            <a:ext uri="{FF2B5EF4-FFF2-40B4-BE49-F238E27FC236}">
              <a16:creationId xmlns:a16="http://schemas.microsoft.com/office/drawing/2014/main" id="{00000000-0008-0000-2300-00003E010000}"/>
            </a:ext>
          </a:extLst>
        </xdr:cNvPr>
        <xdr:cNvSpPr txBox="1">
          <a:spLocks noChangeArrowheads="1"/>
        </xdr:cNvSpPr>
      </xdr:nvSpPr>
      <xdr:spPr bwMode="auto">
        <a:xfrm>
          <a:off x="1219200" y="9715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19" name="Text Box 1">
          <a:extLst>
            <a:ext uri="{FF2B5EF4-FFF2-40B4-BE49-F238E27FC236}">
              <a16:creationId xmlns:a16="http://schemas.microsoft.com/office/drawing/2014/main" id="{00000000-0008-0000-2300-00003F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20" name="Text Box 2">
          <a:extLst>
            <a:ext uri="{FF2B5EF4-FFF2-40B4-BE49-F238E27FC236}">
              <a16:creationId xmlns:a16="http://schemas.microsoft.com/office/drawing/2014/main" id="{00000000-0008-0000-2300-000040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21" name="Text Box 3">
          <a:extLst>
            <a:ext uri="{FF2B5EF4-FFF2-40B4-BE49-F238E27FC236}">
              <a16:creationId xmlns:a16="http://schemas.microsoft.com/office/drawing/2014/main" id="{00000000-0008-0000-2300-000041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22" name="Text Box 4">
          <a:extLst>
            <a:ext uri="{FF2B5EF4-FFF2-40B4-BE49-F238E27FC236}">
              <a16:creationId xmlns:a16="http://schemas.microsoft.com/office/drawing/2014/main" id="{00000000-0008-0000-2300-000042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23" name="Text Box 5">
          <a:extLst>
            <a:ext uri="{FF2B5EF4-FFF2-40B4-BE49-F238E27FC236}">
              <a16:creationId xmlns:a16="http://schemas.microsoft.com/office/drawing/2014/main" id="{00000000-0008-0000-2300-000043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24" name="Text Box 6">
          <a:extLst>
            <a:ext uri="{FF2B5EF4-FFF2-40B4-BE49-F238E27FC236}">
              <a16:creationId xmlns:a16="http://schemas.microsoft.com/office/drawing/2014/main" id="{00000000-0008-0000-2300-000044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25" name="Text Box 8">
          <a:extLst>
            <a:ext uri="{FF2B5EF4-FFF2-40B4-BE49-F238E27FC236}">
              <a16:creationId xmlns:a16="http://schemas.microsoft.com/office/drawing/2014/main" id="{00000000-0008-0000-2300-000045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26" name="Text Box 9">
          <a:extLst>
            <a:ext uri="{FF2B5EF4-FFF2-40B4-BE49-F238E27FC236}">
              <a16:creationId xmlns:a16="http://schemas.microsoft.com/office/drawing/2014/main" id="{00000000-0008-0000-2300-000046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27" name="Text Box 10">
          <a:extLst>
            <a:ext uri="{FF2B5EF4-FFF2-40B4-BE49-F238E27FC236}">
              <a16:creationId xmlns:a16="http://schemas.microsoft.com/office/drawing/2014/main" id="{00000000-0008-0000-2300-000047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28" name="Text Box 1">
          <a:extLst>
            <a:ext uri="{FF2B5EF4-FFF2-40B4-BE49-F238E27FC236}">
              <a16:creationId xmlns:a16="http://schemas.microsoft.com/office/drawing/2014/main" id="{00000000-0008-0000-2300-000048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29" name="Text Box 2">
          <a:extLst>
            <a:ext uri="{FF2B5EF4-FFF2-40B4-BE49-F238E27FC236}">
              <a16:creationId xmlns:a16="http://schemas.microsoft.com/office/drawing/2014/main" id="{00000000-0008-0000-2300-000049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330" name="Text Box 8">
          <a:extLst>
            <a:ext uri="{FF2B5EF4-FFF2-40B4-BE49-F238E27FC236}">
              <a16:creationId xmlns:a16="http://schemas.microsoft.com/office/drawing/2014/main" id="{00000000-0008-0000-2300-00004A01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114300" cy="285750"/>
    <xdr:sp macro="" textlink="">
      <xdr:nvSpPr>
        <xdr:cNvPr id="331" name="Text Box 8">
          <a:extLst>
            <a:ext uri="{FF2B5EF4-FFF2-40B4-BE49-F238E27FC236}">
              <a16:creationId xmlns:a16="http://schemas.microsoft.com/office/drawing/2014/main" id="{00000000-0008-0000-2300-00004B010000}"/>
            </a:ext>
          </a:extLst>
        </xdr:cNvPr>
        <xdr:cNvSpPr txBox="1">
          <a:spLocks noChangeArrowheads="1"/>
        </xdr:cNvSpPr>
      </xdr:nvSpPr>
      <xdr:spPr bwMode="auto">
        <a:xfrm>
          <a:off x="12192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332" name="Text Box 8">
          <a:extLst>
            <a:ext uri="{FF2B5EF4-FFF2-40B4-BE49-F238E27FC236}">
              <a16:creationId xmlns:a16="http://schemas.microsoft.com/office/drawing/2014/main" id="{00000000-0008-0000-2300-00004C01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114300" cy="285750"/>
    <xdr:sp macro="" textlink="">
      <xdr:nvSpPr>
        <xdr:cNvPr id="333" name="Text Box 8">
          <a:extLst>
            <a:ext uri="{FF2B5EF4-FFF2-40B4-BE49-F238E27FC236}">
              <a16:creationId xmlns:a16="http://schemas.microsoft.com/office/drawing/2014/main" id="{00000000-0008-0000-2300-00004D010000}"/>
            </a:ext>
          </a:extLst>
        </xdr:cNvPr>
        <xdr:cNvSpPr txBox="1">
          <a:spLocks noChangeArrowheads="1"/>
        </xdr:cNvSpPr>
      </xdr:nvSpPr>
      <xdr:spPr bwMode="auto">
        <a:xfrm>
          <a:off x="12192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34" name="Text Box 8">
          <a:extLst>
            <a:ext uri="{FF2B5EF4-FFF2-40B4-BE49-F238E27FC236}">
              <a16:creationId xmlns:a16="http://schemas.microsoft.com/office/drawing/2014/main" id="{00000000-0008-0000-2300-00004E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35" name="Text Box 8">
          <a:extLst>
            <a:ext uri="{FF2B5EF4-FFF2-40B4-BE49-F238E27FC236}">
              <a16:creationId xmlns:a16="http://schemas.microsoft.com/office/drawing/2014/main" id="{00000000-0008-0000-2300-00004F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36" name="Text Box 1">
          <a:extLst>
            <a:ext uri="{FF2B5EF4-FFF2-40B4-BE49-F238E27FC236}">
              <a16:creationId xmlns:a16="http://schemas.microsoft.com/office/drawing/2014/main" id="{00000000-0008-0000-2300-000050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37" name="Text Box 2">
          <a:extLst>
            <a:ext uri="{FF2B5EF4-FFF2-40B4-BE49-F238E27FC236}">
              <a16:creationId xmlns:a16="http://schemas.microsoft.com/office/drawing/2014/main" id="{00000000-0008-0000-2300-000051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38" name="Text Box 3">
          <a:extLst>
            <a:ext uri="{FF2B5EF4-FFF2-40B4-BE49-F238E27FC236}">
              <a16:creationId xmlns:a16="http://schemas.microsoft.com/office/drawing/2014/main" id="{00000000-0008-0000-2300-000052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39" name="Text Box 4">
          <a:extLst>
            <a:ext uri="{FF2B5EF4-FFF2-40B4-BE49-F238E27FC236}">
              <a16:creationId xmlns:a16="http://schemas.microsoft.com/office/drawing/2014/main" id="{00000000-0008-0000-2300-000053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40" name="Text Box 5">
          <a:extLst>
            <a:ext uri="{FF2B5EF4-FFF2-40B4-BE49-F238E27FC236}">
              <a16:creationId xmlns:a16="http://schemas.microsoft.com/office/drawing/2014/main" id="{00000000-0008-0000-2300-000054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41" name="Text Box 6">
          <a:extLst>
            <a:ext uri="{FF2B5EF4-FFF2-40B4-BE49-F238E27FC236}">
              <a16:creationId xmlns:a16="http://schemas.microsoft.com/office/drawing/2014/main" id="{00000000-0008-0000-2300-000055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42" name="Text Box 8">
          <a:extLst>
            <a:ext uri="{FF2B5EF4-FFF2-40B4-BE49-F238E27FC236}">
              <a16:creationId xmlns:a16="http://schemas.microsoft.com/office/drawing/2014/main" id="{00000000-0008-0000-2300-000056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43" name="Text Box 9">
          <a:extLst>
            <a:ext uri="{FF2B5EF4-FFF2-40B4-BE49-F238E27FC236}">
              <a16:creationId xmlns:a16="http://schemas.microsoft.com/office/drawing/2014/main" id="{00000000-0008-0000-2300-000057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44" name="Text Box 10">
          <a:extLst>
            <a:ext uri="{FF2B5EF4-FFF2-40B4-BE49-F238E27FC236}">
              <a16:creationId xmlns:a16="http://schemas.microsoft.com/office/drawing/2014/main" id="{00000000-0008-0000-2300-000058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45" name="Text Box 1">
          <a:extLst>
            <a:ext uri="{FF2B5EF4-FFF2-40B4-BE49-F238E27FC236}">
              <a16:creationId xmlns:a16="http://schemas.microsoft.com/office/drawing/2014/main" id="{00000000-0008-0000-2300-000059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46" name="Text Box 2">
          <a:extLst>
            <a:ext uri="{FF2B5EF4-FFF2-40B4-BE49-F238E27FC236}">
              <a16:creationId xmlns:a16="http://schemas.microsoft.com/office/drawing/2014/main" id="{00000000-0008-0000-2300-00005A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52</xdr:row>
      <xdr:rowOff>0</xdr:rowOff>
    </xdr:from>
    <xdr:ext cx="114300" cy="285750"/>
    <xdr:sp macro="" textlink="">
      <xdr:nvSpPr>
        <xdr:cNvPr id="347" name="Text Box 8">
          <a:extLst>
            <a:ext uri="{FF2B5EF4-FFF2-40B4-BE49-F238E27FC236}">
              <a16:creationId xmlns:a16="http://schemas.microsoft.com/office/drawing/2014/main" id="{00000000-0008-0000-2300-00005B010000}"/>
            </a:ext>
          </a:extLst>
        </xdr:cNvPr>
        <xdr:cNvSpPr txBox="1">
          <a:spLocks noChangeArrowheads="1"/>
        </xdr:cNvSpPr>
      </xdr:nvSpPr>
      <xdr:spPr bwMode="auto">
        <a:xfrm>
          <a:off x="12192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48" name="Text Box 1">
          <a:extLst>
            <a:ext uri="{FF2B5EF4-FFF2-40B4-BE49-F238E27FC236}">
              <a16:creationId xmlns:a16="http://schemas.microsoft.com/office/drawing/2014/main" id="{00000000-0008-0000-2300-00005C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49" name="Text Box 2">
          <a:extLst>
            <a:ext uri="{FF2B5EF4-FFF2-40B4-BE49-F238E27FC236}">
              <a16:creationId xmlns:a16="http://schemas.microsoft.com/office/drawing/2014/main" id="{00000000-0008-0000-2300-00005D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50" name="Text Box 3">
          <a:extLst>
            <a:ext uri="{FF2B5EF4-FFF2-40B4-BE49-F238E27FC236}">
              <a16:creationId xmlns:a16="http://schemas.microsoft.com/office/drawing/2014/main" id="{00000000-0008-0000-2300-00005E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51" name="Text Box 4">
          <a:extLst>
            <a:ext uri="{FF2B5EF4-FFF2-40B4-BE49-F238E27FC236}">
              <a16:creationId xmlns:a16="http://schemas.microsoft.com/office/drawing/2014/main" id="{00000000-0008-0000-2300-00005F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52" name="Text Box 5">
          <a:extLst>
            <a:ext uri="{FF2B5EF4-FFF2-40B4-BE49-F238E27FC236}">
              <a16:creationId xmlns:a16="http://schemas.microsoft.com/office/drawing/2014/main" id="{00000000-0008-0000-2300-000060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53" name="Text Box 6">
          <a:extLst>
            <a:ext uri="{FF2B5EF4-FFF2-40B4-BE49-F238E27FC236}">
              <a16:creationId xmlns:a16="http://schemas.microsoft.com/office/drawing/2014/main" id="{00000000-0008-0000-2300-000061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54" name="Text Box 8">
          <a:extLst>
            <a:ext uri="{FF2B5EF4-FFF2-40B4-BE49-F238E27FC236}">
              <a16:creationId xmlns:a16="http://schemas.microsoft.com/office/drawing/2014/main" id="{00000000-0008-0000-2300-000062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55" name="Text Box 9">
          <a:extLst>
            <a:ext uri="{FF2B5EF4-FFF2-40B4-BE49-F238E27FC236}">
              <a16:creationId xmlns:a16="http://schemas.microsoft.com/office/drawing/2014/main" id="{00000000-0008-0000-2300-000063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56" name="Text Box 10">
          <a:extLst>
            <a:ext uri="{FF2B5EF4-FFF2-40B4-BE49-F238E27FC236}">
              <a16:creationId xmlns:a16="http://schemas.microsoft.com/office/drawing/2014/main" id="{00000000-0008-0000-2300-000064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57" name="Text Box 1">
          <a:extLst>
            <a:ext uri="{FF2B5EF4-FFF2-40B4-BE49-F238E27FC236}">
              <a16:creationId xmlns:a16="http://schemas.microsoft.com/office/drawing/2014/main" id="{00000000-0008-0000-2300-000065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66</xdr:row>
      <xdr:rowOff>0</xdr:rowOff>
    </xdr:from>
    <xdr:ext cx="114300" cy="285750"/>
    <xdr:sp macro="" textlink="">
      <xdr:nvSpPr>
        <xdr:cNvPr id="358" name="Text Box 2">
          <a:extLst>
            <a:ext uri="{FF2B5EF4-FFF2-40B4-BE49-F238E27FC236}">
              <a16:creationId xmlns:a16="http://schemas.microsoft.com/office/drawing/2014/main" id="{00000000-0008-0000-2300-000066010000}"/>
            </a:ext>
          </a:extLst>
        </xdr:cNvPr>
        <xdr:cNvSpPr txBox="1">
          <a:spLocks noChangeArrowheads="1"/>
        </xdr:cNvSpPr>
      </xdr:nvSpPr>
      <xdr:spPr bwMode="auto">
        <a:xfrm>
          <a:off x="1219200" y="12573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18</xdr:row>
      <xdr:rowOff>0</xdr:rowOff>
    </xdr:from>
    <xdr:ext cx="114300" cy="285750"/>
    <xdr:sp macro="" textlink="">
      <xdr:nvSpPr>
        <xdr:cNvPr id="359" name="Text Box 8">
          <a:extLst>
            <a:ext uri="{FF2B5EF4-FFF2-40B4-BE49-F238E27FC236}">
              <a16:creationId xmlns:a16="http://schemas.microsoft.com/office/drawing/2014/main" id="{00000000-0008-0000-2300-000067010000}"/>
            </a:ext>
          </a:extLst>
        </xdr:cNvPr>
        <xdr:cNvSpPr txBox="1">
          <a:spLocks noChangeArrowheads="1"/>
        </xdr:cNvSpPr>
      </xdr:nvSpPr>
      <xdr:spPr bwMode="auto">
        <a:xfrm>
          <a:off x="1219200" y="3429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37</xdr:row>
      <xdr:rowOff>0</xdr:rowOff>
    </xdr:from>
    <xdr:ext cx="114300" cy="285750"/>
    <xdr:sp macro="" textlink="">
      <xdr:nvSpPr>
        <xdr:cNvPr id="360" name="Text Box 8">
          <a:extLst>
            <a:ext uri="{FF2B5EF4-FFF2-40B4-BE49-F238E27FC236}">
              <a16:creationId xmlns:a16="http://schemas.microsoft.com/office/drawing/2014/main" id="{00000000-0008-0000-2300-000068010000}"/>
            </a:ext>
          </a:extLst>
        </xdr:cNvPr>
        <xdr:cNvSpPr txBox="1">
          <a:spLocks noChangeArrowheads="1"/>
        </xdr:cNvSpPr>
      </xdr:nvSpPr>
      <xdr:spPr bwMode="auto">
        <a:xfrm>
          <a:off x="1219200" y="7048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50</xdr:row>
      <xdr:rowOff>0</xdr:rowOff>
    </xdr:from>
    <xdr:ext cx="114300" cy="285750"/>
    <xdr:sp macro="" textlink="">
      <xdr:nvSpPr>
        <xdr:cNvPr id="361" name="Text Box 8">
          <a:extLst>
            <a:ext uri="{FF2B5EF4-FFF2-40B4-BE49-F238E27FC236}">
              <a16:creationId xmlns:a16="http://schemas.microsoft.com/office/drawing/2014/main" id="{00000000-0008-0000-2300-000069010000}"/>
            </a:ext>
          </a:extLst>
        </xdr:cNvPr>
        <xdr:cNvSpPr txBox="1">
          <a:spLocks noChangeArrowheads="1"/>
        </xdr:cNvSpPr>
      </xdr:nvSpPr>
      <xdr:spPr bwMode="auto">
        <a:xfrm>
          <a:off x="1219200" y="9525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22</xdr:row>
      <xdr:rowOff>0</xdr:rowOff>
    </xdr:from>
    <xdr:ext cx="114300" cy="285750"/>
    <xdr:sp macro="" textlink="">
      <xdr:nvSpPr>
        <xdr:cNvPr id="362" name="Text Box 8">
          <a:extLst>
            <a:ext uri="{FF2B5EF4-FFF2-40B4-BE49-F238E27FC236}">
              <a16:creationId xmlns:a16="http://schemas.microsoft.com/office/drawing/2014/main" id="{00000000-0008-0000-2300-00006A010000}"/>
            </a:ext>
          </a:extLst>
        </xdr:cNvPr>
        <xdr:cNvSpPr txBox="1">
          <a:spLocks noChangeArrowheads="1"/>
        </xdr:cNvSpPr>
      </xdr:nvSpPr>
      <xdr:spPr bwMode="auto">
        <a:xfrm>
          <a:off x="1219200" y="419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63" name="Text Box 8">
          <a:extLst>
            <a:ext uri="{FF2B5EF4-FFF2-40B4-BE49-F238E27FC236}">
              <a16:creationId xmlns:a16="http://schemas.microsoft.com/office/drawing/2014/main" id="{00000000-0008-0000-2300-00006B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35</xdr:row>
      <xdr:rowOff>0</xdr:rowOff>
    </xdr:from>
    <xdr:ext cx="114300" cy="285750"/>
    <xdr:sp macro="" textlink="">
      <xdr:nvSpPr>
        <xdr:cNvPr id="364" name="Text Box 8">
          <a:extLst>
            <a:ext uri="{FF2B5EF4-FFF2-40B4-BE49-F238E27FC236}">
              <a16:creationId xmlns:a16="http://schemas.microsoft.com/office/drawing/2014/main" id="{00000000-0008-0000-2300-00006C010000}"/>
            </a:ext>
          </a:extLst>
        </xdr:cNvPr>
        <xdr:cNvSpPr txBox="1">
          <a:spLocks noChangeArrowheads="1"/>
        </xdr:cNvSpPr>
      </xdr:nvSpPr>
      <xdr:spPr bwMode="auto">
        <a:xfrm>
          <a:off x="1219200" y="6667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65" name="Text Box 1">
          <a:extLst>
            <a:ext uri="{FF2B5EF4-FFF2-40B4-BE49-F238E27FC236}">
              <a16:creationId xmlns:a16="http://schemas.microsoft.com/office/drawing/2014/main" id="{00000000-0008-0000-2300-00006D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66" name="Text Box 2">
          <a:extLst>
            <a:ext uri="{FF2B5EF4-FFF2-40B4-BE49-F238E27FC236}">
              <a16:creationId xmlns:a16="http://schemas.microsoft.com/office/drawing/2014/main" id="{00000000-0008-0000-2300-00006E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67" name="Text Box 3">
          <a:extLst>
            <a:ext uri="{FF2B5EF4-FFF2-40B4-BE49-F238E27FC236}">
              <a16:creationId xmlns:a16="http://schemas.microsoft.com/office/drawing/2014/main" id="{00000000-0008-0000-2300-00006F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68" name="Text Box 4">
          <a:extLst>
            <a:ext uri="{FF2B5EF4-FFF2-40B4-BE49-F238E27FC236}">
              <a16:creationId xmlns:a16="http://schemas.microsoft.com/office/drawing/2014/main" id="{00000000-0008-0000-2300-000070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69" name="Text Box 5">
          <a:extLst>
            <a:ext uri="{FF2B5EF4-FFF2-40B4-BE49-F238E27FC236}">
              <a16:creationId xmlns:a16="http://schemas.microsoft.com/office/drawing/2014/main" id="{00000000-0008-0000-2300-000071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70" name="Text Box 6">
          <a:extLst>
            <a:ext uri="{FF2B5EF4-FFF2-40B4-BE49-F238E27FC236}">
              <a16:creationId xmlns:a16="http://schemas.microsoft.com/office/drawing/2014/main" id="{00000000-0008-0000-2300-000072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71" name="Text Box 8">
          <a:extLst>
            <a:ext uri="{FF2B5EF4-FFF2-40B4-BE49-F238E27FC236}">
              <a16:creationId xmlns:a16="http://schemas.microsoft.com/office/drawing/2014/main" id="{00000000-0008-0000-2300-000073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72" name="Text Box 9">
          <a:extLst>
            <a:ext uri="{FF2B5EF4-FFF2-40B4-BE49-F238E27FC236}">
              <a16:creationId xmlns:a16="http://schemas.microsoft.com/office/drawing/2014/main" id="{00000000-0008-0000-2300-000074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73" name="Text Box 10">
          <a:extLst>
            <a:ext uri="{FF2B5EF4-FFF2-40B4-BE49-F238E27FC236}">
              <a16:creationId xmlns:a16="http://schemas.microsoft.com/office/drawing/2014/main" id="{00000000-0008-0000-2300-000075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74" name="Text Box 1">
          <a:extLst>
            <a:ext uri="{FF2B5EF4-FFF2-40B4-BE49-F238E27FC236}">
              <a16:creationId xmlns:a16="http://schemas.microsoft.com/office/drawing/2014/main" id="{00000000-0008-0000-2300-000076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36</xdr:row>
      <xdr:rowOff>0</xdr:rowOff>
    </xdr:from>
    <xdr:ext cx="114300" cy="285750"/>
    <xdr:sp macro="" textlink="">
      <xdr:nvSpPr>
        <xdr:cNvPr id="375" name="Text Box 2">
          <a:extLst>
            <a:ext uri="{FF2B5EF4-FFF2-40B4-BE49-F238E27FC236}">
              <a16:creationId xmlns:a16="http://schemas.microsoft.com/office/drawing/2014/main" id="{00000000-0008-0000-2300-000077010000}"/>
            </a:ext>
          </a:extLst>
        </xdr:cNvPr>
        <xdr:cNvSpPr txBox="1">
          <a:spLocks noChangeArrowheads="1"/>
        </xdr:cNvSpPr>
      </xdr:nvSpPr>
      <xdr:spPr bwMode="auto">
        <a:xfrm>
          <a:off x="1219200" y="6858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52</xdr:row>
      <xdr:rowOff>0</xdr:rowOff>
    </xdr:from>
    <xdr:ext cx="114300" cy="285750"/>
    <xdr:sp macro="" textlink="">
      <xdr:nvSpPr>
        <xdr:cNvPr id="376" name="Text Box 8">
          <a:extLst>
            <a:ext uri="{FF2B5EF4-FFF2-40B4-BE49-F238E27FC236}">
              <a16:creationId xmlns:a16="http://schemas.microsoft.com/office/drawing/2014/main" id="{00000000-0008-0000-2300-000078010000}"/>
            </a:ext>
          </a:extLst>
        </xdr:cNvPr>
        <xdr:cNvSpPr txBox="1">
          <a:spLocks noChangeArrowheads="1"/>
        </xdr:cNvSpPr>
      </xdr:nvSpPr>
      <xdr:spPr bwMode="auto">
        <a:xfrm>
          <a:off x="1219200" y="9906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114300" cy="285750"/>
    <xdr:sp macro="" textlink="">
      <xdr:nvSpPr>
        <xdr:cNvPr id="377" name="Text Box 8">
          <a:extLst>
            <a:ext uri="{FF2B5EF4-FFF2-40B4-BE49-F238E27FC236}">
              <a16:creationId xmlns:a16="http://schemas.microsoft.com/office/drawing/2014/main" id="{00000000-0008-0000-2300-000079010000}"/>
            </a:ext>
          </a:extLst>
        </xdr:cNvPr>
        <xdr:cNvSpPr txBox="1">
          <a:spLocks noChangeArrowheads="1"/>
        </xdr:cNvSpPr>
      </xdr:nvSpPr>
      <xdr:spPr bwMode="auto">
        <a:xfrm>
          <a:off x="1219200" y="7620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114300" cy="285750"/>
    <xdr:sp macro="" textlink="">
      <xdr:nvSpPr>
        <xdr:cNvPr id="378" name="Text Box 8">
          <a:extLst>
            <a:ext uri="{FF2B5EF4-FFF2-40B4-BE49-F238E27FC236}">
              <a16:creationId xmlns:a16="http://schemas.microsoft.com/office/drawing/2014/main" id="{00000000-0008-0000-2300-00007A010000}"/>
            </a:ext>
          </a:extLst>
        </xdr:cNvPr>
        <xdr:cNvSpPr txBox="1">
          <a:spLocks noChangeArrowheads="1"/>
        </xdr:cNvSpPr>
      </xdr:nvSpPr>
      <xdr:spPr bwMode="auto">
        <a:xfrm>
          <a:off x="1219200" y="7620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79" name="Text Box 1">
          <a:extLst>
            <a:ext uri="{FF2B5EF4-FFF2-40B4-BE49-F238E27FC236}">
              <a16:creationId xmlns:a16="http://schemas.microsoft.com/office/drawing/2014/main" id="{00000000-0008-0000-2300-00007B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80" name="Text Box 2">
          <a:extLst>
            <a:ext uri="{FF2B5EF4-FFF2-40B4-BE49-F238E27FC236}">
              <a16:creationId xmlns:a16="http://schemas.microsoft.com/office/drawing/2014/main" id="{00000000-0008-0000-2300-00007C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81" name="Text Box 3">
          <a:extLst>
            <a:ext uri="{FF2B5EF4-FFF2-40B4-BE49-F238E27FC236}">
              <a16:creationId xmlns:a16="http://schemas.microsoft.com/office/drawing/2014/main" id="{00000000-0008-0000-2300-00007D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82" name="Text Box 4">
          <a:extLst>
            <a:ext uri="{FF2B5EF4-FFF2-40B4-BE49-F238E27FC236}">
              <a16:creationId xmlns:a16="http://schemas.microsoft.com/office/drawing/2014/main" id="{00000000-0008-0000-2300-00007E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83" name="Text Box 5">
          <a:extLst>
            <a:ext uri="{FF2B5EF4-FFF2-40B4-BE49-F238E27FC236}">
              <a16:creationId xmlns:a16="http://schemas.microsoft.com/office/drawing/2014/main" id="{00000000-0008-0000-2300-00007F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84" name="Text Box 6">
          <a:extLst>
            <a:ext uri="{FF2B5EF4-FFF2-40B4-BE49-F238E27FC236}">
              <a16:creationId xmlns:a16="http://schemas.microsoft.com/office/drawing/2014/main" id="{00000000-0008-0000-2300-000080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85" name="Text Box 8">
          <a:extLst>
            <a:ext uri="{FF2B5EF4-FFF2-40B4-BE49-F238E27FC236}">
              <a16:creationId xmlns:a16="http://schemas.microsoft.com/office/drawing/2014/main" id="{00000000-0008-0000-2300-000081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86" name="Text Box 9">
          <a:extLst>
            <a:ext uri="{FF2B5EF4-FFF2-40B4-BE49-F238E27FC236}">
              <a16:creationId xmlns:a16="http://schemas.microsoft.com/office/drawing/2014/main" id="{00000000-0008-0000-2300-000082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87" name="Text Box 10">
          <a:extLst>
            <a:ext uri="{FF2B5EF4-FFF2-40B4-BE49-F238E27FC236}">
              <a16:creationId xmlns:a16="http://schemas.microsoft.com/office/drawing/2014/main" id="{00000000-0008-0000-2300-000083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88" name="Text Box 1">
          <a:extLst>
            <a:ext uri="{FF2B5EF4-FFF2-40B4-BE49-F238E27FC236}">
              <a16:creationId xmlns:a16="http://schemas.microsoft.com/office/drawing/2014/main" id="{00000000-0008-0000-2300-000084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89" name="Text Box 2">
          <a:extLst>
            <a:ext uri="{FF2B5EF4-FFF2-40B4-BE49-F238E27FC236}">
              <a16:creationId xmlns:a16="http://schemas.microsoft.com/office/drawing/2014/main" id="{00000000-0008-0000-2300-000085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40</xdr:row>
      <xdr:rowOff>0</xdr:rowOff>
    </xdr:from>
    <xdr:ext cx="114300" cy="285750"/>
    <xdr:sp macro="" textlink="">
      <xdr:nvSpPr>
        <xdr:cNvPr id="390" name="Text Box 8">
          <a:extLst>
            <a:ext uri="{FF2B5EF4-FFF2-40B4-BE49-F238E27FC236}">
              <a16:creationId xmlns:a16="http://schemas.microsoft.com/office/drawing/2014/main" id="{00000000-0008-0000-2300-000086010000}"/>
            </a:ext>
          </a:extLst>
        </xdr:cNvPr>
        <xdr:cNvSpPr txBox="1">
          <a:spLocks noChangeArrowheads="1"/>
        </xdr:cNvSpPr>
      </xdr:nvSpPr>
      <xdr:spPr bwMode="auto">
        <a:xfrm>
          <a:off x="1219200" y="7620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91" name="Text Box 1">
          <a:extLst>
            <a:ext uri="{FF2B5EF4-FFF2-40B4-BE49-F238E27FC236}">
              <a16:creationId xmlns:a16="http://schemas.microsoft.com/office/drawing/2014/main" id="{00000000-0008-0000-2300-000087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92" name="Text Box 2">
          <a:extLst>
            <a:ext uri="{FF2B5EF4-FFF2-40B4-BE49-F238E27FC236}">
              <a16:creationId xmlns:a16="http://schemas.microsoft.com/office/drawing/2014/main" id="{00000000-0008-0000-2300-000088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93" name="Text Box 3">
          <a:extLst>
            <a:ext uri="{FF2B5EF4-FFF2-40B4-BE49-F238E27FC236}">
              <a16:creationId xmlns:a16="http://schemas.microsoft.com/office/drawing/2014/main" id="{00000000-0008-0000-2300-000089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94" name="Text Box 4">
          <a:extLst>
            <a:ext uri="{FF2B5EF4-FFF2-40B4-BE49-F238E27FC236}">
              <a16:creationId xmlns:a16="http://schemas.microsoft.com/office/drawing/2014/main" id="{00000000-0008-0000-2300-00008A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95" name="Text Box 5">
          <a:extLst>
            <a:ext uri="{FF2B5EF4-FFF2-40B4-BE49-F238E27FC236}">
              <a16:creationId xmlns:a16="http://schemas.microsoft.com/office/drawing/2014/main" id="{00000000-0008-0000-2300-00008B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96" name="Text Box 6">
          <a:extLst>
            <a:ext uri="{FF2B5EF4-FFF2-40B4-BE49-F238E27FC236}">
              <a16:creationId xmlns:a16="http://schemas.microsoft.com/office/drawing/2014/main" id="{00000000-0008-0000-2300-00008C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97" name="Text Box 8">
          <a:extLst>
            <a:ext uri="{FF2B5EF4-FFF2-40B4-BE49-F238E27FC236}">
              <a16:creationId xmlns:a16="http://schemas.microsoft.com/office/drawing/2014/main" id="{00000000-0008-0000-2300-00008D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98" name="Text Box 9">
          <a:extLst>
            <a:ext uri="{FF2B5EF4-FFF2-40B4-BE49-F238E27FC236}">
              <a16:creationId xmlns:a16="http://schemas.microsoft.com/office/drawing/2014/main" id="{00000000-0008-0000-2300-00008E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399" name="Text Box 10">
          <a:extLst>
            <a:ext uri="{FF2B5EF4-FFF2-40B4-BE49-F238E27FC236}">
              <a16:creationId xmlns:a16="http://schemas.microsoft.com/office/drawing/2014/main" id="{00000000-0008-0000-2300-00008F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400" name="Text Box 1">
          <a:extLst>
            <a:ext uri="{FF2B5EF4-FFF2-40B4-BE49-F238E27FC236}">
              <a16:creationId xmlns:a16="http://schemas.microsoft.com/office/drawing/2014/main" id="{00000000-0008-0000-2300-000090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114300" cy="285750"/>
    <xdr:sp macro="" textlink="">
      <xdr:nvSpPr>
        <xdr:cNvPr id="401" name="Text Box 2">
          <a:extLst>
            <a:ext uri="{FF2B5EF4-FFF2-40B4-BE49-F238E27FC236}">
              <a16:creationId xmlns:a16="http://schemas.microsoft.com/office/drawing/2014/main" id="{00000000-0008-0000-2300-000091010000}"/>
            </a:ext>
          </a:extLst>
        </xdr:cNvPr>
        <xdr:cNvSpPr txBox="1">
          <a:spLocks noChangeArrowheads="1"/>
        </xdr:cNvSpPr>
      </xdr:nvSpPr>
      <xdr:spPr bwMode="auto">
        <a:xfrm>
          <a:off x="1219200" y="7429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114300" cy="285750"/>
    <xdr:sp macro="" textlink="">
      <xdr:nvSpPr>
        <xdr:cNvPr id="402" name="Text Box 8">
          <a:extLst>
            <a:ext uri="{FF2B5EF4-FFF2-40B4-BE49-F238E27FC236}">
              <a16:creationId xmlns:a16="http://schemas.microsoft.com/office/drawing/2014/main" id="{00000000-0008-0000-2300-000092010000}"/>
            </a:ext>
          </a:extLst>
        </xdr:cNvPr>
        <xdr:cNvSpPr txBox="1">
          <a:spLocks noChangeArrowheads="1"/>
        </xdr:cNvSpPr>
      </xdr:nvSpPr>
      <xdr:spPr bwMode="auto">
        <a:xfrm>
          <a:off x="1219200" y="819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114300" cy="285750"/>
    <xdr:sp macro="" textlink="">
      <xdr:nvSpPr>
        <xdr:cNvPr id="403" name="Text Box 8">
          <a:extLst>
            <a:ext uri="{FF2B5EF4-FFF2-40B4-BE49-F238E27FC236}">
              <a16:creationId xmlns:a16="http://schemas.microsoft.com/office/drawing/2014/main" id="{00000000-0008-0000-2300-000093010000}"/>
            </a:ext>
          </a:extLst>
        </xdr:cNvPr>
        <xdr:cNvSpPr txBox="1">
          <a:spLocks noChangeArrowheads="1"/>
        </xdr:cNvSpPr>
      </xdr:nvSpPr>
      <xdr:spPr bwMode="auto">
        <a:xfrm>
          <a:off x="1219200" y="819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04" name="Text Box 1">
          <a:extLst>
            <a:ext uri="{FF2B5EF4-FFF2-40B4-BE49-F238E27FC236}">
              <a16:creationId xmlns:a16="http://schemas.microsoft.com/office/drawing/2014/main" id="{00000000-0008-0000-2300-000094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05" name="Text Box 2">
          <a:extLst>
            <a:ext uri="{FF2B5EF4-FFF2-40B4-BE49-F238E27FC236}">
              <a16:creationId xmlns:a16="http://schemas.microsoft.com/office/drawing/2014/main" id="{00000000-0008-0000-2300-000095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06" name="Text Box 3">
          <a:extLst>
            <a:ext uri="{FF2B5EF4-FFF2-40B4-BE49-F238E27FC236}">
              <a16:creationId xmlns:a16="http://schemas.microsoft.com/office/drawing/2014/main" id="{00000000-0008-0000-2300-000096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07" name="Text Box 4">
          <a:extLst>
            <a:ext uri="{FF2B5EF4-FFF2-40B4-BE49-F238E27FC236}">
              <a16:creationId xmlns:a16="http://schemas.microsoft.com/office/drawing/2014/main" id="{00000000-0008-0000-2300-000097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08" name="Text Box 5">
          <a:extLst>
            <a:ext uri="{FF2B5EF4-FFF2-40B4-BE49-F238E27FC236}">
              <a16:creationId xmlns:a16="http://schemas.microsoft.com/office/drawing/2014/main" id="{00000000-0008-0000-2300-000098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09" name="Text Box 6">
          <a:extLst>
            <a:ext uri="{FF2B5EF4-FFF2-40B4-BE49-F238E27FC236}">
              <a16:creationId xmlns:a16="http://schemas.microsoft.com/office/drawing/2014/main" id="{00000000-0008-0000-2300-000099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10" name="Text Box 8">
          <a:extLst>
            <a:ext uri="{FF2B5EF4-FFF2-40B4-BE49-F238E27FC236}">
              <a16:creationId xmlns:a16="http://schemas.microsoft.com/office/drawing/2014/main" id="{00000000-0008-0000-2300-00009A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11" name="Text Box 9">
          <a:extLst>
            <a:ext uri="{FF2B5EF4-FFF2-40B4-BE49-F238E27FC236}">
              <a16:creationId xmlns:a16="http://schemas.microsoft.com/office/drawing/2014/main" id="{00000000-0008-0000-2300-00009B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12" name="Text Box 10">
          <a:extLst>
            <a:ext uri="{FF2B5EF4-FFF2-40B4-BE49-F238E27FC236}">
              <a16:creationId xmlns:a16="http://schemas.microsoft.com/office/drawing/2014/main" id="{00000000-0008-0000-2300-00009C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13" name="Text Box 1">
          <a:extLst>
            <a:ext uri="{FF2B5EF4-FFF2-40B4-BE49-F238E27FC236}">
              <a16:creationId xmlns:a16="http://schemas.microsoft.com/office/drawing/2014/main" id="{00000000-0008-0000-2300-00009D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14" name="Text Box 2">
          <a:extLst>
            <a:ext uri="{FF2B5EF4-FFF2-40B4-BE49-F238E27FC236}">
              <a16:creationId xmlns:a16="http://schemas.microsoft.com/office/drawing/2014/main" id="{00000000-0008-0000-2300-00009E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43</xdr:row>
      <xdr:rowOff>0</xdr:rowOff>
    </xdr:from>
    <xdr:ext cx="114300" cy="285750"/>
    <xdr:sp macro="" textlink="">
      <xdr:nvSpPr>
        <xdr:cNvPr id="415" name="Text Box 8">
          <a:extLst>
            <a:ext uri="{FF2B5EF4-FFF2-40B4-BE49-F238E27FC236}">
              <a16:creationId xmlns:a16="http://schemas.microsoft.com/office/drawing/2014/main" id="{00000000-0008-0000-2300-00009F010000}"/>
            </a:ext>
          </a:extLst>
        </xdr:cNvPr>
        <xdr:cNvSpPr txBox="1">
          <a:spLocks noChangeArrowheads="1"/>
        </xdr:cNvSpPr>
      </xdr:nvSpPr>
      <xdr:spPr bwMode="auto">
        <a:xfrm>
          <a:off x="1219200" y="81915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16" name="Text Box 1">
          <a:extLst>
            <a:ext uri="{FF2B5EF4-FFF2-40B4-BE49-F238E27FC236}">
              <a16:creationId xmlns:a16="http://schemas.microsoft.com/office/drawing/2014/main" id="{00000000-0008-0000-2300-0000A0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17" name="Text Box 2">
          <a:extLst>
            <a:ext uri="{FF2B5EF4-FFF2-40B4-BE49-F238E27FC236}">
              <a16:creationId xmlns:a16="http://schemas.microsoft.com/office/drawing/2014/main" id="{00000000-0008-0000-2300-0000A1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18" name="Text Box 3">
          <a:extLst>
            <a:ext uri="{FF2B5EF4-FFF2-40B4-BE49-F238E27FC236}">
              <a16:creationId xmlns:a16="http://schemas.microsoft.com/office/drawing/2014/main" id="{00000000-0008-0000-2300-0000A2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19" name="Text Box 4">
          <a:extLst>
            <a:ext uri="{FF2B5EF4-FFF2-40B4-BE49-F238E27FC236}">
              <a16:creationId xmlns:a16="http://schemas.microsoft.com/office/drawing/2014/main" id="{00000000-0008-0000-2300-0000A3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20" name="Text Box 5">
          <a:extLst>
            <a:ext uri="{FF2B5EF4-FFF2-40B4-BE49-F238E27FC236}">
              <a16:creationId xmlns:a16="http://schemas.microsoft.com/office/drawing/2014/main" id="{00000000-0008-0000-2300-0000A4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21" name="Text Box 6">
          <a:extLst>
            <a:ext uri="{FF2B5EF4-FFF2-40B4-BE49-F238E27FC236}">
              <a16:creationId xmlns:a16="http://schemas.microsoft.com/office/drawing/2014/main" id="{00000000-0008-0000-2300-0000A5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22" name="Text Box 8">
          <a:extLst>
            <a:ext uri="{FF2B5EF4-FFF2-40B4-BE49-F238E27FC236}">
              <a16:creationId xmlns:a16="http://schemas.microsoft.com/office/drawing/2014/main" id="{00000000-0008-0000-2300-0000A6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23" name="Text Box 9">
          <a:extLst>
            <a:ext uri="{FF2B5EF4-FFF2-40B4-BE49-F238E27FC236}">
              <a16:creationId xmlns:a16="http://schemas.microsoft.com/office/drawing/2014/main" id="{00000000-0008-0000-2300-0000A7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24" name="Text Box 10">
          <a:extLst>
            <a:ext uri="{FF2B5EF4-FFF2-40B4-BE49-F238E27FC236}">
              <a16:creationId xmlns:a16="http://schemas.microsoft.com/office/drawing/2014/main" id="{00000000-0008-0000-2300-0000A8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42</xdr:row>
      <xdr:rowOff>0</xdr:rowOff>
    </xdr:from>
    <xdr:ext cx="114300" cy="285750"/>
    <xdr:sp macro="" textlink="">
      <xdr:nvSpPr>
        <xdr:cNvPr id="425" name="Text Box 1">
          <a:extLst>
            <a:ext uri="{FF2B5EF4-FFF2-40B4-BE49-F238E27FC236}">
              <a16:creationId xmlns:a16="http://schemas.microsoft.com/office/drawing/2014/main" id="{00000000-0008-0000-2300-0000A9010000}"/>
            </a:ext>
          </a:extLst>
        </xdr:cNvPr>
        <xdr:cNvSpPr txBox="1">
          <a:spLocks noChangeArrowheads="1"/>
        </xdr:cNvSpPr>
      </xdr:nvSpPr>
      <xdr:spPr bwMode="auto">
        <a:xfrm>
          <a:off x="12192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38100</xdr:colOff>
      <xdr:row>42</xdr:row>
      <xdr:rowOff>0</xdr:rowOff>
    </xdr:from>
    <xdr:ext cx="114300" cy="285750"/>
    <xdr:sp macro="" textlink="">
      <xdr:nvSpPr>
        <xdr:cNvPr id="426" name="Text Box 2">
          <a:extLst>
            <a:ext uri="{FF2B5EF4-FFF2-40B4-BE49-F238E27FC236}">
              <a16:creationId xmlns:a16="http://schemas.microsoft.com/office/drawing/2014/main" id="{00000000-0008-0000-2300-0000AA010000}"/>
            </a:ext>
          </a:extLst>
        </xdr:cNvPr>
        <xdr:cNvSpPr txBox="1">
          <a:spLocks noChangeArrowheads="1"/>
        </xdr:cNvSpPr>
      </xdr:nvSpPr>
      <xdr:spPr bwMode="auto">
        <a:xfrm>
          <a:off x="1257300" y="80010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20</xdr:row>
      <xdr:rowOff>41275</xdr:rowOff>
    </xdr:from>
    <xdr:to>
      <xdr:col>6</xdr:col>
      <xdr:colOff>255154</xdr:colOff>
      <xdr:row>48</xdr:row>
      <xdr:rowOff>46902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164726</xdr:colOff>
      <xdr:row>4</xdr:row>
      <xdr:rowOff>58059</xdr:rowOff>
    </xdr:from>
    <xdr:to>
      <xdr:col>7</xdr:col>
      <xdr:colOff>231401</xdr:colOff>
      <xdr:row>21</xdr:row>
      <xdr:rowOff>135947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4726" y="730412"/>
          <a:ext cx="4784351" cy="2935388"/>
        </a:xfrm>
        <a:prstGeom prst="rect">
          <a:avLst/>
        </a:prstGeom>
      </xdr:spPr>
    </xdr:pic>
    <xdr:clientData/>
  </xdr:twoCellAnchor>
  <xdr:twoCellAnchor editAs="oneCell">
    <xdr:from>
      <xdr:col>0</xdr:col>
      <xdr:colOff>55469</xdr:colOff>
      <xdr:row>25</xdr:row>
      <xdr:rowOff>133350</xdr:rowOff>
    </xdr:from>
    <xdr:to>
      <xdr:col>8</xdr:col>
      <xdr:colOff>169128</xdr:colOff>
      <xdr:row>44</xdr:row>
      <xdr:rowOff>68500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2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469" y="4335556"/>
          <a:ext cx="5301983" cy="312882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49162</xdr:colOff>
      <xdr:row>13</xdr:row>
      <xdr:rowOff>45286</xdr:rowOff>
    </xdr:from>
    <xdr:to>
      <xdr:col>11</xdr:col>
      <xdr:colOff>507119</xdr:colOff>
      <xdr:row>24</xdr:row>
      <xdr:rowOff>109786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58616</xdr:colOff>
      <xdr:row>26</xdr:row>
      <xdr:rowOff>40354</xdr:rowOff>
    </xdr:from>
    <xdr:to>
      <xdr:col>11</xdr:col>
      <xdr:colOff>516573</xdr:colOff>
      <xdr:row>37</xdr:row>
      <xdr:rowOff>104854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34435</xdr:colOff>
      <xdr:row>39</xdr:row>
      <xdr:rowOff>69277</xdr:rowOff>
    </xdr:from>
    <xdr:to>
      <xdr:col>11</xdr:col>
      <xdr:colOff>492392</xdr:colOff>
      <xdr:row>50</xdr:row>
      <xdr:rowOff>133777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28575</xdr:colOff>
      <xdr:row>54</xdr:row>
      <xdr:rowOff>38100</xdr:rowOff>
    </xdr:from>
    <xdr:to>
      <xdr:col>8</xdr:col>
      <xdr:colOff>228600</xdr:colOff>
      <xdr:row>68</xdr:row>
      <xdr:rowOff>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3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19050</xdr:colOff>
      <xdr:row>0</xdr:row>
      <xdr:rowOff>171450</xdr:rowOff>
    </xdr:from>
    <xdr:to>
      <xdr:col>11</xdr:col>
      <xdr:colOff>477007</xdr:colOff>
      <xdr:row>12</xdr:row>
      <xdr:rowOff>45450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3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30</xdr:row>
      <xdr:rowOff>35719</xdr:rowOff>
    </xdr:from>
    <xdr:to>
      <xdr:col>3</xdr:col>
      <xdr:colOff>693954</xdr:colOff>
      <xdr:row>44</xdr:row>
      <xdr:rowOff>163150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3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036344"/>
          <a:ext cx="6599454" cy="2461056"/>
        </a:xfrm>
        <a:prstGeom prst="rect">
          <a:avLst/>
        </a:prstGeom>
      </xdr:spPr>
    </xdr:pic>
    <xdr:clientData/>
  </xdr:twoCellAnchor>
  <xdr:twoCellAnchor editAs="oneCell">
    <xdr:from>
      <xdr:col>0</xdr:col>
      <xdr:colOff>488157</xdr:colOff>
      <xdr:row>6</xdr:row>
      <xdr:rowOff>83343</xdr:rowOff>
    </xdr:from>
    <xdr:to>
      <xdr:col>1</xdr:col>
      <xdr:colOff>1754205</xdr:colOff>
      <xdr:row>23</xdr:row>
      <xdr:rowOff>147506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3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8157" y="1083468"/>
          <a:ext cx="3778267" cy="2897851"/>
        </a:xfrm>
        <a:prstGeom prst="rect">
          <a:avLst/>
        </a:prstGeom>
      </xdr:spPr>
    </xdr:pic>
    <xdr:clientData/>
  </xdr:twoCellAnchor>
  <xdr:twoCellAnchor editAs="oneCell">
    <xdr:from>
      <xdr:col>0</xdr:col>
      <xdr:colOff>214312</xdr:colOff>
      <xdr:row>53</xdr:row>
      <xdr:rowOff>17939</xdr:rowOff>
    </xdr:from>
    <xdr:to>
      <xdr:col>3</xdr:col>
      <xdr:colOff>761999</xdr:colOff>
      <xdr:row>64</xdr:row>
      <xdr:rowOff>182735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14312" y="8852377"/>
          <a:ext cx="6453187" cy="2188858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47624</xdr:colOff>
      <xdr:row>0</xdr:row>
      <xdr:rowOff>58975</xdr:rowOff>
    </xdr:from>
    <xdr:ext cx="6215064" cy="9346963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624" y="58975"/>
          <a:ext cx="6215064" cy="9346963"/>
        </a:xfrm>
        <a:prstGeom prst="rect">
          <a:avLst/>
        </a:prstGeom>
      </xdr:spPr>
    </xdr:pic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166</xdr:row>
          <xdr:rowOff>19050</xdr:rowOff>
        </xdr:from>
        <xdr:to>
          <xdr:col>5</xdr:col>
          <xdr:colOff>257175</xdr:colOff>
          <xdr:row>182</xdr:row>
          <xdr:rowOff>76200</xdr:rowOff>
        </xdr:to>
        <xdr:sp macro="" textlink="">
          <xdr:nvSpPr>
            <xdr:cNvPr id="159745" name="Object 1" hidden="1">
              <a:extLst>
                <a:ext uri="{63B3BB69-23CF-44E3-9099-C40C66FF867C}">
                  <a14:compatExt spid="_x0000_s159745"/>
                </a:ext>
                <a:ext uri="{FF2B5EF4-FFF2-40B4-BE49-F238E27FC236}">
                  <a16:creationId xmlns:a16="http://schemas.microsoft.com/office/drawing/2014/main" id="{00000000-0008-0000-3B00-0000017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xdr:oneCellAnchor>
    <xdr:from>
      <xdr:col>0</xdr:col>
      <xdr:colOff>102577</xdr:colOff>
      <xdr:row>77</xdr:row>
      <xdr:rowOff>14652</xdr:rowOff>
    </xdr:from>
    <xdr:ext cx="3902539" cy="2536454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2577" y="14683152"/>
          <a:ext cx="3902539" cy="2536454"/>
        </a:xfrm>
        <a:prstGeom prst="rect">
          <a:avLst/>
        </a:prstGeom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19050</xdr:colOff>
          <xdr:row>122</xdr:row>
          <xdr:rowOff>123825</xdr:rowOff>
        </xdr:from>
        <xdr:to>
          <xdr:col>5</xdr:col>
          <xdr:colOff>47625</xdr:colOff>
          <xdr:row>139</xdr:row>
          <xdr:rowOff>38100</xdr:rowOff>
        </xdr:to>
        <xdr:sp macro="" textlink="">
          <xdr:nvSpPr>
            <xdr:cNvPr id="159746" name="Object 2" hidden="1">
              <a:extLst>
                <a:ext uri="{63B3BB69-23CF-44E3-9099-C40C66FF867C}">
                  <a14:compatExt spid="_x0000_s159746"/>
                </a:ext>
                <a:ext uri="{FF2B5EF4-FFF2-40B4-BE49-F238E27FC236}">
                  <a16:creationId xmlns:a16="http://schemas.microsoft.com/office/drawing/2014/main" id="{00000000-0008-0000-3B00-0000027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95250</xdr:colOff>
          <xdr:row>98</xdr:row>
          <xdr:rowOff>114300</xdr:rowOff>
        </xdr:from>
        <xdr:to>
          <xdr:col>5</xdr:col>
          <xdr:colOff>123825</xdr:colOff>
          <xdr:row>115</xdr:row>
          <xdr:rowOff>28575</xdr:rowOff>
        </xdr:to>
        <xdr:sp macro="" textlink="">
          <xdr:nvSpPr>
            <xdr:cNvPr id="159747" name="Object 3" hidden="1">
              <a:extLst>
                <a:ext uri="{63B3BB69-23CF-44E3-9099-C40C66FF867C}">
                  <a14:compatExt spid="_x0000_s159747"/>
                </a:ext>
                <a:ext uri="{FF2B5EF4-FFF2-40B4-BE49-F238E27FC236}">
                  <a16:creationId xmlns:a16="http://schemas.microsoft.com/office/drawing/2014/main" id="{00000000-0008-0000-3B00-0000037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57</xdr:row>
          <xdr:rowOff>76200</xdr:rowOff>
        </xdr:from>
        <xdr:to>
          <xdr:col>5</xdr:col>
          <xdr:colOff>28575</xdr:colOff>
          <xdr:row>73</xdr:row>
          <xdr:rowOff>133350</xdr:rowOff>
        </xdr:to>
        <xdr:sp macro="" textlink="">
          <xdr:nvSpPr>
            <xdr:cNvPr id="159748" name="Object 4" hidden="1">
              <a:extLst>
                <a:ext uri="{63B3BB69-23CF-44E3-9099-C40C66FF867C}">
                  <a14:compatExt spid="_x0000_s159748"/>
                </a:ext>
                <a:ext uri="{FF2B5EF4-FFF2-40B4-BE49-F238E27FC236}">
                  <a16:creationId xmlns:a16="http://schemas.microsoft.com/office/drawing/2014/main" id="{00000000-0008-0000-3B00-0000047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143</xdr:row>
          <xdr:rowOff>38100</xdr:rowOff>
        </xdr:from>
        <xdr:to>
          <xdr:col>5</xdr:col>
          <xdr:colOff>66675</xdr:colOff>
          <xdr:row>159</xdr:row>
          <xdr:rowOff>85725</xdr:rowOff>
        </xdr:to>
        <xdr:sp macro="" textlink="">
          <xdr:nvSpPr>
            <xdr:cNvPr id="159749" name="Object 5" hidden="1">
              <a:extLst>
                <a:ext uri="{63B3BB69-23CF-44E3-9099-C40C66FF867C}">
                  <a14:compatExt spid="_x0000_s159749"/>
                </a:ext>
                <a:ext uri="{FF2B5EF4-FFF2-40B4-BE49-F238E27FC236}">
                  <a16:creationId xmlns:a16="http://schemas.microsoft.com/office/drawing/2014/main" id="{00000000-0008-0000-3B00-0000057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323850</xdr:colOff>
      <xdr:row>38</xdr:row>
      <xdr:rowOff>101783</xdr:rowOff>
    </xdr:from>
    <xdr:ext cx="2238375" cy="784041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933450" y="6388283"/>
          <a:ext cx="2238375" cy="7840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SC\Forecast\Q4%202002\RFF%20Denmark%20Q4%202002-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BSC\Forecast\Q4%202002\RFF%20Denmark%20Q4%202002-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SC/Forecast/Q4%202002/RFF%20Denmark%20Q4%202002-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ATA_FRA_S62A2B7_DOK_F&#198;L_9220\Team%20CIB\Add3_ACTUALRATE\ADDrpt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ATA_FRA_S62A2B7_DOK_F&#198;L_9220\Team%20CIB\Add3_ACTUALRATE\ADDrpt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_FRA_S62A2B7_DOK_F&#198;L_9220/Team%20CIB/Add3_ACTUALRATE/ADDrpt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lly\alla\Documents%20and%20Settings\avovst\My%20Documents\RDE%20Division\Reports\Internal%20Profit%20calculation%20-%20STOCK%20&amp;%20HFL\0203\IP0203%20-%20per%20FAM%20-%20TMG%20NEW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1998\1998-2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TEMP\1998\1998-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1998/1998-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p040400/My%20Documents/Regioner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p040400\My%20Documents\Regioner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p040400\My%20Documents\Regioner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p040400/My%20Documents/Cockpit%20JR%209%20jan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p040400\My%20Documents\Cockpit%20JR%209%20jan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p040400\My%20Documents\Cockpit%20JR%209%20jan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olling%20Financial%20Forecast\September%202005\Regional%20banks\RFF%20Sep%202005%2021092005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Rolling%20Financial%20Forecast\September%202005\Regional%20banks\RFF%20Sep%202005%2021092005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Rolling%20Financial%20Forecast/September%202005/Regional%20banks/RFF%20Sep%202005%2021092005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G35591\Local%20Settings\Temporary%20Internet%20Files\OLKF8\Investment%20and%20AuM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G35591\Local%20Settings\Temporary%20Internet%20Files\OLKF8\Investment%20and%20AuM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35591/Local%20Settings/Temporary%20Internet%20Files/OLKF8/Investment%20and%20AuM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KT03\SYS\DATA\FONDS\EXCEL\JERRIK\SM&#197;_OPG\INDEKSER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ATA\XLS\BUDJETTI\KK-raportti\NPB%20Report%2012%202000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ATA\XLS\BUDJETTI\KK-raportti\NPB%20Report%2012%20200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XLS/BUDJETTI/KK-raportti/NPB%20Report%2012%20200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arch%202009\Interim%20report\NB%20tables%20Q1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March%202009\Interim%20report\NB%20tables%20Q1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/March%202009/Interim%20report/NB%20tables%20Q1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eptember%202008\Interim%20report\NB%20tables%20Q3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September%202008\Interim%20report\NB%20tables%20Q3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/September%202008/Interim%20report/NB%20tables%20Q3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porting%202002\02%20July\AM&amp;L%20consolidation07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Reporting%202002\02%20July\AM&amp;L%20consolidation07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/Reporting%202002/02%20July/AM&amp;L%20consolidation07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WINNT\Profiles\Z173401\Temporary%20Internet%20Files\OLK3E\PB%20Swe%2001%202001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WINNT\Profiles\Z173401\Temporary%20Internet%20Files\OLK3E\PB%20Swe%2001%202001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/WINNT/Profiles/Z173401/Temporary%20Internet%20Files/OLK3E/PB%20Swe%2001%202001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WINNT\Profiles\z105826\Temporary%20Internet%20Files\OLK16\Income%20development%201997-2001%20ver1019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WINNT\Profiles\z105826\Temporary%20Internet%20Files\OLK16\Income%20development%201997-2001%20ver1019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/WINNT/Profiles/z105826/Temporary%20Internet%20Files/OLK16/Income%20development%201997-2001%20ver1019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nual%20Report%202001\figures%20for%20annual%20report%20ver4%20incl%20changed%20PBDK%20figures%20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nual%20Report%202001\figures%20for%20annual%20report%20ver4%20incl%20changed%20PBDK%20figures%20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/Annual%20Report%202001/figures%20for%20annual%20report%20ver4%20incl%20changed%20PBDK%20figures%20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ROUP\Group_Finance\Koncred\2005\Interim%20report%20Q1\translation\Model%20Interim%20Denmark%20from%20translators.xls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GROUP\Group_Finance\Koncred\2005\Interim%20report%20Q1\translation\Model%20Interim%20Denmark%20from%20translators.xls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/Group_Finance/Koncred/2005/Interim%20report%20Q1/translation/Model%20Interim%20Denmark%20from%20translators.xls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ERI\VAHO\2741\YKSIKKO\HALLINTO\LASKENTA\BUDJETTI\1998\B2F47.XLS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MERI\VAHO\2741\YKSIKKO\HALLINTO\LASKENTA\BUDJETTI\1998\B2F47.XLS" TargetMode="External"/></Relationships>
</file>

<file path=xl/externalLinks/_rels/externalLink50.xml.rels><?xml version="1.0" encoding="UTF-8" standalone="yes"?>
<Relationships xmlns="http://schemas.openxmlformats.org/package/2006/relationships"><Relationship Id="rId1" Type="http://schemas.openxmlformats.org/officeDocument/2006/relationships/externalLinkPath" Target="/MERI/VAHO/2741/YKSIKKO/HALLINTO/LASKENTA/BUDJETTI/1998/B2F47.XLS" TargetMode="External"/></Relationships>
</file>

<file path=xl/externalLinks/_rels/externalLink5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$kap\Asset%20Management\MNB%20lux%201Q%201999.XLS" TargetMode="External"/></Relationships>
</file>

<file path=xl/externalLinks/_rels/externalLink5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$kap\Asset%20Management\MNB%20lux%201Q%201999.XLS" TargetMode="External"/></Relationships>
</file>

<file path=xl/externalLinks/_rels/externalLink53.xml.rels><?xml version="1.0" encoding="UTF-8" standalone="yes"?>
<Relationships xmlns="http://schemas.openxmlformats.org/package/2006/relationships"><Relationship Id="rId1" Type="http://schemas.openxmlformats.org/officeDocument/2006/relationships/externalLinkPath" Target="/$kap/Asset%20Management/MNB%20lux%201Q%201999.XLS" TargetMode="External"/></Relationships>
</file>

<file path=xl/externalLinks/_rels/externalLink5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OKONOMI\liv-skade\Liv\Liv%20Vesta%20Liv%20koncernen\RFF%20NOK%20Skemakontrol%20Vesta%20Liv%20koncernern.xls" TargetMode="External"/></Relationships>
</file>

<file path=xl/externalLinks/_rels/externalLink5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OKONOMI\liv-skade\Liv\Liv%20Vesta%20Liv%20koncernen\RFF%20NOK%20Skemakontrol%20Vesta%20Liv%20koncernern.xls" TargetMode="External"/></Relationships>
</file>

<file path=xl/externalLinks/_rels/externalLink56.xml.rels><?xml version="1.0" encoding="UTF-8" standalone="yes"?>
<Relationships xmlns="http://schemas.openxmlformats.org/package/2006/relationships"><Relationship Id="rId1" Type="http://schemas.openxmlformats.org/officeDocument/2006/relationships/externalLinkPath" Target="/OKONOMI/liv-skade/Liv/Liv%20Vesta%20Liv%20koncernen/RFF%20NOK%20Skemakontrol%20Vesta%20Liv%20koncernern.xls" TargetMode="External"/></Relationships>
</file>

<file path=xl/externalLinks/_rels/externalLink57.xml.rels><?xml version="1.0" encoding="UTF-8" standalone="yes"?>
<Relationships xmlns="http://schemas.openxmlformats.org/package/2006/relationships"><Relationship Id="rId1" Type="http://schemas.openxmlformats.org/officeDocument/2006/relationships/externalLinkPath" Target="/Reporting%202003/RFF%2003%20Q4/Life/EC%2031-03-2003%20RFF%20ver.2.xls" TargetMode="External"/></Relationships>
</file>

<file path=xl/externalLinks/_rels/externalLink5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porting%202003\RFF%2003%20Q4\Life\EC%2031-03-2003%20RFF%20ver.2.xls" TargetMode="External"/></Relationships>
</file>

<file path=xl/externalLinks/_rels/externalLink5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Reporting%202003\RFF%2003%20Q4\Life\EC%2031-03-2003%20RFF%20ver.2.xls" TargetMode="External"/></Relationships>
</file>

<file path=xl/externalLinks/_rels/externalLink6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z982224/Local%20Settings/Temporary%20Internet%20Files/OLK6B/3.2%20Monthly%20%20quarterly%20reporting%20package.xls" TargetMode="External"/></Relationships>
</file>

<file path=xl/externalLinks/_rels/externalLink6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z982224\Local%20Settings\Temporary%20Internet%20Files\OLK6B\3.2%20Monthly%20%20quarterly%20reporting%20package.xls" TargetMode="External"/></Relationships>
</file>

<file path=xl/externalLinks/_rels/externalLink6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z982224\Local%20Settings\Temporary%20Internet%20Files\OLK6B\3.2%20Monthly%20%20quarterly%20reporting%20packag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&amp;L Final output"/>
      <sheetName val="Adjustments"/>
      <sheetName val="Calculated forecast"/>
      <sheetName val="AuM"/>
      <sheetName val=" Income"/>
      <sheetName val="Income deduction"/>
      <sheetName val=" Personnel"/>
      <sheetName val="Other Opex"/>
    </sheetNames>
    <sheetDataSet>
      <sheetData sheetId="0"/>
      <sheetData sheetId="1"/>
      <sheetData sheetId="2" refreshError="1">
        <row r="2">
          <cell r="O2">
            <v>7.44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&amp;L Final output"/>
      <sheetName val="Adjustments"/>
      <sheetName val="Calculated forecast"/>
      <sheetName val="AuM"/>
      <sheetName val=" Income"/>
      <sheetName val="Income deduction"/>
      <sheetName val=" Personnel"/>
      <sheetName val="Other Opex"/>
    </sheetNames>
    <sheetDataSet>
      <sheetData sheetId="0"/>
      <sheetData sheetId="1"/>
      <sheetData sheetId="2" refreshError="1">
        <row r="2">
          <cell r="O2">
            <v>7.44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&amp;L Final output"/>
      <sheetName val="Adjustments"/>
      <sheetName val="Calculated forecast"/>
      <sheetName val="AuM"/>
      <sheetName val=" Income"/>
      <sheetName val="Income deduction"/>
      <sheetName val=" Personnel"/>
      <sheetName val="Other Opex"/>
    </sheetNames>
    <sheetDataSet>
      <sheetData sheetId="0"/>
      <sheetData sheetId="1"/>
      <sheetData sheetId="2" refreshError="1">
        <row r="2">
          <cell r="O2">
            <v>7.44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X"/>
      <sheetName val="Report menu"/>
      <sheetName val="X"/>
      <sheetName val="Y"/>
      <sheetName val="1"/>
      <sheetName val="2"/>
      <sheetName val="4"/>
      <sheetName val="5"/>
      <sheetName val="6"/>
      <sheetName val="7"/>
      <sheetName val="8"/>
      <sheetName val="9"/>
      <sheetName val="10"/>
      <sheetName val="11"/>
      <sheetName val="20"/>
      <sheetName val="21"/>
      <sheetName val="20 org"/>
      <sheetName val="S"/>
      <sheetName val="F"/>
      <sheetName val="N"/>
      <sheetName val="D"/>
      <sheetName val="L"/>
      <sheetName val="SI"/>
      <sheetName val="NY"/>
      <sheetName val="FR"/>
      <sheetName val="Total actual"/>
      <sheetName val="TS"/>
      <sheetName val="TF"/>
      <sheetName val="TN"/>
      <sheetName val="TD"/>
      <sheetName val="TL"/>
      <sheetName val="TSI"/>
      <sheetName val="TNY"/>
      <sheetName val="TFR"/>
      <sheetName val="Total target"/>
      <sheetName val="RFF"/>
      <sheetName val="12"/>
      <sheetName val="13"/>
      <sheetName val="14"/>
      <sheetName val="15"/>
      <sheetName val="17"/>
      <sheetName val="18"/>
      <sheetName val="19"/>
      <sheetName val="22"/>
      <sheetName val="23"/>
      <sheetName val="24"/>
      <sheetName val="25"/>
      <sheetName val="26"/>
      <sheetName val="Prefixes"/>
    </sheetNames>
    <sheetDataSet>
      <sheetData sheetId="0" refreshError="1">
        <row r="26">
          <cell r="C26" t="str">
            <v>2005</v>
          </cell>
        </row>
        <row r="27">
          <cell r="C27" t="str">
            <v>March</v>
          </cell>
        </row>
        <row r="34">
          <cell r="C34" t="str">
            <v>Emerging Markets</v>
          </cell>
        </row>
        <row r="36">
          <cell r="C36">
            <v>2005</v>
          </cell>
        </row>
        <row r="37">
          <cell r="C37">
            <v>3</v>
          </cell>
        </row>
        <row r="38">
          <cell r="C38">
            <v>15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X"/>
      <sheetName val="Report menu"/>
      <sheetName val="X"/>
      <sheetName val="Y"/>
      <sheetName val="1"/>
      <sheetName val="2"/>
      <sheetName val="4"/>
      <sheetName val="5"/>
      <sheetName val="6"/>
      <sheetName val="7"/>
      <sheetName val="8"/>
      <sheetName val="9"/>
      <sheetName val="10"/>
      <sheetName val="11"/>
      <sheetName val="20"/>
      <sheetName val="21"/>
      <sheetName val="20 org"/>
      <sheetName val="S"/>
      <sheetName val="F"/>
      <sheetName val="N"/>
      <sheetName val="D"/>
      <sheetName val="L"/>
      <sheetName val="SI"/>
      <sheetName val="NY"/>
      <sheetName val="FR"/>
      <sheetName val="Total actual"/>
      <sheetName val="TS"/>
      <sheetName val="TF"/>
      <sheetName val="TN"/>
      <sheetName val="TD"/>
      <sheetName val="TL"/>
      <sheetName val="TSI"/>
      <sheetName val="TNY"/>
      <sheetName val="TFR"/>
      <sheetName val="Total target"/>
      <sheetName val="RFF"/>
      <sheetName val="12"/>
      <sheetName val="13"/>
      <sheetName val="14"/>
      <sheetName val="15"/>
      <sheetName val="17"/>
      <sheetName val="18"/>
      <sheetName val="19"/>
      <sheetName val="22"/>
      <sheetName val="23"/>
      <sheetName val="24"/>
      <sheetName val="25"/>
      <sheetName val="26"/>
      <sheetName val="Prefixes"/>
    </sheetNames>
    <sheetDataSet>
      <sheetData sheetId="0" refreshError="1">
        <row r="26">
          <cell r="C26" t="str">
            <v>2005</v>
          </cell>
        </row>
        <row r="27">
          <cell r="C27" t="str">
            <v>March</v>
          </cell>
        </row>
        <row r="34">
          <cell r="C34" t="str">
            <v>Emerging Markets</v>
          </cell>
        </row>
        <row r="36">
          <cell r="C36">
            <v>2005</v>
          </cell>
        </row>
        <row r="37">
          <cell r="C37">
            <v>3</v>
          </cell>
        </row>
        <row r="38">
          <cell r="C38">
            <v>15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X"/>
      <sheetName val="Report menu"/>
      <sheetName val="X"/>
      <sheetName val="Y"/>
      <sheetName val="1"/>
      <sheetName val="2"/>
      <sheetName val="4"/>
      <sheetName val="5"/>
      <sheetName val="6"/>
      <sheetName val="7"/>
      <sheetName val="8"/>
      <sheetName val="9"/>
      <sheetName val="10"/>
      <sheetName val="11"/>
      <sheetName val="20"/>
      <sheetName val="21"/>
      <sheetName val="20 org"/>
      <sheetName val="S"/>
      <sheetName val="F"/>
      <sheetName val="N"/>
      <sheetName val="D"/>
      <sheetName val="L"/>
      <sheetName val="SI"/>
      <sheetName val="NY"/>
      <sheetName val="FR"/>
      <sheetName val="Total actual"/>
      <sheetName val="TS"/>
      <sheetName val="TF"/>
      <sheetName val="TN"/>
      <sheetName val="TD"/>
      <sheetName val="TL"/>
      <sheetName val="TSI"/>
      <sheetName val="TNY"/>
      <sheetName val="TFR"/>
      <sheetName val="Total target"/>
      <sheetName val="RFF"/>
      <sheetName val="12"/>
      <sheetName val="13"/>
      <sheetName val="14"/>
      <sheetName val="15"/>
      <sheetName val="17"/>
      <sheetName val="18"/>
      <sheetName val="19"/>
      <sheetName val="22"/>
      <sheetName val="23"/>
      <sheetName val="24"/>
      <sheetName val="25"/>
      <sheetName val="26"/>
      <sheetName val="Prefixes"/>
    </sheetNames>
    <sheetDataSet>
      <sheetData sheetId="0" refreshError="1">
        <row r="26">
          <cell r="C26" t="str">
            <v>2005</v>
          </cell>
        </row>
        <row r="27">
          <cell r="C27" t="str">
            <v>March</v>
          </cell>
        </row>
        <row r="34">
          <cell r="C34" t="str">
            <v>Emerging Markets</v>
          </cell>
        </row>
        <row r="36">
          <cell r="C36">
            <v>2005</v>
          </cell>
        </row>
        <row r="37">
          <cell r="C37">
            <v>3</v>
          </cell>
        </row>
        <row r="38">
          <cell r="C38">
            <v>15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RESPGAC"/>
      <sheetName val="IPGAC"/>
      <sheetName val="Work Sheet"/>
      <sheetName val="TMG FIGURES"/>
      <sheetName val="PC 8MCO"/>
      <sheetName val="Enclosure A"/>
      <sheetName val="Enclosure B"/>
      <sheetName val="Summary1"/>
      <sheetName val="Summary2"/>
      <sheetName val="HFL"/>
      <sheetName val="HFL adj"/>
      <sheetName val="Man 60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 mån TOT, res"/>
      <sheetName val="14 mån SE, res"/>
      <sheetName val="14 mån FI, res"/>
      <sheetName val="14 mån SE, kostn"/>
      <sheetName val="14 mån FI, kostn(SEK)"/>
      <sheetName val="Förändringar"/>
      <sheetName val="Personal"/>
      <sheetName val="Nycklar"/>
      <sheetName val="Budget 1998, T-FOND"/>
      <sheetName val="Budget 1998, AffO TOTAL"/>
      <sheetName val="Stig Nordek"/>
      <sheetName val="Budget 1998, KONCERN"/>
      <sheetName val="Löner"/>
      <sheetName val="Budget 1998, sales"/>
      <sheetName val="Budget 1998, Förvaltning"/>
      <sheetName val="Budget 1998, Admin"/>
      <sheetName val="Budget 1998, Central F"/>
      <sheetName val="Investeringar -98"/>
      <sheetName val="TAB-98"/>
      <sheetName val="Budget 1998, OH Affo (PE+PS)"/>
      <sheetName val="Driftsres"/>
      <sheetName val="Nyckeltal"/>
      <sheetName val="Nyckeltal (D)"/>
      <sheetName val="Int-stuktur"/>
      <sheetName val="Konto koncern"/>
      <sheetName val="Antaganden-98"/>
      <sheetName val="TMS2000"/>
      <sheetName val="Bilar"/>
      <sheetName val="Försäkringar"/>
      <sheetName val="Lokalhyra "/>
      <sheetName val="Ledning"/>
      <sheetName val="Styrelser"/>
      <sheetName val="Revision"/>
      <sheetName val="Räntenetto"/>
      <sheetName val="M&amp;I,T-FOND"/>
      <sheetName val="M&amp;I, T-KAP"/>
      <sheetName val="M&amp;I, TA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>
        <row r="3">
          <cell r="A3" t="str">
            <v>Bolag</v>
          </cell>
          <cell r="B3" t="str">
            <v>Konto</v>
          </cell>
          <cell r="C3" t="str">
            <v>Namn</v>
          </cell>
          <cell r="D3">
            <v>1</v>
          </cell>
          <cell r="E3">
            <v>2</v>
          </cell>
          <cell r="F3">
            <v>3</v>
          </cell>
          <cell r="G3">
            <v>4</v>
          </cell>
          <cell r="H3">
            <v>5</v>
          </cell>
          <cell r="I3">
            <v>6</v>
          </cell>
          <cell r="J3">
            <v>7</v>
          </cell>
          <cell r="K3">
            <v>8</v>
          </cell>
          <cell r="L3">
            <v>9</v>
          </cell>
          <cell r="M3">
            <v>10</v>
          </cell>
          <cell r="N3">
            <v>11</v>
          </cell>
          <cell r="O3">
            <v>12</v>
          </cell>
        </row>
        <row r="4">
          <cell r="A4" t="str">
            <v>T-KAP</v>
          </cell>
          <cell r="B4">
            <v>3011</v>
          </cell>
          <cell r="C4" t="str">
            <v>Förvaltningsintäkter, momspl.</v>
          </cell>
          <cell r="D4">
            <v>259.7</v>
          </cell>
          <cell r="E4">
            <v>490</v>
          </cell>
          <cell r="F4">
            <v>7.8</v>
          </cell>
          <cell r="G4">
            <v>3.3</v>
          </cell>
          <cell r="H4">
            <v>42.8</v>
          </cell>
          <cell r="I4">
            <v>56.3</v>
          </cell>
          <cell r="J4">
            <v>969.1</v>
          </cell>
          <cell r="K4">
            <v>0</v>
          </cell>
          <cell r="L4">
            <v>-75</v>
          </cell>
          <cell r="M4">
            <v>0</v>
          </cell>
          <cell r="N4">
            <v>0</v>
          </cell>
          <cell r="O4">
            <v>0</v>
          </cell>
        </row>
        <row r="5">
          <cell r="B5" t="str">
            <v>3011 Totalt</v>
          </cell>
          <cell r="D5">
            <v>259.7</v>
          </cell>
          <cell r="E5">
            <v>490</v>
          </cell>
          <cell r="F5">
            <v>7.8</v>
          </cell>
          <cell r="G5">
            <v>3.3</v>
          </cell>
          <cell r="H5">
            <v>42.8</v>
          </cell>
          <cell r="I5">
            <v>56.3</v>
          </cell>
          <cell r="J5">
            <v>969.1</v>
          </cell>
          <cell r="K5">
            <v>0</v>
          </cell>
          <cell r="L5">
            <v>-75</v>
          </cell>
          <cell r="O5">
            <v>0</v>
          </cell>
        </row>
        <row r="6">
          <cell r="A6" t="str">
            <v>T-KAP</v>
          </cell>
          <cell r="B6">
            <v>3016</v>
          </cell>
          <cell r="C6" t="str">
            <v>CMI Insurance, provisioner</v>
          </cell>
          <cell r="D6">
            <v>0.1</v>
          </cell>
          <cell r="E6">
            <v>0</v>
          </cell>
          <cell r="F6">
            <v>0</v>
          </cell>
          <cell r="G6">
            <v>6.6</v>
          </cell>
          <cell r="H6">
            <v>16.2</v>
          </cell>
          <cell r="I6">
            <v>5</v>
          </cell>
          <cell r="J6">
            <v>0</v>
          </cell>
          <cell r="K6">
            <v>2.8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</row>
        <row r="7">
          <cell r="B7" t="str">
            <v>3016 Totalt</v>
          </cell>
          <cell r="D7">
            <v>0.1</v>
          </cell>
          <cell r="E7">
            <v>0</v>
          </cell>
          <cell r="F7">
            <v>0</v>
          </cell>
          <cell r="G7">
            <v>6.6</v>
          </cell>
          <cell r="H7">
            <v>16.2</v>
          </cell>
          <cell r="I7">
            <v>5</v>
          </cell>
          <cell r="J7">
            <v>0</v>
          </cell>
          <cell r="K7">
            <v>2.8</v>
          </cell>
          <cell r="L7">
            <v>0</v>
          </cell>
          <cell r="O7">
            <v>0</v>
          </cell>
        </row>
        <row r="8">
          <cell r="A8" t="str">
            <v>T-KAP</v>
          </cell>
          <cell r="B8">
            <v>3017</v>
          </cell>
          <cell r="C8" t="str">
            <v>Lombard, provisioner</v>
          </cell>
          <cell r="D8">
            <v>60.5</v>
          </cell>
          <cell r="E8">
            <v>21.1</v>
          </cell>
          <cell r="F8">
            <v>37.4</v>
          </cell>
          <cell r="G8">
            <v>37.5</v>
          </cell>
          <cell r="H8">
            <v>69.400000000000006</v>
          </cell>
          <cell r="I8">
            <v>37.700000000000003</v>
          </cell>
          <cell r="J8">
            <v>38.4</v>
          </cell>
          <cell r="K8">
            <v>69.099999999999994</v>
          </cell>
          <cell r="L8">
            <v>37.9</v>
          </cell>
          <cell r="M8">
            <v>0</v>
          </cell>
          <cell r="N8">
            <v>0</v>
          </cell>
          <cell r="O8">
            <v>0</v>
          </cell>
        </row>
        <row r="9">
          <cell r="B9" t="str">
            <v>3017 Totalt</v>
          </cell>
          <cell r="D9">
            <v>60.5</v>
          </cell>
          <cell r="E9">
            <v>21.1</v>
          </cell>
          <cell r="F9">
            <v>37.4</v>
          </cell>
          <cell r="G9">
            <v>37.5</v>
          </cell>
          <cell r="H9">
            <v>69.400000000000006</v>
          </cell>
          <cell r="I9">
            <v>37.700000000000003</v>
          </cell>
          <cell r="J9">
            <v>38.4</v>
          </cell>
          <cell r="K9">
            <v>69.099999999999994</v>
          </cell>
          <cell r="L9">
            <v>37.9</v>
          </cell>
          <cell r="O9">
            <v>0</v>
          </cell>
        </row>
        <row r="10">
          <cell r="A10" t="str">
            <v>T-KAP</v>
          </cell>
          <cell r="B10">
            <v>3018</v>
          </cell>
          <cell r="C10" t="str">
            <v>Merrill Lynch, Börsobligation</v>
          </cell>
          <cell r="D10">
            <v>0</v>
          </cell>
          <cell r="E10">
            <v>0</v>
          </cell>
          <cell r="F10">
            <v>0</v>
          </cell>
          <cell r="G10">
            <v>1215.4000000000001</v>
          </cell>
          <cell r="H10">
            <v>0</v>
          </cell>
          <cell r="I10">
            <v>4490.5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B11" t="str">
            <v>3018 Totalt</v>
          </cell>
          <cell r="D11">
            <v>0</v>
          </cell>
          <cell r="E11">
            <v>0</v>
          </cell>
          <cell r="F11">
            <v>0</v>
          </cell>
          <cell r="G11">
            <v>1215.4000000000001</v>
          </cell>
          <cell r="H11">
            <v>0</v>
          </cell>
          <cell r="I11">
            <v>4490.5</v>
          </cell>
          <cell r="J11">
            <v>0</v>
          </cell>
          <cell r="K11">
            <v>0</v>
          </cell>
          <cell r="L11">
            <v>0</v>
          </cell>
          <cell r="O11">
            <v>0</v>
          </cell>
        </row>
        <row r="12">
          <cell r="A12" t="str">
            <v>T-KAP</v>
          </cell>
          <cell r="B12">
            <v>3019</v>
          </cell>
          <cell r="C12" t="str">
            <v>Bankers Trust, börsobligation</v>
          </cell>
          <cell r="D12">
            <v>614.5</v>
          </cell>
          <cell r="E12">
            <v>469.8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B13" t="str">
            <v>3019 Totalt</v>
          </cell>
          <cell r="D13">
            <v>614.5</v>
          </cell>
          <cell r="E13">
            <v>469.8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O13">
            <v>0</v>
          </cell>
        </row>
        <row r="14">
          <cell r="A14" t="str">
            <v>TAB</v>
          </cell>
          <cell r="B14">
            <v>3026</v>
          </cell>
          <cell r="C14" t="str">
            <v>Courtage Skandiabanken</v>
          </cell>
          <cell r="D14">
            <v>122.7</v>
          </cell>
          <cell r="E14">
            <v>87.9</v>
          </cell>
          <cell r="F14">
            <v>82.6</v>
          </cell>
          <cell r="G14">
            <v>78.5</v>
          </cell>
          <cell r="H14">
            <v>122.9</v>
          </cell>
          <cell r="I14">
            <v>93.1</v>
          </cell>
          <cell r="J14">
            <v>0</v>
          </cell>
          <cell r="K14">
            <v>126.5</v>
          </cell>
          <cell r="L14">
            <v>72.2</v>
          </cell>
          <cell r="M14">
            <v>0</v>
          </cell>
          <cell r="N14">
            <v>0</v>
          </cell>
          <cell r="O14">
            <v>0</v>
          </cell>
        </row>
        <row r="15">
          <cell r="B15" t="str">
            <v>3026 Totalt</v>
          </cell>
          <cell r="D15">
            <v>122.7</v>
          </cell>
          <cell r="E15">
            <v>87.9</v>
          </cell>
          <cell r="F15">
            <v>82.6</v>
          </cell>
          <cell r="G15">
            <v>78.5</v>
          </cell>
          <cell r="H15">
            <v>122.9</v>
          </cell>
          <cell r="I15">
            <v>93.1</v>
          </cell>
          <cell r="J15">
            <v>0</v>
          </cell>
          <cell r="K15">
            <v>126.5</v>
          </cell>
          <cell r="L15">
            <v>72.2</v>
          </cell>
          <cell r="O15">
            <v>0</v>
          </cell>
        </row>
        <row r="16">
          <cell r="A16" t="str">
            <v>T-FOND</v>
          </cell>
          <cell r="B16">
            <v>3113</v>
          </cell>
          <cell r="C16" t="str">
            <v>Förvaltning Tillväxtfond</v>
          </cell>
          <cell r="D16">
            <v>323.10000000000002</v>
          </cell>
          <cell r="E16">
            <v>362.1</v>
          </cell>
          <cell r="F16">
            <v>388.9</v>
          </cell>
          <cell r="G16">
            <v>425.4</v>
          </cell>
          <cell r="H16">
            <v>449.2</v>
          </cell>
          <cell r="I16">
            <v>450.2</v>
          </cell>
          <cell r="J16">
            <v>468.3</v>
          </cell>
          <cell r="K16">
            <v>479.4</v>
          </cell>
          <cell r="L16">
            <v>535.5</v>
          </cell>
          <cell r="M16">
            <v>0</v>
          </cell>
          <cell r="N16">
            <v>0</v>
          </cell>
          <cell r="O16">
            <v>0</v>
          </cell>
        </row>
        <row r="17">
          <cell r="B17" t="str">
            <v>3113 Totalt</v>
          </cell>
          <cell r="D17">
            <v>323.10000000000002</v>
          </cell>
          <cell r="E17">
            <v>362.1</v>
          </cell>
          <cell r="F17">
            <v>388.9</v>
          </cell>
          <cell r="G17">
            <v>425.4</v>
          </cell>
          <cell r="H17">
            <v>449.2</v>
          </cell>
          <cell r="I17">
            <v>450.2</v>
          </cell>
          <cell r="J17">
            <v>468.3</v>
          </cell>
          <cell r="K17">
            <v>479.4</v>
          </cell>
          <cell r="L17">
            <v>535.5</v>
          </cell>
          <cell r="O17">
            <v>0</v>
          </cell>
        </row>
        <row r="18">
          <cell r="A18" t="str">
            <v>T-FOND</v>
          </cell>
          <cell r="B18">
            <v>3114</v>
          </cell>
          <cell r="C18" t="str">
            <v>Förvaltning SSVX-fond</v>
          </cell>
          <cell r="D18">
            <v>300.39999999999998</v>
          </cell>
          <cell r="E18">
            <v>297.10000000000002</v>
          </cell>
          <cell r="F18">
            <v>333.2</v>
          </cell>
          <cell r="G18">
            <v>366.3</v>
          </cell>
          <cell r="H18">
            <v>392.8</v>
          </cell>
          <cell r="I18">
            <v>427.8</v>
          </cell>
          <cell r="J18">
            <v>493.5</v>
          </cell>
          <cell r="K18">
            <v>506.7</v>
          </cell>
          <cell r="L18">
            <v>521.79999999999995</v>
          </cell>
          <cell r="M18">
            <v>0</v>
          </cell>
          <cell r="N18">
            <v>0</v>
          </cell>
          <cell r="O18">
            <v>0</v>
          </cell>
        </row>
        <row r="19">
          <cell r="B19" t="str">
            <v>3114 Totalt</v>
          </cell>
          <cell r="D19">
            <v>300.39999999999998</v>
          </cell>
          <cell r="E19">
            <v>297.10000000000002</v>
          </cell>
          <cell r="F19">
            <v>333.2</v>
          </cell>
          <cell r="G19">
            <v>366.3</v>
          </cell>
          <cell r="H19">
            <v>392.8</v>
          </cell>
          <cell r="I19">
            <v>427.8</v>
          </cell>
          <cell r="J19">
            <v>493.5</v>
          </cell>
          <cell r="K19">
            <v>506.7</v>
          </cell>
          <cell r="L19">
            <v>521.79999999999995</v>
          </cell>
          <cell r="O19">
            <v>0</v>
          </cell>
        </row>
        <row r="20">
          <cell r="A20" t="str">
            <v>T-FOND</v>
          </cell>
          <cell r="B20">
            <v>3115</v>
          </cell>
          <cell r="C20" t="str">
            <v>Förvaltning SOBL-fond</v>
          </cell>
          <cell r="D20">
            <v>103.6</v>
          </cell>
          <cell r="E20">
            <v>93.7</v>
          </cell>
          <cell r="F20">
            <v>84.7</v>
          </cell>
          <cell r="G20">
            <v>80.2</v>
          </cell>
          <cell r="H20">
            <v>89.9</v>
          </cell>
          <cell r="I20">
            <v>95.2</v>
          </cell>
          <cell r="J20">
            <v>105.1</v>
          </cell>
          <cell r="K20">
            <v>125.4</v>
          </cell>
          <cell r="L20">
            <v>116.5</v>
          </cell>
          <cell r="M20">
            <v>0</v>
          </cell>
          <cell r="N20">
            <v>0</v>
          </cell>
          <cell r="O20">
            <v>0</v>
          </cell>
        </row>
        <row r="21">
          <cell r="B21" t="str">
            <v>3115 Totalt</v>
          </cell>
          <cell r="D21">
            <v>103.6</v>
          </cell>
          <cell r="E21">
            <v>93.7</v>
          </cell>
          <cell r="F21">
            <v>84.7</v>
          </cell>
          <cell r="G21">
            <v>80.2</v>
          </cell>
          <cell r="H21">
            <v>89.9</v>
          </cell>
          <cell r="I21">
            <v>95.2</v>
          </cell>
          <cell r="J21">
            <v>105.1</v>
          </cell>
          <cell r="K21">
            <v>125.4</v>
          </cell>
          <cell r="L21">
            <v>116.5</v>
          </cell>
          <cell r="O21">
            <v>0</v>
          </cell>
        </row>
        <row r="22">
          <cell r="A22" t="str">
            <v>TAB</v>
          </cell>
          <cell r="B22">
            <v>3611</v>
          </cell>
          <cell r="C22" t="str">
            <v>Intern fakturering T-FOND</v>
          </cell>
          <cell r="D22">
            <v>42</v>
          </cell>
          <cell r="E22">
            <v>42</v>
          </cell>
          <cell r="F22">
            <v>42</v>
          </cell>
          <cell r="G22">
            <v>42</v>
          </cell>
          <cell r="H22">
            <v>42</v>
          </cell>
          <cell r="I22">
            <v>42</v>
          </cell>
          <cell r="J22">
            <v>42</v>
          </cell>
          <cell r="K22">
            <v>42</v>
          </cell>
          <cell r="L22">
            <v>42</v>
          </cell>
          <cell r="M22">
            <v>0</v>
          </cell>
          <cell r="N22">
            <v>0</v>
          </cell>
          <cell r="O22">
            <v>0</v>
          </cell>
        </row>
        <row r="23">
          <cell r="B23" t="str">
            <v>3611 Totalt</v>
          </cell>
          <cell r="D23">
            <v>42</v>
          </cell>
          <cell r="E23">
            <v>42</v>
          </cell>
          <cell r="F23">
            <v>42</v>
          </cell>
          <cell r="G23">
            <v>42</v>
          </cell>
          <cell r="H23">
            <v>42</v>
          </cell>
          <cell r="I23">
            <v>42</v>
          </cell>
          <cell r="J23">
            <v>42</v>
          </cell>
          <cell r="K23">
            <v>42</v>
          </cell>
          <cell r="L23">
            <v>42</v>
          </cell>
          <cell r="O23">
            <v>0</v>
          </cell>
        </row>
        <row r="24">
          <cell r="A24" t="str">
            <v>TAB</v>
          </cell>
          <cell r="B24">
            <v>3612</v>
          </cell>
          <cell r="C24" t="str">
            <v>Intern fakturering T-KAP</v>
          </cell>
          <cell r="D24">
            <v>42</v>
          </cell>
          <cell r="E24">
            <v>42</v>
          </cell>
          <cell r="F24">
            <v>42</v>
          </cell>
          <cell r="G24">
            <v>42</v>
          </cell>
          <cell r="H24">
            <v>42</v>
          </cell>
          <cell r="I24">
            <v>42</v>
          </cell>
          <cell r="J24">
            <v>42</v>
          </cell>
          <cell r="K24">
            <v>42</v>
          </cell>
          <cell r="L24">
            <v>42</v>
          </cell>
          <cell r="M24">
            <v>0</v>
          </cell>
          <cell r="N24">
            <v>0</v>
          </cell>
          <cell r="O24">
            <v>0</v>
          </cell>
        </row>
        <row r="25">
          <cell r="B25" t="str">
            <v>3612 Totalt</v>
          </cell>
          <cell r="D25">
            <v>42</v>
          </cell>
          <cell r="E25">
            <v>42</v>
          </cell>
          <cell r="F25">
            <v>42</v>
          </cell>
          <cell r="G25">
            <v>42</v>
          </cell>
          <cell r="H25">
            <v>42</v>
          </cell>
          <cell r="I25">
            <v>42</v>
          </cell>
          <cell r="J25">
            <v>42</v>
          </cell>
          <cell r="K25">
            <v>42</v>
          </cell>
          <cell r="L25">
            <v>42</v>
          </cell>
          <cell r="O25">
            <v>0</v>
          </cell>
        </row>
        <row r="26">
          <cell r="A26" t="str">
            <v>T-FOND</v>
          </cell>
          <cell r="B26">
            <v>3613</v>
          </cell>
          <cell r="C26" t="str">
            <v>Intern fakturering, Oy Trevise</v>
          </cell>
          <cell r="D26">
            <v>155</v>
          </cell>
          <cell r="E26">
            <v>155</v>
          </cell>
          <cell r="F26">
            <v>107.1</v>
          </cell>
          <cell r="G26">
            <v>135.30000000000001</v>
          </cell>
          <cell r="H26">
            <v>114.7</v>
          </cell>
          <cell r="I26">
            <v>101.6</v>
          </cell>
          <cell r="J26">
            <v>94.9</v>
          </cell>
          <cell r="K26">
            <v>104.1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</row>
        <row r="27">
          <cell r="B27" t="str">
            <v>3613 Totalt</v>
          </cell>
          <cell r="D27">
            <v>155</v>
          </cell>
          <cell r="E27">
            <v>155</v>
          </cell>
          <cell r="F27">
            <v>107.1</v>
          </cell>
          <cell r="G27">
            <v>135.30000000000001</v>
          </cell>
          <cell r="H27">
            <v>114.7</v>
          </cell>
          <cell r="I27">
            <v>101.6</v>
          </cell>
          <cell r="J27">
            <v>94.9</v>
          </cell>
          <cell r="K27">
            <v>104.1</v>
          </cell>
          <cell r="L27">
            <v>0</v>
          </cell>
          <cell r="O27">
            <v>0</v>
          </cell>
        </row>
        <row r="28">
          <cell r="A28" t="str">
            <v>TAB</v>
          </cell>
          <cell r="B28">
            <v>3780</v>
          </cell>
          <cell r="C28" t="str">
            <v>Öresutjämning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</row>
        <row r="29">
          <cell r="A29" t="str">
            <v>T-KAP</v>
          </cell>
          <cell r="B29">
            <v>3780</v>
          </cell>
          <cell r="C29" t="str">
            <v>Öresutjämning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 t="str">
            <v>T-FOND</v>
          </cell>
          <cell r="B30">
            <v>3780</v>
          </cell>
          <cell r="C30" t="str">
            <v>Öresutjämning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B31" t="str">
            <v>3780 Totalt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O31">
            <v>0</v>
          </cell>
        </row>
        <row r="32">
          <cell r="A32" t="str">
            <v>TAB</v>
          </cell>
          <cell r="B32">
            <v>5210</v>
          </cell>
          <cell r="C32" t="str">
            <v>Lön företagsledare</v>
          </cell>
          <cell r="D32">
            <v>-58.5</v>
          </cell>
          <cell r="E32">
            <v>-58.5</v>
          </cell>
          <cell r="F32">
            <v>-58.5</v>
          </cell>
          <cell r="G32">
            <v>-58.5</v>
          </cell>
          <cell r="H32">
            <v>-58.5</v>
          </cell>
          <cell r="I32">
            <v>-58.5</v>
          </cell>
          <cell r="J32">
            <v>-70</v>
          </cell>
          <cell r="K32">
            <v>-70</v>
          </cell>
          <cell r="L32">
            <v>-64.099999999999994</v>
          </cell>
          <cell r="M32">
            <v>0</v>
          </cell>
          <cell r="N32">
            <v>0</v>
          </cell>
          <cell r="O32">
            <v>0</v>
          </cell>
        </row>
        <row r="33">
          <cell r="A33" t="str">
            <v>T-KAP</v>
          </cell>
          <cell r="B33">
            <v>5210</v>
          </cell>
          <cell r="C33" t="str">
            <v>Lön företagsledare</v>
          </cell>
          <cell r="D33">
            <v>-53.5</v>
          </cell>
          <cell r="E33">
            <v>-53.5</v>
          </cell>
          <cell r="F33">
            <v>-248.5</v>
          </cell>
          <cell r="G33">
            <v>-118.5</v>
          </cell>
          <cell r="H33">
            <v>-118.5</v>
          </cell>
          <cell r="I33">
            <v>-243.5</v>
          </cell>
          <cell r="J33">
            <v>0</v>
          </cell>
          <cell r="K33">
            <v>-125</v>
          </cell>
          <cell r="L33">
            <v>-120.8</v>
          </cell>
          <cell r="M33">
            <v>0</v>
          </cell>
          <cell r="N33">
            <v>0</v>
          </cell>
          <cell r="O33">
            <v>0</v>
          </cell>
        </row>
        <row r="34">
          <cell r="A34" t="str">
            <v>T-FOND</v>
          </cell>
          <cell r="B34">
            <v>5210</v>
          </cell>
          <cell r="C34" t="str">
            <v>Lön företagsledare</v>
          </cell>
          <cell r="D34">
            <v>-103.5</v>
          </cell>
          <cell r="E34">
            <v>-103.5</v>
          </cell>
          <cell r="F34">
            <v>-103.5</v>
          </cell>
          <cell r="G34">
            <v>-103.5</v>
          </cell>
          <cell r="H34">
            <v>-103.5</v>
          </cell>
          <cell r="I34">
            <v>-103.5</v>
          </cell>
          <cell r="J34">
            <v>-112.5</v>
          </cell>
          <cell r="K34">
            <v>-112.5</v>
          </cell>
          <cell r="L34">
            <v>-112.5</v>
          </cell>
          <cell r="M34">
            <v>0</v>
          </cell>
          <cell r="N34">
            <v>0</v>
          </cell>
          <cell r="O34">
            <v>0</v>
          </cell>
        </row>
        <row r="35">
          <cell r="B35" t="str">
            <v>5210 Totalt</v>
          </cell>
          <cell r="D35">
            <v>-215.5</v>
          </cell>
          <cell r="E35">
            <v>-215.5</v>
          </cell>
          <cell r="F35">
            <v>-410.5</v>
          </cell>
          <cell r="G35">
            <v>-280.5</v>
          </cell>
          <cell r="H35">
            <v>-280.5</v>
          </cell>
          <cell r="I35">
            <v>-405.5</v>
          </cell>
          <cell r="J35">
            <v>-182.5</v>
          </cell>
          <cell r="K35">
            <v>-307.5</v>
          </cell>
          <cell r="L35">
            <v>-297.39999999999998</v>
          </cell>
          <cell r="O35">
            <v>0</v>
          </cell>
        </row>
        <row r="36">
          <cell r="A36" t="str">
            <v>TAB</v>
          </cell>
          <cell r="B36">
            <v>5220</v>
          </cell>
          <cell r="C36" t="str">
            <v>Löner tjänstemän</v>
          </cell>
          <cell r="D36">
            <v>-49</v>
          </cell>
          <cell r="E36">
            <v>-54</v>
          </cell>
          <cell r="F36">
            <v>-51.5</v>
          </cell>
          <cell r="G36">
            <v>-27.2</v>
          </cell>
          <cell r="H36">
            <v>-35</v>
          </cell>
          <cell r="I36">
            <v>-35</v>
          </cell>
          <cell r="J36">
            <v>-35</v>
          </cell>
          <cell r="K36">
            <v>-35</v>
          </cell>
          <cell r="L36">
            <v>-35</v>
          </cell>
          <cell r="M36">
            <v>0</v>
          </cell>
          <cell r="N36">
            <v>0</v>
          </cell>
          <cell r="O36">
            <v>0</v>
          </cell>
        </row>
        <row r="37">
          <cell r="A37" t="str">
            <v>T-KAP</v>
          </cell>
          <cell r="B37">
            <v>5220</v>
          </cell>
          <cell r="C37" t="str">
            <v>Löner tjänstemän</v>
          </cell>
          <cell r="D37">
            <v>-373.6</v>
          </cell>
          <cell r="E37">
            <v>-107.7</v>
          </cell>
          <cell r="F37">
            <v>-106.9</v>
          </cell>
          <cell r="G37">
            <v>-125.4</v>
          </cell>
          <cell r="H37">
            <v>-116.8</v>
          </cell>
          <cell r="I37">
            <v>-237.2</v>
          </cell>
          <cell r="J37">
            <v>0</v>
          </cell>
          <cell r="K37">
            <v>-166.2</v>
          </cell>
          <cell r="L37">
            <v>-111.5</v>
          </cell>
          <cell r="M37">
            <v>0</v>
          </cell>
          <cell r="N37">
            <v>0</v>
          </cell>
          <cell r="O37">
            <v>0</v>
          </cell>
        </row>
        <row r="38">
          <cell r="A38" t="str">
            <v>T-FOND</v>
          </cell>
          <cell r="B38">
            <v>5220</v>
          </cell>
          <cell r="C38" t="str">
            <v>Löner tjänstemän</v>
          </cell>
          <cell r="D38">
            <v>-141.5</v>
          </cell>
          <cell r="E38">
            <v>-145.5</v>
          </cell>
          <cell r="F38">
            <v>-141.6</v>
          </cell>
          <cell r="G38">
            <v>-141.6</v>
          </cell>
          <cell r="H38">
            <v>-144.5</v>
          </cell>
          <cell r="I38">
            <v>-140.6</v>
          </cell>
          <cell r="J38">
            <v>-143.6</v>
          </cell>
          <cell r="K38">
            <v>-146.69999999999999</v>
          </cell>
          <cell r="L38">
            <v>-154.5</v>
          </cell>
          <cell r="M38">
            <v>0</v>
          </cell>
          <cell r="N38">
            <v>0</v>
          </cell>
          <cell r="O38">
            <v>0</v>
          </cell>
        </row>
        <row r="39">
          <cell r="B39" t="str">
            <v>5220 Totalt</v>
          </cell>
          <cell r="D39">
            <v>-564.1</v>
          </cell>
          <cell r="E39">
            <v>-307.2</v>
          </cell>
          <cell r="F39">
            <v>-300</v>
          </cell>
          <cell r="G39">
            <v>-294.2</v>
          </cell>
          <cell r="H39">
            <v>-296.3</v>
          </cell>
          <cell r="I39">
            <v>-412.79999999999995</v>
          </cell>
          <cell r="J39">
            <v>-178.6</v>
          </cell>
          <cell r="K39">
            <v>-347.9</v>
          </cell>
          <cell r="L39">
            <v>-301</v>
          </cell>
          <cell r="O39">
            <v>0</v>
          </cell>
        </row>
        <row r="40">
          <cell r="A40" t="str">
            <v>T-KAP</v>
          </cell>
          <cell r="B40">
            <v>5221</v>
          </cell>
          <cell r="C40" t="str">
            <v>Löner, provision</v>
          </cell>
          <cell r="D40">
            <v>-21.3</v>
          </cell>
          <cell r="E40">
            <v>0</v>
          </cell>
          <cell r="F40">
            <v>0</v>
          </cell>
          <cell r="G40">
            <v>-8.9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B41" t="str">
            <v>5221 Totalt</v>
          </cell>
          <cell r="D41">
            <v>-21.3</v>
          </cell>
          <cell r="E41">
            <v>0</v>
          </cell>
          <cell r="F41">
            <v>0</v>
          </cell>
          <cell r="G41">
            <v>-8.9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O41">
            <v>0</v>
          </cell>
        </row>
        <row r="42">
          <cell r="A42" t="str">
            <v>T-KAP</v>
          </cell>
          <cell r="B42">
            <v>5224</v>
          </cell>
          <cell r="C42" t="str">
            <v>Löner, tillfälliga</v>
          </cell>
          <cell r="D42">
            <v>-0.7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-4.5</v>
          </cell>
          <cell r="M42">
            <v>0</v>
          </cell>
          <cell r="N42">
            <v>0</v>
          </cell>
          <cell r="O42">
            <v>0</v>
          </cell>
        </row>
        <row r="43">
          <cell r="B43" t="str">
            <v>5224 Totalt</v>
          </cell>
          <cell r="D43">
            <v>-0.7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-4.5</v>
          </cell>
          <cell r="O43">
            <v>0</v>
          </cell>
        </row>
        <row r="44">
          <cell r="A44" t="str">
            <v>TAB</v>
          </cell>
          <cell r="B44">
            <v>5405</v>
          </cell>
          <cell r="C44" t="str">
            <v>Förmånsvärde fri bil</v>
          </cell>
          <cell r="D44">
            <v>-5.4</v>
          </cell>
          <cell r="E44">
            <v>-5.4</v>
          </cell>
          <cell r="F44">
            <v>-5.4</v>
          </cell>
          <cell r="G44">
            <v>-5.4</v>
          </cell>
          <cell r="H44">
            <v>-5.4</v>
          </cell>
          <cell r="I44">
            <v>-5.4</v>
          </cell>
          <cell r="J44">
            <v>-5.4</v>
          </cell>
          <cell r="K44">
            <v>-8.8000000000000007</v>
          </cell>
          <cell r="L44">
            <v>-8.8000000000000007</v>
          </cell>
          <cell r="M44">
            <v>0</v>
          </cell>
          <cell r="N44">
            <v>0</v>
          </cell>
          <cell r="O44">
            <v>0</v>
          </cell>
        </row>
        <row r="45">
          <cell r="A45" t="str">
            <v>T-KAP</v>
          </cell>
          <cell r="B45">
            <v>5405</v>
          </cell>
          <cell r="C45" t="str">
            <v>Förmånsvärde fri bil</v>
          </cell>
          <cell r="D45">
            <v>-41.3</v>
          </cell>
          <cell r="E45">
            <v>-11.1</v>
          </cell>
          <cell r="F45">
            <v>-19.100000000000001</v>
          </cell>
          <cell r="G45">
            <v>-19.100000000000001</v>
          </cell>
          <cell r="H45">
            <v>-19.100000000000001</v>
          </cell>
          <cell r="I45">
            <v>-38.200000000000003</v>
          </cell>
          <cell r="J45">
            <v>0</v>
          </cell>
          <cell r="K45">
            <v>-21.5</v>
          </cell>
          <cell r="L45">
            <v>-21.5</v>
          </cell>
          <cell r="M45">
            <v>0</v>
          </cell>
          <cell r="N45">
            <v>0</v>
          </cell>
          <cell r="O45">
            <v>0</v>
          </cell>
        </row>
        <row r="46">
          <cell r="A46" t="str">
            <v>T-FOND</v>
          </cell>
          <cell r="B46">
            <v>5405</v>
          </cell>
          <cell r="C46" t="str">
            <v>Förmånsvärde fri bil</v>
          </cell>
          <cell r="D46">
            <v>-9</v>
          </cell>
          <cell r="E46">
            <v>-9</v>
          </cell>
          <cell r="F46">
            <v>-9</v>
          </cell>
          <cell r="G46">
            <v>-9</v>
          </cell>
          <cell r="H46">
            <v>-9</v>
          </cell>
          <cell r="I46">
            <v>-9</v>
          </cell>
          <cell r="J46">
            <v>-9</v>
          </cell>
          <cell r="K46">
            <v>-12.5</v>
          </cell>
          <cell r="L46">
            <v>-12.5</v>
          </cell>
          <cell r="M46">
            <v>0</v>
          </cell>
          <cell r="N46">
            <v>0</v>
          </cell>
          <cell r="O46">
            <v>0</v>
          </cell>
        </row>
        <row r="47">
          <cell r="B47" t="str">
            <v>5405 Totalt</v>
          </cell>
          <cell r="D47">
            <v>-55.699999999999996</v>
          </cell>
          <cell r="E47">
            <v>-25.5</v>
          </cell>
          <cell r="F47">
            <v>-33.5</v>
          </cell>
          <cell r="G47">
            <v>-33.5</v>
          </cell>
          <cell r="H47">
            <v>-33.5</v>
          </cell>
          <cell r="I47">
            <v>-52.6</v>
          </cell>
          <cell r="J47">
            <v>-14.4</v>
          </cell>
          <cell r="K47">
            <v>-42.8</v>
          </cell>
          <cell r="L47">
            <v>-42.8</v>
          </cell>
          <cell r="O47">
            <v>0</v>
          </cell>
        </row>
        <row r="48">
          <cell r="A48" t="str">
            <v>TAB</v>
          </cell>
          <cell r="B48">
            <v>5499</v>
          </cell>
          <cell r="C48" t="str">
            <v>Korrektivpost förmånsvärde</v>
          </cell>
          <cell r="D48">
            <v>5.4</v>
          </cell>
          <cell r="E48">
            <v>5.4</v>
          </cell>
          <cell r="F48">
            <v>5.4</v>
          </cell>
          <cell r="G48">
            <v>5.4</v>
          </cell>
          <cell r="H48">
            <v>5.4</v>
          </cell>
          <cell r="I48">
            <v>5.4</v>
          </cell>
          <cell r="J48">
            <v>5.4</v>
          </cell>
          <cell r="K48">
            <v>8.8000000000000007</v>
          </cell>
          <cell r="L48">
            <v>8.8000000000000007</v>
          </cell>
          <cell r="M48">
            <v>0</v>
          </cell>
          <cell r="N48">
            <v>0</v>
          </cell>
          <cell r="O48">
            <v>0</v>
          </cell>
        </row>
        <row r="49">
          <cell r="A49" t="str">
            <v>T-KAP</v>
          </cell>
          <cell r="B49">
            <v>5499</v>
          </cell>
          <cell r="C49" t="str">
            <v>Korrektivpost förmånsvärde</v>
          </cell>
          <cell r="D49">
            <v>41.3</v>
          </cell>
          <cell r="E49">
            <v>11.1</v>
          </cell>
          <cell r="F49">
            <v>19.100000000000001</v>
          </cell>
          <cell r="G49">
            <v>19.100000000000001</v>
          </cell>
          <cell r="H49">
            <v>19.100000000000001</v>
          </cell>
          <cell r="I49">
            <v>38.200000000000003</v>
          </cell>
          <cell r="J49">
            <v>0</v>
          </cell>
          <cell r="K49">
            <v>21.5</v>
          </cell>
          <cell r="L49">
            <v>21.5</v>
          </cell>
          <cell r="M49">
            <v>0</v>
          </cell>
          <cell r="N49">
            <v>0</v>
          </cell>
          <cell r="O49">
            <v>0</v>
          </cell>
        </row>
        <row r="50">
          <cell r="A50" t="str">
            <v>T-FOND</v>
          </cell>
          <cell r="B50">
            <v>5499</v>
          </cell>
          <cell r="C50" t="str">
            <v>Korrektivpost förmånsvärde</v>
          </cell>
          <cell r="D50">
            <v>9</v>
          </cell>
          <cell r="E50">
            <v>9</v>
          </cell>
          <cell r="F50">
            <v>9</v>
          </cell>
          <cell r="G50">
            <v>9</v>
          </cell>
          <cell r="H50">
            <v>9</v>
          </cell>
          <cell r="I50">
            <v>9</v>
          </cell>
          <cell r="J50">
            <v>9</v>
          </cell>
          <cell r="K50">
            <v>12.5</v>
          </cell>
          <cell r="L50">
            <v>12.5</v>
          </cell>
          <cell r="M50">
            <v>0</v>
          </cell>
          <cell r="N50">
            <v>0</v>
          </cell>
          <cell r="O50">
            <v>0</v>
          </cell>
        </row>
        <row r="51">
          <cell r="B51" t="str">
            <v>5499 Totalt</v>
          </cell>
          <cell r="D51">
            <v>55.699999999999996</v>
          </cell>
          <cell r="E51">
            <v>25.5</v>
          </cell>
          <cell r="F51">
            <v>33.5</v>
          </cell>
          <cell r="G51">
            <v>33.5</v>
          </cell>
          <cell r="H51">
            <v>33.5</v>
          </cell>
          <cell r="I51">
            <v>52.6</v>
          </cell>
          <cell r="J51">
            <v>14.4</v>
          </cell>
          <cell r="K51">
            <v>42.8</v>
          </cell>
          <cell r="L51">
            <v>42.8</v>
          </cell>
          <cell r="O51">
            <v>0</v>
          </cell>
        </row>
        <row r="52">
          <cell r="A52" t="str">
            <v>T-KAP</v>
          </cell>
          <cell r="B52">
            <v>5530</v>
          </cell>
          <cell r="C52" t="str">
            <v>Resekostnadsers, skattefri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-1.1000000000000001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B53" t="str">
            <v>5530 Totalt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-1.1000000000000001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O53">
            <v>0</v>
          </cell>
        </row>
        <row r="54">
          <cell r="A54" t="str">
            <v>T-KAP</v>
          </cell>
          <cell r="B54">
            <v>5590</v>
          </cell>
          <cell r="C54" t="str">
            <v>Telefonersättning</v>
          </cell>
          <cell r="D54">
            <v>-0.2</v>
          </cell>
          <cell r="E54">
            <v>-0.2</v>
          </cell>
          <cell r="F54">
            <v>-0.2</v>
          </cell>
          <cell r="G54">
            <v>-0.2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</row>
        <row r="55">
          <cell r="B55" t="str">
            <v>5590 Totalt</v>
          </cell>
          <cell r="D55">
            <v>-0.2</v>
          </cell>
          <cell r="E55">
            <v>-0.2</v>
          </cell>
          <cell r="F55">
            <v>-0.2</v>
          </cell>
          <cell r="G55">
            <v>-0.2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O55">
            <v>0</v>
          </cell>
        </row>
        <row r="56">
          <cell r="A56" t="str">
            <v>TAB</v>
          </cell>
          <cell r="B56">
            <v>5610</v>
          </cell>
          <cell r="C56" t="str">
            <v>Arbetsgivaravgift, kontant</v>
          </cell>
          <cell r="D56">
            <v>-35.5</v>
          </cell>
          <cell r="E56">
            <v>-37.200000000000003</v>
          </cell>
          <cell r="F56">
            <v>-36.4</v>
          </cell>
          <cell r="G56">
            <v>-28.3</v>
          </cell>
          <cell r="H56">
            <v>-30.9</v>
          </cell>
          <cell r="I56">
            <v>-30.9</v>
          </cell>
          <cell r="J56">
            <v>-34.700000000000003</v>
          </cell>
          <cell r="K56">
            <v>-34.700000000000003</v>
          </cell>
          <cell r="L56">
            <v>-32.799999999999997</v>
          </cell>
          <cell r="M56">
            <v>0</v>
          </cell>
          <cell r="N56">
            <v>0</v>
          </cell>
          <cell r="O56">
            <v>0</v>
          </cell>
        </row>
        <row r="57">
          <cell r="A57" t="str">
            <v>T-KAP</v>
          </cell>
          <cell r="B57">
            <v>5610</v>
          </cell>
          <cell r="C57" t="str">
            <v>Arbetsgivaravgift, kontant</v>
          </cell>
          <cell r="D57">
            <v>-148.19999999999999</v>
          </cell>
          <cell r="E57">
            <v>-53.3</v>
          </cell>
          <cell r="F57">
            <v>-117.5</v>
          </cell>
          <cell r="G57">
            <v>-83.6</v>
          </cell>
          <cell r="H57">
            <v>-77.8</v>
          </cell>
          <cell r="I57">
            <v>-158.9</v>
          </cell>
          <cell r="J57">
            <v>0</v>
          </cell>
          <cell r="K57">
            <v>-96.3</v>
          </cell>
          <cell r="L57">
            <v>-78.3</v>
          </cell>
          <cell r="M57">
            <v>0</v>
          </cell>
          <cell r="N57">
            <v>0</v>
          </cell>
          <cell r="O57">
            <v>0</v>
          </cell>
        </row>
        <row r="58">
          <cell r="A58" t="str">
            <v>T-FOND</v>
          </cell>
          <cell r="B58">
            <v>5610</v>
          </cell>
          <cell r="C58" t="str">
            <v>Arbetsgivaravgift, kontant</v>
          </cell>
          <cell r="D58">
            <v>-81</v>
          </cell>
          <cell r="E58">
            <v>-82.3</v>
          </cell>
          <cell r="F58">
            <v>-81</v>
          </cell>
          <cell r="G58">
            <v>-81</v>
          </cell>
          <cell r="H58">
            <v>-82</v>
          </cell>
          <cell r="I58">
            <v>-80.7</v>
          </cell>
          <cell r="J58">
            <v>-84.7</v>
          </cell>
          <cell r="K58">
            <v>-85.7</v>
          </cell>
          <cell r="L58">
            <v>-88.3</v>
          </cell>
          <cell r="M58">
            <v>0</v>
          </cell>
          <cell r="N58">
            <v>0</v>
          </cell>
          <cell r="O58">
            <v>0</v>
          </cell>
        </row>
        <row r="59">
          <cell r="B59" t="str">
            <v>5610 Totalt</v>
          </cell>
          <cell r="D59">
            <v>-264.7</v>
          </cell>
          <cell r="E59">
            <v>-172.8</v>
          </cell>
          <cell r="F59">
            <v>-234.9</v>
          </cell>
          <cell r="G59">
            <v>-192.89999999999998</v>
          </cell>
          <cell r="H59">
            <v>-190.7</v>
          </cell>
          <cell r="I59">
            <v>-270.5</v>
          </cell>
          <cell r="J59">
            <v>-119.4</v>
          </cell>
          <cell r="K59">
            <v>-216.7</v>
          </cell>
          <cell r="L59">
            <v>-199.39999999999998</v>
          </cell>
          <cell r="O59">
            <v>0</v>
          </cell>
        </row>
        <row r="60">
          <cell r="A60" t="str">
            <v>TAB</v>
          </cell>
          <cell r="B60">
            <v>5612</v>
          </cell>
          <cell r="C60" t="str">
            <v>Arbetsgivaravgift, förmåner</v>
          </cell>
          <cell r="D60">
            <v>-1.8</v>
          </cell>
          <cell r="E60">
            <v>-1.8</v>
          </cell>
          <cell r="F60">
            <v>-1.8</v>
          </cell>
          <cell r="G60">
            <v>-1.8</v>
          </cell>
          <cell r="H60">
            <v>-1.8</v>
          </cell>
          <cell r="I60">
            <v>-1.8</v>
          </cell>
          <cell r="J60">
            <v>-1.8</v>
          </cell>
          <cell r="K60">
            <v>-2.9</v>
          </cell>
          <cell r="L60">
            <v>-2.9</v>
          </cell>
          <cell r="M60">
            <v>0</v>
          </cell>
          <cell r="N60">
            <v>0</v>
          </cell>
          <cell r="O60">
            <v>0</v>
          </cell>
        </row>
        <row r="61">
          <cell r="A61" t="str">
            <v>T-KAP</v>
          </cell>
          <cell r="B61">
            <v>5612</v>
          </cell>
          <cell r="C61" t="str">
            <v>Arbetsgivaravgift, förmåner</v>
          </cell>
          <cell r="D61">
            <v>-13.7</v>
          </cell>
          <cell r="E61">
            <v>-3.7</v>
          </cell>
          <cell r="F61">
            <v>-6.3</v>
          </cell>
          <cell r="G61">
            <v>-6.3</v>
          </cell>
          <cell r="H61">
            <v>-6.3</v>
          </cell>
          <cell r="I61">
            <v>-12.6</v>
          </cell>
          <cell r="J61">
            <v>0</v>
          </cell>
          <cell r="K61">
            <v>-7.1</v>
          </cell>
          <cell r="L61">
            <v>-7.1</v>
          </cell>
          <cell r="M61">
            <v>0</v>
          </cell>
          <cell r="N61">
            <v>0</v>
          </cell>
          <cell r="O61">
            <v>0</v>
          </cell>
        </row>
        <row r="62">
          <cell r="A62" t="str">
            <v>T-FOND</v>
          </cell>
          <cell r="B62">
            <v>5612</v>
          </cell>
          <cell r="C62" t="str">
            <v>Arbetsgivaravgift, förmåner</v>
          </cell>
          <cell r="D62">
            <v>-3</v>
          </cell>
          <cell r="E62">
            <v>-3</v>
          </cell>
          <cell r="F62">
            <v>-3</v>
          </cell>
          <cell r="G62">
            <v>-3</v>
          </cell>
          <cell r="H62">
            <v>-3</v>
          </cell>
          <cell r="I62">
            <v>-3</v>
          </cell>
          <cell r="J62">
            <v>-3</v>
          </cell>
          <cell r="K62">
            <v>-4.0999999999999996</v>
          </cell>
          <cell r="L62">
            <v>-4.0999999999999996</v>
          </cell>
          <cell r="M62">
            <v>0</v>
          </cell>
          <cell r="N62">
            <v>0</v>
          </cell>
          <cell r="O62">
            <v>0</v>
          </cell>
        </row>
        <row r="63">
          <cell r="B63" t="str">
            <v>5612 Totalt</v>
          </cell>
          <cell r="D63">
            <v>-18.5</v>
          </cell>
          <cell r="E63">
            <v>-8.5</v>
          </cell>
          <cell r="F63">
            <v>-11.1</v>
          </cell>
          <cell r="G63">
            <v>-11.1</v>
          </cell>
          <cell r="H63">
            <v>-11.1</v>
          </cell>
          <cell r="I63">
            <v>-17.399999999999999</v>
          </cell>
          <cell r="J63">
            <v>-4.8</v>
          </cell>
          <cell r="K63">
            <v>-14.1</v>
          </cell>
          <cell r="L63">
            <v>-14.1</v>
          </cell>
          <cell r="O63">
            <v>0</v>
          </cell>
        </row>
        <row r="64">
          <cell r="A64" t="str">
            <v>TAB</v>
          </cell>
          <cell r="B64">
            <v>5630</v>
          </cell>
          <cell r="C64" t="str">
            <v>Särskild löneskatt, p-förs.</v>
          </cell>
          <cell r="D64">
            <v>-1.7</v>
          </cell>
          <cell r="E64">
            <v>-1.7</v>
          </cell>
          <cell r="F64">
            <v>-1.7</v>
          </cell>
          <cell r="G64">
            <v>-4.5</v>
          </cell>
          <cell r="H64">
            <v>-2.8</v>
          </cell>
          <cell r="I64">
            <v>-2.5</v>
          </cell>
          <cell r="J64">
            <v>-2.6</v>
          </cell>
          <cell r="K64">
            <v>-2.5</v>
          </cell>
          <cell r="L64">
            <v>-2.5</v>
          </cell>
          <cell r="M64">
            <v>0</v>
          </cell>
          <cell r="N64">
            <v>0</v>
          </cell>
          <cell r="O64">
            <v>0</v>
          </cell>
        </row>
        <row r="65">
          <cell r="A65" t="str">
            <v>T-KAP</v>
          </cell>
          <cell r="B65">
            <v>5630</v>
          </cell>
          <cell r="C65" t="str">
            <v>Särskild löneskatt, p-förs.</v>
          </cell>
          <cell r="D65">
            <v>-3.1</v>
          </cell>
          <cell r="E65">
            <v>-3.7</v>
          </cell>
          <cell r="F65">
            <v>-3.7</v>
          </cell>
          <cell r="G65">
            <v>-3.5</v>
          </cell>
          <cell r="H65">
            <v>-3.5</v>
          </cell>
          <cell r="I65">
            <v>-18.8</v>
          </cell>
          <cell r="J65">
            <v>-0.2</v>
          </cell>
          <cell r="K65">
            <v>-4.5</v>
          </cell>
          <cell r="L65">
            <v>-4.5</v>
          </cell>
          <cell r="M65">
            <v>0</v>
          </cell>
          <cell r="N65">
            <v>0</v>
          </cell>
          <cell r="O65">
            <v>0</v>
          </cell>
        </row>
        <row r="66">
          <cell r="A66" t="str">
            <v>T-FOND</v>
          </cell>
          <cell r="B66">
            <v>5630</v>
          </cell>
          <cell r="C66" t="str">
            <v>Särskild löneskatt, p-förs.</v>
          </cell>
          <cell r="D66">
            <v>-2.9</v>
          </cell>
          <cell r="E66">
            <v>-3.2</v>
          </cell>
          <cell r="F66">
            <v>-3.2</v>
          </cell>
          <cell r="G66">
            <v>-7.6</v>
          </cell>
          <cell r="H66">
            <v>-0.5</v>
          </cell>
          <cell r="I66">
            <v>-4.7</v>
          </cell>
          <cell r="J66">
            <v>-4.4000000000000004</v>
          </cell>
          <cell r="K66">
            <v>-4.3</v>
          </cell>
          <cell r="L66">
            <v>-4.3</v>
          </cell>
          <cell r="M66">
            <v>0</v>
          </cell>
          <cell r="N66">
            <v>0</v>
          </cell>
          <cell r="O66">
            <v>0</v>
          </cell>
        </row>
        <row r="67">
          <cell r="B67" t="str">
            <v>5630 Totalt</v>
          </cell>
          <cell r="D67">
            <v>-7.6999999999999993</v>
          </cell>
          <cell r="E67">
            <v>-8.6000000000000014</v>
          </cell>
          <cell r="F67">
            <v>-8.6000000000000014</v>
          </cell>
          <cell r="G67">
            <v>-15.6</v>
          </cell>
          <cell r="H67">
            <v>-6.8</v>
          </cell>
          <cell r="I67">
            <v>-26</v>
          </cell>
          <cell r="J67">
            <v>-7.2000000000000011</v>
          </cell>
          <cell r="K67">
            <v>-11.3</v>
          </cell>
          <cell r="L67">
            <v>-11.3</v>
          </cell>
          <cell r="O67">
            <v>0</v>
          </cell>
        </row>
        <row r="68">
          <cell r="A68" t="str">
            <v>TAB</v>
          </cell>
          <cell r="B68">
            <v>5670</v>
          </cell>
          <cell r="C68" t="str">
            <v>Arb. marknadsförsäkr.</v>
          </cell>
          <cell r="D68">
            <v>0</v>
          </cell>
          <cell r="E68">
            <v>0</v>
          </cell>
          <cell r="F68">
            <v>-0.7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</row>
        <row r="69">
          <cell r="A69" t="str">
            <v>T-KAP</v>
          </cell>
          <cell r="B69">
            <v>5670</v>
          </cell>
          <cell r="C69" t="str">
            <v>AMF, TFA</v>
          </cell>
          <cell r="D69">
            <v>0</v>
          </cell>
          <cell r="E69">
            <v>-1.5</v>
          </cell>
          <cell r="F69">
            <v>0</v>
          </cell>
          <cell r="G69">
            <v>0</v>
          </cell>
          <cell r="H69">
            <v>0</v>
          </cell>
          <cell r="I69">
            <v>-0.1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</row>
        <row r="70">
          <cell r="A70" t="str">
            <v>T-FOND</v>
          </cell>
          <cell r="B70">
            <v>5670</v>
          </cell>
          <cell r="C70" t="str">
            <v>AMF, TFA</v>
          </cell>
          <cell r="D70">
            <v>0</v>
          </cell>
          <cell r="E70">
            <v>-1.5</v>
          </cell>
          <cell r="F70">
            <v>0</v>
          </cell>
          <cell r="G70">
            <v>0</v>
          </cell>
          <cell r="H70">
            <v>0</v>
          </cell>
          <cell r="I70">
            <v>-0.1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</row>
        <row r="71">
          <cell r="B71" t="str">
            <v>5670 Totalt</v>
          </cell>
          <cell r="D71">
            <v>0</v>
          </cell>
          <cell r="E71">
            <v>-3</v>
          </cell>
          <cell r="F71">
            <v>-0.7</v>
          </cell>
          <cell r="G71">
            <v>0</v>
          </cell>
          <cell r="H71">
            <v>0</v>
          </cell>
          <cell r="I71">
            <v>-0.2</v>
          </cell>
          <cell r="J71">
            <v>0</v>
          </cell>
          <cell r="K71">
            <v>0</v>
          </cell>
          <cell r="L71">
            <v>0</v>
          </cell>
          <cell r="O71">
            <v>0</v>
          </cell>
        </row>
        <row r="72">
          <cell r="A72" t="str">
            <v>T-KAP</v>
          </cell>
          <cell r="B72">
            <v>5680</v>
          </cell>
          <cell r="C72" t="str">
            <v>TGL, Förenade Liv</v>
          </cell>
          <cell r="D72">
            <v>-2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-2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</row>
        <row r="73">
          <cell r="A73" t="str">
            <v>T-FOND</v>
          </cell>
          <cell r="B73">
            <v>5680</v>
          </cell>
          <cell r="C73" t="str">
            <v>TGL, Förenade Liv</v>
          </cell>
          <cell r="D73">
            <v>-1.3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-1.3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</row>
        <row r="74">
          <cell r="B74" t="str">
            <v>5680 Totalt</v>
          </cell>
          <cell r="D74">
            <v>-3.3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-3.3</v>
          </cell>
          <cell r="J74">
            <v>0</v>
          </cell>
          <cell r="K74">
            <v>0</v>
          </cell>
          <cell r="L74">
            <v>0</v>
          </cell>
          <cell r="O74">
            <v>0</v>
          </cell>
        </row>
        <row r="75">
          <cell r="A75" t="str">
            <v>TAB</v>
          </cell>
          <cell r="B75">
            <v>5712</v>
          </cell>
          <cell r="C75" t="str">
            <v>Pensionsförsäkringar, individ</v>
          </cell>
          <cell r="D75">
            <v>-8.1</v>
          </cell>
          <cell r="E75">
            <v>-8.1</v>
          </cell>
          <cell r="F75">
            <v>-16.7</v>
          </cell>
          <cell r="G75">
            <v>-21.1</v>
          </cell>
          <cell r="H75">
            <v>-13.1</v>
          </cell>
          <cell r="I75">
            <v>-11.7</v>
          </cell>
          <cell r="J75">
            <v>-12.3</v>
          </cell>
          <cell r="K75">
            <v>-11.7</v>
          </cell>
          <cell r="L75">
            <v>-11.7</v>
          </cell>
          <cell r="M75">
            <v>0</v>
          </cell>
          <cell r="N75">
            <v>0</v>
          </cell>
          <cell r="O75">
            <v>0</v>
          </cell>
        </row>
        <row r="76">
          <cell r="A76" t="str">
            <v>T-KAP</v>
          </cell>
          <cell r="B76">
            <v>5712</v>
          </cell>
          <cell r="C76" t="str">
            <v>Pensionsförsäkringar, individ</v>
          </cell>
          <cell r="D76">
            <v>-14.3</v>
          </cell>
          <cell r="E76">
            <v>-17.5</v>
          </cell>
          <cell r="F76">
            <v>-17.5</v>
          </cell>
          <cell r="G76">
            <v>-16.5</v>
          </cell>
          <cell r="H76">
            <v>-16.5</v>
          </cell>
          <cell r="I76">
            <v>-88</v>
          </cell>
          <cell r="J76">
            <v>-1</v>
          </cell>
          <cell r="K76">
            <v>-20.9</v>
          </cell>
          <cell r="L76">
            <v>-20.9</v>
          </cell>
          <cell r="M76">
            <v>0</v>
          </cell>
          <cell r="N76">
            <v>0</v>
          </cell>
          <cell r="O76">
            <v>0</v>
          </cell>
        </row>
        <row r="77">
          <cell r="A77" t="str">
            <v>T-FOND</v>
          </cell>
          <cell r="B77">
            <v>5712</v>
          </cell>
          <cell r="C77" t="str">
            <v>Pensionsförsäkringar, individ</v>
          </cell>
          <cell r="D77">
            <v>-13.7</v>
          </cell>
          <cell r="E77">
            <v>-14.9</v>
          </cell>
          <cell r="F77">
            <v>-14.9</v>
          </cell>
          <cell r="G77">
            <v>-35.299999999999997</v>
          </cell>
          <cell r="H77">
            <v>-2.2000000000000002</v>
          </cell>
          <cell r="I77">
            <v>-21.9</v>
          </cell>
          <cell r="J77">
            <v>-20.399999999999999</v>
          </cell>
          <cell r="K77">
            <v>-20</v>
          </cell>
          <cell r="L77">
            <v>-20</v>
          </cell>
          <cell r="M77">
            <v>0</v>
          </cell>
          <cell r="N77">
            <v>0</v>
          </cell>
          <cell r="O77">
            <v>0</v>
          </cell>
        </row>
        <row r="78">
          <cell r="B78" t="str">
            <v>5712 Totalt</v>
          </cell>
          <cell r="D78">
            <v>-36.099999999999994</v>
          </cell>
          <cell r="E78">
            <v>-40.5</v>
          </cell>
          <cell r="F78">
            <v>-49.1</v>
          </cell>
          <cell r="G78">
            <v>-72.900000000000006</v>
          </cell>
          <cell r="H78">
            <v>-31.8</v>
          </cell>
          <cell r="I78">
            <v>-121.6</v>
          </cell>
          <cell r="J78">
            <v>-33.700000000000003</v>
          </cell>
          <cell r="K78">
            <v>-52.599999999999994</v>
          </cell>
          <cell r="L78">
            <v>-52.599999999999994</v>
          </cell>
          <cell r="O78">
            <v>0</v>
          </cell>
        </row>
        <row r="79">
          <cell r="A79" t="str">
            <v>TAB</v>
          </cell>
          <cell r="B79">
            <v>5714</v>
          </cell>
          <cell r="C79" t="str">
            <v>Olycksfall, Folksam</v>
          </cell>
          <cell r="D79">
            <v>-3</v>
          </cell>
          <cell r="E79">
            <v>0</v>
          </cell>
          <cell r="F79">
            <v>0</v>
          </cell>
          <cell r="G79">
            <v>-3</v>
          </cell>
          <cell r="H79">
            <v>0</v>
          </cell>
          <cell r="I79">
            <v>-2.7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</row>
        <row r="80">
          <cell r="B80" t="str">
            <v>5714 Totalt</v>
          </cell>
          <cell r="D80">
            <v>-3</v>
          </cell>
          <cell r="E80">
            <v>0</v>
          </cell>
          <cell r="F80">
            <v>0</v>
          </cell>
          <cell r="G80">
            <v>-3</v>
          </cell>
          <cell r="H80">
            <v>0</v>
          </cell>
          <cell r="I80">
            <v>-2.7</v>
          </cell>
          <cell r="J80">
            <v>0</v>
          </cell>
          <cell r="K80">
            <v>0</v>
          </cell>
          <cell r="L80">
            <v>0</v>
          </cell>
          <cell r="O80">
            <v>0</v>
          </cell>
        </row>
        <row r="81">
          <cell r="A81" t="str">
            <v>TAB</v>
          </cell>
          <cell r="B81">
            <v>5715</v>
          </cell>
          <cell r="C81" t="str">
            <v>Zürich Life, sjukförsäkring</v>
          </cell>
          <cell r="D81">
            <v>-0.9</v>
          </cell>
          <cell r="E81">
            <v>-0.9</v>
          </cell>
          <cell r="F81">
            <v>-0.9</v>
          </cell>
          <cell r="G81">
            <v>-0.9</v>
          </cell>
          <cell r="H81">
            <v>-0.9</v>
          </cell>
          <cell r="I81">
            <v>-0.9</v>
          </cell>
          <cell r="J81">
            <v>-0.9</v>
          </cell>
          <cell r="K81">
            <v>-0.9</v>
          </cell>
          <cell r="L81">
            <v>-0.9</v>
          </cell>
          <cell r="M81">
            <v>0</v>
          </cell>
          <cell r="N81">
            <v>0</v>
          </cell>
          <cell r="O81">
            <v>0</v>
          </cell>
        </row>
        <row r="82">
          <cell r="A82" t="str">
            <v>T-KAP</v>
          </cell>
          <cell r="B82">
            <v>5715</v>
          </cell>
          <cell r="C82" t="str">
            <v>Sjukförsäkring Zürich Life</v>
          </cell>
          <cell r="D82">
            <v>-2</v>
          </cell>
          <cell r="E82">
            <v>-2</v>
          </cell>
          <cell r="F82">
            <v>-2</v>
          </cell>
          <cell r="G82">
            <v>-2</v>
          </cell>
          <cell r="H82">
            <v>-2</v>
          </cell>
          <cell r="I82">
            <v>-4</v>
          </cell>
          <cell r="J82">
            <v>0</v>
          </cell>
          <cell r="K82">
            <v>-2</v>
          </cell>
          <cell r="L82">
            <v>-2</v>
          </cell>
          <cell r="M82">
            <v>0</v>
          </cell>
          <cell r="N82">
            <v>0</v>
          </cell>
          <cell r="O82">
            <v>0</v>
          </cell>
        </row>
        <row r="83">
          <cell r="A83" t="str">
            <v>T-FOND</v>
          </cell>
          <cell r="B83">
            <v>5715</v>
          </cell>
          <cell r="C83" t="str">
            <v>Sjukförsäkring Zürich Life</v>
          </cell>
          <cell r="D83">
            <v>-1.7</v>
          </cell>
          <cell r="E83">
            <v>-1.7</v>
          </cell>
          <cell r="F83">
            <v>-1.7</v>
          </cell>
          <cell r="G83">
            <v>-1.7</v>
          </cell>
          <cell r="H83">
            <v>-1.7</v>
          </cell>
          <cell r="I83">
            <v>-1.7</v>
          </cell>
          <cell r="J83">
            <v>-1.7</v>
          </cell>
          <cell r="K83">
            <v>-1.7</v>
          </cell>
          <cell r="L83">
            <v>-1.7</v>
          </cell>
          <cell r="M83">
            <v>0</v>
          </cell>
          <cell r="N83">
            <v>0</v>
          </cell>
          <cell r="O83">
            <v>0</v>
          </cell>
        </row>
        <row r="84">
          <cell r="B84" t="str">
            <v>5715 Totalt</v>
          </cell>
          <cell r="D84">
            <v>-4.5999999999999996</v>
          </cell>
          <cell r="E84">
            <v>-4.5999999999999996</v>
          </cell>
          <cell r="F84">
            <v>-4.5999999999999996</v>
          </cell>
          <cell r="G84">
            <v>-4.5999999999999996</v>
          </cell>
          <cell r="H84">
            <v>-4.5999999999999996</v>
          </cell>
          <cell r="I84">
            <v>-6.6000000000000005</v>
          </cell>
          <cell r="J84">
            <v>-2.6</v>
          </cell>
          <cell r="K84">
            <v>-4.5999999999999996</v>
          </cell>
          <cell r="L84">
            <v>-4.5999999999999996</v>
          </cell>
          <cell r="O84">
            <v>0</v>
          </cell>
        </row>
        <row r="85">
          <cell r="A85" t="str">
            <v>TAB</v>
          </cell>
          <cell r="B85">
            <v>5716</v>
          </cell>
          <cell r="C85" t="str">
            <v>Tjänstereseförsäkring Viator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-1.5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</row>
        <row r="86">
          <cell r="B86" t="str">
            <v>5716 Totalt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-1.5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O86">
            <v>0</v>
          </cell>
        </row>
        <row r="87">
          <cell r="A87" t="str">
            <v>TAB</v>
          </cell>
          <cell r="B87">
            <v>5810</v>
          </cell>
          <cell r="C87" t="str">
            <v>Utbildning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-15.6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</row>
        <row r="88">
          <cell r="A88" t="str">
            <v>T-KAP</v>
          </cell>
          <cell r="B88">
            <v>5810</v>
          </cell>
          <cell r="C88" t="str">
            <v>Utbildning</v>
          </cell>
          <cell r="D88">
            <v>-6.8</v>
          </cell>
          <cell r="E88">
            <v>-23.8</v>
          </cell>
          <cell r="F88">
            <v>-8</v>
          </cell>
          <cell r="G88">
            <v>-1.3</v>
          </cell>
          <cell r="H88">
            <v>-8</v>
          </cell>
          <cell r="I88">
            <v>0</v>
          </cell>
          <cell r="J88">
            <v>0</v>
          </cell>
          <cell r="K88">
            <v>-24</v>
          </cell>
          <cell r="L88">
            <v>-0.9</v>
          </cell>
          <cell r="M88">
            <v>0</v>
          </cell>
          <cell r="N88">
            <v>0</v>
          </cell>
          <cell r="O88">
            <v>0</v>
          </cell>
        </row>
        <row r="89">
          <cell r="A89" t="str">
            <v>T-FOND</v>
          </cell>
          <cell r="B89">
            <v>5810</v>
          </cell>
          <cell r="C89" t="str">
            <v>Utbildning</v>
          </cell>
          <cell r="D89">
            <v>-5.2</v>
          </cell>
          <cell r="E89">
            <v>0</v>
          </cell>
          <cell r="F89">
            <v>-2.2999999999999998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</row>
        <row r="90">
          <cell r="B90" t="str">
            <v>5810 Totalt</v>
          </cell>
          <cell r="D90">
            <v>-12</v>
          </cell>
          <cell r="E90">
            <v>-23.8</v>
          </cell>
          <cell r="F90">
            <v>-10.3</v>
          </cell>
          <cell r="G90">
            <v>-1.3</v>
          </cell>
          <cell r="H90">
            <v>-23.6</v>
          </cell>
          <cell r="I90">
            <v>0</v>
          </cell>
          <cell r="J90">
            <v>0</v>
          </cell>
          <cell r="K90">
            <v>-24</v>
          </cell>
          <cell r="L90">
            <v>-0.9</v>
          </cell>
          <cell r="O90">
            <v>0</v>
          </cell>
        </row>
        <row r="91">
          <cell r="A91" t="str">
            <v>TAB</v>
          </cell>
          <cell r="B91">
            <v>5829</v>
          </cell>
          <cell r="C91" t="str">
            <v>Sjukvårdsförs. EJ avdragsgill</v>
          </cell>
          <cell r="D91">
            <v>-17.100000000000001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</row>
        <row r="92">
          <cell r="B92" t="str">
            <v>5829 Totalt</v>
          </cell>
          <cell r="D92">
            <v>-17.100000000000001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O92">
            <v>0</v>
          </cell>
        </row>
        <row r="93">
          <cell r="A93" t="str">
            <v>TAB</v>
          </cell>
          <cell r="B93">
            <v>5870</v>
          </cell>
          <cell r="C93" t="str">
            <v>Personalrepr.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-1.3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</row>
        <row r="94">
          <cell r="B94" t="str">
            <v>5870 Totalt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-1.3</v>
          </cell>
          <cell r="J94">
            <v>0</v>
          </cell>
          <cell r="K94">
            <v>0</v>
          </cell>
          <cell r="L94">
            <v>0</v>
          </cell>
          <cell r="O94">
            <v>0</v>
          </cell>
        </row>
        <row r="95">
          <cell r="A95" t="str">
            <v>TAB</v>
          </cell>
          <cell r="B95">
            <v>5872</v>
          </cell>
          <cell r="C95" t="str">
            <v>Personalrepr. EJ avdrag</v>
          </cell>
          <cell r="D95">
            <v>0</v>
          </cell>
          <cell r="E95">
            <v>-1.2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</row>
        <row r="96">
          <cell r="B96" t="str">
            <v>5872 Totalt</v>
          </cell>
          <cell r="D96">
            <v>0</v>
          </cell>
          <cell r="E96">
            <v>-1.2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O96">
            <v>0</v>
          </cell>
        </row>
        <row r="97">
          <cell r="A97" t="str">
            <v>TAB</v>
          </cell>
          <cell r="B97">
            <v>5890</v>
          </cell>
          <cell r="C97" t="str">
            <v>Övriga personalkostnader</v>
          </cell>
          <cell r="D97">
            <v>0</v>
          </cell>
          <cell r="E97">
            <v>0</v>
          </cell>
          <cell r="F97">
            <v>-62.6</v>
          </cell>
          <cell r="G97">
            <v>0</v>
          </cell>
          <cell r="H97">
            <v>-1.5</v>
          </cell>
          <cell r="I97">
            <v>-0.6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</row>
        <row r="98">
          <cell r="A98" t="str">
            <v>T-KAP</v>
          </cell>
          <cell r="B98">
            <v>5890</v>
          </cell>
          <cell r="C98" t="str">
            <v>Övriga personalkostnader</v>
          </cell>
          <cell r="D98">
            <v>-1.5</v>
          </cell>
          <cell r="E98">
            <v>-3.8</v>
          </cell>
          <cell r="F98">
            <v>-3.7</v>
          </cell>
          <cell r="G98">
            <v>-2.4</v>
          </cell>
          <cell r="H98">
            <v>-17.3</v>
          </cell>
          <cell r="I98">
            <v>-3.2</v>
          </cell>
          <cell r="J98">
            <v>-2.5</v>
          </cell>
          <cell r="K98">
            <v>-1.6</v>
          </cell>
          <cell r="L98">
            <v>-5.6</v>
          </cell>
          <cell r="M98">
            <v>0</v>
          </cell>
          <cell r="N98">
            <v>0</v>
          </cell>
          <cell r="O98">
            <v>0</v>
          </cell>
        </row>
        <row r="99">
          <cell r="A99" t="str">
            <v>T-FOND</v>
          </cell>
          <cell r="B99">
            <v>5890</v>
          </cell>
          <cell r="C99" t="str">
            <v>Övriga personalkostnader</v>
          </cell>
          <cell r="D99">
            <v>-0.9</v>
          </cell>
          <cell r="E99">
            <v>0</v>
          </cell>
          <cell r="F99">
            <v>0</v>
          </cell>
          <cell r="G99">
            <v>-13.9</v>
          </cell>
          <cell r="H99">
            <v>-0.4</v>
          </cell>
          <cell r="I99">
            <v>-0.6</v>
          </cell>
          <cell r="J99">
            <v>-0.6</v>
          </cell>
          <cell r="K99">
            <v>-1.9</v>
          </cell>
          <cell r="L99">
            <v>-0.8</v>
          </cell>
          <cell r="M99">
            <v>0</v>
          </cell>
          <cell r="N99">
            <v>0</v>
          </cell>
          <cell r="O99">
            <v>0</v>
          </cell>
        </row>
        <row r="100">
          <cell r="B100" t="str">
            <v>5890 Totalt</v>
          </cell>
          <cell r="D100">
            <v>-2.4</v>
          </cell>
          <cell r="E100">
            <v>-3.8</v>
          </cell>
          <cell r="F100">
            <v>-66.3</v>
          </cell>
          <cell r="G100">
            <v>-16.3</v>
          </cell>
          <cell r="H100">
            <v>-19.2</v>
          </cell>
          <cell r="I100">
            <v>-4.4000000000000004</v>
          </cell>
          <cell r="J100">
            <v>-3.1</v>
          </cell>
          <cell r="K100">
            <v>-3.5</v>
          </cell>
          <cell r="L100">
            <v>-6.3999999999999995</v>
          </cell>
          <cell r="O100">
            <v>0</v>
          </cell>
        </row>
        <row r="101">
          <cell r="A101" t="str">
            <v>T-KAP</v>
          </cell>
          <cell r="B101">
            <v>6010</v>
          </cell>
          <cell r="C101" t="str">
            <v>Lokalhyra</v>
          </cell>
          <cell r="D101">
            <v>-36.200000000000003</v>
          </cell>
          <cell r="E101">
            <v>-36.200000000000003</v>
          </cell>
          <cell r="F101">
            <v>-36.200000000000003</v>
          </cell>
          <cell r="G101">
            <v>-35.4</v>
          </cell>
          <cell r="H101">
            <v>-35.4</v>
          </cell>
          <cell r="I101">
            <v>-71.3</v>
          </cell>
          <cell r="J101">
            <v>0</v>
          </cell>
          <cell r="K101">
            <v>-35.799999999999997</v>
          </cell>
          <cell r="L101">
            <v>-35.799999999999997</v>
          </cell>
          <cell r="M101">
            <v>0</v>
          </cell>
          <cell r="N101">
            <v>0</v>
          </cell>
          <cell r="O101">
            <v>0</v>
          </cell>
        </row>
        <row r="102">
          <cell r="A102" t="str">
            <v>T-FOND</v>
          </cell>
          <cell r="B102">
            <v>6010</v>
          </cell>
          <cell r="C102" t="str">
            <v>Lokalhyra</v>
          </cell>
          <cell r="D102">
            <v>-33.200000000000003</v>
          </cell>
          <cell r="E102">
            <v>-33.200000000000003</v>
          </cell>
          <cell r="F102">
            <v>-33.200000000000003</v>
          </cell>
          <cell r="G102">
            <v>-32.6</v>
          </cell>
          <cell r="H102">
            <v>-32.6</v>
          </cell>
          <cell r="I102">
            <v>-32.6</v>
          </cell>
          <cell r="J102">
            <v>-32.9</v>
          </cell>
          <cell r="K102">
            <v>-32.9</v>
          </cell>
          <cell r="L102">
            <v>-32.9</v>
          </cell>
          <cell r="M102">
            <v>0</v>
          </cell>
          <cell r="N102">
            <v>0</v>
          </cell>
          <cell r="O102">
            <v>0</v>
          </cell>
        </row>
        <row r="103">
          <cell r="B103" t="str">
            <v>6010 Tota〱吠</v>
          </cell>
          <cell r="D103">
            <v>-69.400000000000006</v>
          </cell>
          <cell r="E103">
            <v>-69.400000000000006</v>
          </cell>
          <cell r="F103">
            <v>-69.400000000000006</v>
          </cell>
          <cell r="G103">
            <v>-68</v>
          </cell>
          <cell r="H103">
            <v>-68</v>
          </cell>
          <cell r="I103">
            <v>-103.9</v>
          </cell>
          <cell r="J103">
            <v>-32.9</v>
          </cell>
          <cell r="K103">
            <v>-68.699999999999989</v>
          </cell>
          <cell r="L103">
            <v>-68.699999999999989</v>
          </cell>
          <cell r="O103">
            <v>0</v>
          </cell>
        </row>
        <row r="104">
          <cell r="A104" t="str">
            <v>T-KAP</v>
          </cell>
          <cell r="B104">
            <v>6050</v>
          </cell>
          <cell r="C104" t="str">
            <v>Elektricitet</v>
          </cell>
          <cell r="D104">
            <v>-2.5</v>
          </cell>
          <cell r="E104">
            <v>0</v>
          </cell>
          <cell r="F104">
            <v>-3.5</v>
          </cell>
          <cell r="G104">
            <v>0</v>
          </cell>
          <cell r="H104">
            <v>-2.6</v>
          </cell>
          <cell r="I104">
            <v>0</v>
          </cell>
          <cell r="J104">
            <v>-2.7</v>
          </cell>
          <cell r="K104">
            <v>0</v>
          </cell>
          <cell r="L104">
            <v>-2.8</v>
          </cell>
          <cell r="M104">
            <v>0</v>
          </cell>
          <cell r="N104">
            <v>0</v>
          </cell>
          <cell r="O104">
            <v>0</v>
          </cell>
        </row>
        <row r="105">
          <cell r="A105" t="str">
            <v>T-FOND</v>
          </cell>
          <cell r="B105">
            <v>6050</v>
          </cell>
          <cell r="C105" t="str">
            <v>Elektricitet</v>
          </cell>
          <cell r="D105">
            <v>-0.6</v>
          </cell>
          <cell r="E105">
            <v>0</v>
          </cell>
          <cell r="F105">
            <v>0</v>
          </cell>
          <cell r="G105">
            <v>-0.8</v>
          </cell>
          <cell r="H105">
            <v>-0.4</v>
          </cell>
          <cell r="I105">
            <v>0</v>
          </cell>
          <cell r="J105">
            <v>-0.6</v>
          </cell>
          <cell r="K105">
            <v>0</v>
          </cell>
          <cell r="L105">
            <v>-0.6</v>
          </cell>
          <cell r="M105">
            <v>0</v>
          </cell>
          <cell r="N105">
            <v>0</v>
          </cell>
          <cell r="O105">
            <v>0</v>
          </cell>
        </row>
        <row r="106">
          <cell r="B106" t="str">
            <v>6050 Totalt</v>
          </cell>
          <cell r="D106">
            <v>-3.1</v>
          </cell>
          <cell r="E106">
            <v>0</v>
          </cell>
          <cell r="F106">
            <v>-3.5</v>
          </cell>
          <cell r="G106">
            <v>-0.8</v>
          </cell>
          <cell r="H106">
            <v>-3</v>
          </cell>
          <cell r="I106">
            <v>0</v>
          </cell>
          <cell r="J106">
            <v>-3.3000000000000003</v>
          </cell>
          <cell r="K106">
            <v>0</v>
          </cell>
          <cell r="L106">
            <v>-3.4</v>
          </cell>
          <cell r="O106">
            <v>0</v>
          </cell>
        </row>
        <row r="107">
          <cell r="A107" t="str">
            <v>T-KAP</v>
          </cell>
          <cell r="B107">
            <v>6060</v>
          </cell>
          <cell r="C107" t="str">
            <v>Lokaltillbehör</v>
          </cell>
          <cell r="D107">
            <v>0</v>
          </cell>
          <cell r="E107">
            <v>0</v>
          </cell>
          <cell r="F107">
            <v>0</v>
          </cell>
          <cell r="G107">
            <v>-3.8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</row>
        <row r="108">
          <cell r="B108" t="str">
            <v>6060 Totalt</v>
          </cell>
          <cell r="D108">
            <v>0</v>
          </cell>
          <cell r="E108">
            <v>0</v>
          </cell>
          <cell r="F108">
            <v>0</v>
          </cell>
          <cell r="G108">
            <v>-3.8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O108">
            <v>0</v>
          </cell>
        </row>
        <row r="109">
          <cell r="A109" t="str">
            <v>T-KAP</v>
          </cell>
          <cell r="B109">
            <v>6070</v>
          </cell>
          <cell r="C109" t="str">
            <v>Städning, tvätt mm</v>
          </cell>
          <cell r="D109">
            <v>-4.8</v>
          </cell>
          <cell r="E109">
            <v>-4.5999999999999996</v>
          </cell>
          <cell r="F109">
            <v>-4.9000000000000004</v>
          </cell>
          <cell r="G109">
            <v>-4.7</v>
          </cell>
          <cell r="H109">
            <v>-4.8</v>
          </cell>
          <cell r="I109">
            <v>-4.8</v>
          </cell>
          <cell r="J109">
            <v>-4.8</v>
          </cell>
          <cell r="K109">
            <v>-4.8</v>
          </cell>
          <cell r="L109">
            <v>-4.7</v>
          </cell>
          <cell r="M109">
            <v>0</v>
          </cell>
          <cell r="N109">
            <v>0</v>
          </cell>
          <cell r="O109">
            <v>0</v>
          </cell>
        </row>
        <row r="110">
          <cell r="A110" t="str">
            <v>T-FOND</v>
          </cell>
          <cell r="B110">
            <v>6070</v>
          </cell>
          <cell r="C110" t="str">
            <v>Städning, tvätt mm</v>
          </cell>
          <cell r="D110">
            <v>-4.2</v>
          </cell>
          <cell r="E110">
            <v>-4.2</v>
          </cell>
          <cell r="F110">
            <v>-4.5</v>
          </cell>
          <cell r="G110">
            <v>-5.3</v>
          </cell>
          <cell r="H110">
            <v>-4.5</v>
          </cell>
          <cell r="I110">
            <v>-4.2</v>
          </cell>
          <cell r="J110">
            <v>-4.2</v>
          </cell>
          <cell r="K110">
            <v>-4.2</v>
          </cell>
          <cell r="L110">
            <v>-4.5</v>
          </cell>
          <cell r="M110">
            <v>0</v>
          </cell>
          <cell r="N110">
            <v>0</v>
          </cell>
          <cell r="O110">
            <v>0</v>
          </cell>
        </row>
        <row r="111">
          <cell r="B111" t="str">
            <v>6070 Totalt</v>
          </cell>
          <cell r="D111">
            <v>-9</v>
          </cell>
          <cell r="E111">
            <v>-8.8000000000000007</v>
          </cell>
          <cell r="F111">
            <v>-9.4</v>
          </cell>
          <cell r="G111">
            <v>-10</v>
          </cell>
          <cell r="H111">
            <v>-9.3000000000000007</v>
          </cell>
          <cell r="I111">
            <v>-9</v>
          </cell>
          <cell r="J111">
            <v>-9</v>
          </cell>
          <cell r="K111">
            <v>-9</v>
          </cell>
          <cell r="L111">
            <v>-9.1999999999999993</v>
          </cell>
          <cell r="O111">
            <v>0</v>
          </cell>
        </row>
        <row r="112">
          <cell r="A112" t="str">
            <v>T-KAP</v>
          </cell>
          <cell r="B112">
            <v>6090</v>
          </cell>
          <cell r="C112" t="str">
            <v>Övriga lokalkostnader</v>
          </cell>
          <cell r="D112">
            <v>0</v>
          </cell>
          <cell r="E112">
            <v>-2.8</v>
          </cell>
          <cell r="F112">
            <v>-2.9</v>
          </cell>
          <cell r="G112">
            <v>-1</v>
          </cell>
          <cell r="H112">
            <v>0</v>
          </cell>
          <cell r="I112">
            <v>-1.2</v>
          </cell>
          <cell r="J112">
            <v>0</v>
          </cell>
          <cell r="K112">
            <v>0</v>
          </cell>
          <cell r="L112">
            <v>-1.1000000000000001</v>
          </cell>
          <cell r="M112">
            <v>0</v>
          </cell>
          <cell r="N112">
            <v>0</v>
          </cell>
          <cell r="O112">
            <v>0</v>
          </cell>
        </row>
        <row r="113">
          <cell r="A113" t="str">
            <v>T-FOND</v>
          </cell>
          <cell r="B113">
            <v>6090</v>
          </cell>
          <cell r="C113" t="str">
            <v>Övriga lokalkostnader</v>
          </cell>
          <cell r="D113">
            <v>-2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</row>
        <row r="114">
          <cell r="B114" t="str">
            <v>6090 Totalt</v>
          </cell>
          <cell r="D114">
            <v>-2</v>
          </cell>
          <cell r="E114">
            <v>-2.8</v>
          </cell>
          <cell r="F114">
            <v>-2.9</v>
          </cell>
          <cell r="G114">
            <v>-1</v>
          </cell>
          <cell r="H114">
            <v>0</v>
          </cell>
          <cell r="I114">
            <v>-1.2</v>
          </cell>
          <cell r="J114">
            <v>0</v>
          </cell>
          <cell r="K114">
            <v>0</v>
          </cell>
          <cell r="L114">
            <v>-1.1000000000000001</v>
          </cell>
          <cell r="O114">
            <v>0</v>
          </cell>
        </row>
        <row r="115">
          <cell r="A115" t="str">
            <v>T-KAP</v>
          </cell>
          <cell r="B115">
            <v>6120</v>
          </cell>
          <cell r="C115" t="str">
            <v>Hyra/leasing inventarier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-1.8</v>
          </cell>
          <cell r="M115">
            <v>0</v>
          </cell>
          <cell r="N115">
            <v>0</v>
          </cell>
          <cell r="O115">
            <v>0</v>
          </cell>
        </row>
        <row r="116">
          <cell r="B116" t="str">
            <v>6120 Totalt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-1.8</v>
          </cell>
          <cell r="O116">
            <v>0</v>
          </cell>
        </row>
        <row r="117">
          <cell r="A117" t="str">
            <v>TAB</v>
          </cell>
          <cell r="B117">
            <v>6130</v>
          </cell>
          <cell r="C117" t="str">
            <v>Licenser för dataprogram</v>
          </cell>
          <cell r="D117">
            <v>-2.4</v>
          </cell>
          <cell r="E117">
            <v>0</v>
          </cell>
          <cell r="F117">
            <v>-2.2999999999999998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-4.4000000000000004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</row>
        <row r="118">
          <cell r="A118" t="str">
            <v>T-KAP</v>
          </cell>
          <cell r="B118">
            <v>6130</v>
          </cell>
          <cell r="C118" t="str">
            <v>Licenser för dataprogram</v>
          </cell>
          <cell r="D118">
            <v>-0.3</v>
          </cell>
          <cell r="E118">
            <v>-0.5</v>
          </cell>
          <cell r="F118">
            <v>-0.5</v>
          </cell>
          <cell r="G118">
            <v>-0.7</v>
          </cell>
          <cell r="H118">
            <v>-0.5</v>
          </cell>
          <cell r="I118">
            <v>-0.5</v>
          </cell>
          <cell r="J118">
            <v>0</v>
          </cell>
          <cell r="K118">
            <v>-0.5</v>
          </cell>
          <cell r="L118">
            <v>-0.4</v>
          </cell>
          <cell r="M118">
            <v>0</v>
          </cell>
          <cell r="N118">
            <v>0</v>
          </cell>
          <cell r="O118">
            <v>0</v>
          </cell>
        </row>
        <row r="119">
          <cell r="A119" t="str">
            <v>T-FOND</v>
          </cell>
          <cell r="B119">
            <v>6130</v>
          </cell>
          <cell r="C119" t="str">
            <v>Licenser för dataprogram</v>
          </cell>
          <cell r="D119">
            <v>-0.4</v>
          </cell>
          <cell r="E119">
            <v>-1.9</v>
          </cell>
          <cell r="F119">
            <v>-6.2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</row>
        <row r="120">
          <cell r="B120" t="str">
            <v>6130 Totalt</v>
          </cell>
          <cell r="D120">
            <v>-3.0999999999999996</v>
          </cell>
          <cell r="E120">
            <v>-2.4</v>
          </cell>
          <cell r="F120">
            <v>-9</v>
          </cell>
          <cell r="G120">
            <v>-0.7</v>
          </cell>
          <cell r="H120">
            <v>-0.5</v>
          </cell>
          <cell r="I120">
            <v>-0.5</v>
          </cell>
          <cell r="J120">
            <v>0</v>
          </cell>
          <cell r="K120">
            <v>-4.9000000000000004</v>
          </cell>
          <cell r="L120">
            <v>-0.4</v>
          </cell>
          <cell r="O120">
            <v>0</v>
          </cell>
        </row>
        <row r="121">
          <cell r="A121" t="str">
            <v>TAB</v>
          </cell>
          <cell r="B121">
            <v>6410</v>
          </cell>
          <cell r="C121" t="str">
            <v>Förbrukningsinv / -matrial</v>
          </cell>
          <cell r="D121">
            <v>0</v>
          </cell>
          <cell r="E121">
            <v>0</v>
          </cell>
          <cell r="F121">
            <v>-3.9</v>
          </cell>
          <cell r="G121">
            <v>0</v>
          </cell>
          <cell r="H121">
            <v>0</v>
          </cell>
          <cell r="I121">
            <v>-3.3</v>
          </cell>
          <cell r="J121">
            <v>-2.2999999999999998</v>
          </cell>
          <cell r="K121">
            <v>-0.5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</row>
        <row r="122">
          <cell r="A122" t="str">
            <v>T-KAP</v>
          </cell>
          <cell r="B122">
            <v>6410</v>
          </cell>
          <cell r="C122" t="str">
            <v>Förbrukningsinv / -matrial</v>
          </cell>
          <cell r="D122">
            <v>-4.3</v>
          </cell>
          <cell r="E122">
            <v>-11.7</v>
          </cell>
          <cell r="F122">
            <v>-2.9</v>
          </cell>
          <cell r="G122">
            <v>0</v>
          </cell>
          <cell r="H122">
            <v>-2.4</v>
          </cell>
          <cell r="I122">
            <v>0</v>
          </cell>
          <cell r="J122">
            <v>-1.2</v>
          </cell>
          <cell r="K122">
            <v>-2.6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</row>
        <row r="123">
          <cell r="A123" t="str">
            <v>T-FOND</v>
          </cell>
          <cell r="B123">
            <v>6410</v>
          </cell>
          <cell r="C123" t="str">
            <v>Förbrukningsinv / -matrial</v>
          </cell>
          <cell r="D123">
            <v>-23.1</v>
          </cell>
          <cell r="E123">
            <v>-9.6999999999999993</v>
          </cell>
          <cell r="F123">
            <v>0</v>
          </cell>
          <cell r="G123">
            <v>0</v>
          </cell>
          <cell r="H123">
            <v>-8.8000000000000007</v>
          </cell>
          <cell r="I123">
            <v>0</v>
          </cell>
          <cell r="J123">
            <v>-4.5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0</v>
          </cell>
        </row>
        <row r="124">
          <cell r="B124" t="str">
            <v>6410 Totalt</v>
          </cell>
          <cell r="D124">
            <v>-27.400000000000002</v>
          </cell>
          <cell r="E124">
            <v>-21.4</v>
          </cell>
          <cell r="F124">
            <v>-6.8</v>
          </cell>
          <cell r="G124">
            <v>0</v>
          </cell>
          <cell r="H124">
            <v>-11.200000000000001</v>
          </cell>
          <cell r="I124">
            <v>-3.3</v>
          </cell>
          <cell r="J124">
            <v>-8</v>
          </cell>
          <cell r="K124">
            <v>-3.1</v>
          </cell>
          <cell r="L124">
            <v>0</v>
          </cell>
          <cell r="O124">
            <v>0</v>
          </cell>
        </row>
        <row r="125">
          <cell r="A125" t="str">
            <v>TAB</v>
          </cell>
          <cell r="B125">
            <v>6500</v>
          </cell>
          <cell r="C125" t="str">
            <v>Kontorsmaterial</v>
          </cell>
          <cell r="D125">
            <v>0</v>
          </cell>
          <cell r="E125">
            <v>0</v>
          </cell>
          <cell r="F125">
            <v>-3</v>
          </cell>
          <cell r="G125">
            <v>0</v>
          </cell>
          <cell r="H125">
            <v>0</v>
          </cell>
          <cell r="I125">
            <v>-4</v>
          </cell>
          <cell r="J125">
            <v>-1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</row>
        <row r="126">
          <cell r="A126" t="str">
            <v>T-KAP</v>
          </cell>
          <cell r="B126">
            <v>6500</v>
          </cell>
          <cell r="C126" t="str">
            <v>Kontorsmaterial</v>
          </cell>
          <cell r="D126">
            <v>-11.1</v>
          </cell>
          <cell r="E126">
            <v>-37.5</v>
          </cell>
          <cell r="F126">
            <v>-34.5</v>
          </cell>
          <cell r="G126">
            <v>-23</v>
          </cell>
          <cell r="H126">
            <v>-5</v>
          </cell>
          <cell r="I126">
            <v>-13.3</v>
          </cell>
          <cell r="J126">
            <v>-9</v>
          </cell>
          <cell r="K126">
            <v>-15.4</v>
          </cell>
          <cell r="L126">
            <v>-19.399999999999999</v>
          </cell>
          <cell r="M126">
            <v>0</v>
          </cell>
          <cell r="N126">
            <v>0</v>
          </cell>
          <cell r="O126">
            <v>0</v>
          </cell>
        </row>
        <row r="127">
          <cell r="A127" t="str">
            <v>T-FOND</v>
          </cell>
          <cell r="B127">
            <v>6500</v>
          </cell>
          <cell r="C127" t="str">
            <v>Kontorsmaterial</v>
          </cell>
          <cell r="D127">
            <v>-15</v>
          </cell>
          <cell r="E127">
            <v>-2.5</v>
          </cell>
          <cell r="F127">
            <v>-8.6</v>
          </cell>
          <cell r="G127">
            <v>-5.6</v>
          </cell>
          <cell r="H127">
            <v>-5.5</v>
          </cell>
          <cell r="I127">
            <v>-4.5</v>
          </cell>
          <cell r="J127">
            <v>-6.7</v>
          </cell>
          <cell r="K127">
            <v>-8.1999999999999993</v>
          </cell>
          <cell r="L127">
            <v>-8.8000000000000007</v>
          </cell>
          <cell r="M127">
            <v>0</v>
          </cell>
          <cell r="N127">
            <v>0</v>
          </cell>
          <cell r="O127">
            <v>0</v>
          </cell>
        </row>
        <row r="128">
          <cell r="B128" t="str">
            <v>6500 Totalt</v>
          </cell>
          <cell r="D128">
            <v>-26.1</v>
          </cell>
          <cell r="E128">
            <v>-40</v>
          </cell>
          <cell r="F128">
            <v>-46.1</v>
          </cell>
          <cell r="G128">
            <v>-28.6</v>
          </cell>
          <cell r="H128">
            <v>-10.5</v>
          </cell>
          <cell r="I128">
            <v>-21.8</v>
          </cell>
          <cell r="J128">
            <v>-16.7</v>
          </cell>
          <cell r="K128">
            <v>-23.6</v>
          </cell>
          <cell r="L128">
            <v>-28.2</v>
          </cell>
          <cell r="O128">
            <v>0</v>
          </cell>
        </row>
        <row r="129">
          <cell r="A129" t="str">
            <v>T-KAP</v>
          </cell>
          <cell r="B129">
            <v>6640</v>
          </cell>
          <cell r="C129" t="str">
            <v>Reparation, underhåll inv.</v>
          </cell>
          <cell r="D129">
            <v>0</v>
          </cell>
          <cell r="E129">
            <v>0</v>
          </cell>
          <cell r="F129">
            <v>-1.8</v>
          </cell>
          <cell r="G129">
            <v>-4.9000000000000004</v>
          </cell>
          <cell r="H129">
            <v>-1.1000000000000001</v>
          </cell>
          <cell r="I129">
            <v>-4.8</v>
          </cell>
          <cell r="J129">
            <v>-0.7</v>
          </cell>
          <cell r="K129">
            <v>-2.5</v>
          </cell>
          <cell r="L129">
            <v>-1.9</v>
          </cell>
          <cell r="M129">
            <v>0</v>
          </cell>
          <cell r="N129">
            <v>0</v>
          </cell>
          <cell r="O129">
            <v>0</v>
          </cell>
        </row>
        <row r="130">
          <cell r="A130" t="str">
            <v>T-FOND</v>
          </cell>
          <cell r="B130">
            <v>6640</v>
          </cell>
          <cell r="C130" t="str">
            <v>Reparation, underhåll inv.</v>
          </cell>
          <cell r="D130">
            <v>0</v>
          </cell>
          <cell r="E130">
            <v>0</v>
          </cell>
          <cell r="F130">
            <v>-3.2</v>
          </cell>
          <cell r="G130">
            <v>-1.2</v>
          </cell>
          <cell r="H130">
            <v>0</v>
          </cell>
          <cell r="I130">
            <v>-2.4</v>
          </cell>
          <cell r="J130">
            <v>0</v>
          </cell>
          <cell r="K130">
            <v>-3.4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</row>
        <row r="131">
          <cell r="B131" t="str">
            <v>6640 Totalt</v>
          </cell>
          <cell r="D131">
            <v>0</v>
          </cell>
          <cell r="E131">
            <v>0</v>
          </cell>
          <cell r="F131">
            <v>-5</v>
          </cell>
          <cell r="G131">
            <v>-6.1000000000000005</v>
          </cell>
          <cell r="H131">
            <v>-1.1000000000000001</v>
          </cell>
          <cell r="I131">
            <v>-7.1999999999999993</v>
          </cell>
          <cell r="J131">
            <v>-0.7</v>
          </cell>
          <cell r="K131">
            <v>-5.9</v>
          </cell>
          <cell r="L131">
            <v>-1.9</v>
          </cell>
          <cell r="O131">
            <v>0</v>
          </cell>
        </row>
        <row r="132">
          <cell r="A132" t="str">
            <v>T-KAP</v>
          </cell>
          <cell r="B132">
            <v>6680</v>
          </cell>
          <cell r="C132" t="str">
            <v>TAB, intern service</v>
          </cell>
          <cell r="D132">
            <v>-42</v>
          </cell>
          <cell r="E132">
            <v>-42</v>
          </cell>
          <cell r="F132">
            <v>-42</v>
          </cell>
          <cell r="G132">
            <v>-42</v>
          </cell>
          <cell r="H132">
            <v>-42</v>
          </cell>
          <cell r="I132">
            <v>-42</v>
          </cell>
          <cell r="J132">
            <v>-42</v>
          </cell>
          <cell r="K132">
            <v>-42</v>
          </cell>
          <cell r="L132">
            <v>-42</v>
          </cell>
          <cell r="M132">
            <v>0</v>
          </cell>
          <cell r="N132">
            <v>0</v>
          </cell>
          <cell r="O132">
            <v>0</v>
          </cell>
        </row>
        <row r="133">
          <cell r="A133" t="str">
            <v>T-FOND</v>
          </cell>
          <cell r="B133">
            <v>6680</v>
          </cell>
          <cell r="C133" t="str">
            <v>TAB, intern service</v>
          </cell>
          <cell r="D133">
            <v>-52.5</v>
          </cell>
          <cell r="E133">
            <v>-52.5</v>
          </cell>
          <cell r="F133">
            <v>-52.5</v>
          </cell>
          <cell r="G133">
            <v>-52.5</v>
          </cell>
          <cell r="H133">
            <v>-52.5</v>
          </cell>
          <cell r="I133">
            <v>-52.5</v>
          </cell>
          <cell r="J133">
            <v>-52.5</v>
          </cell>
          <cell r="K133">
            <v>-52.5</v>
          </cell>
          <cell r="L133">
            <v>-52.5</v>
          </cell>
          <cell r="M133">
            <v>0</v>
          </cell>
          <cell r="N133">
            <v>0</v>
          </cell>
          <cell r="O133">
            <v>0</v>
          </cell>
        </row>
        <row r="134">
          <cell r="B134" t="str">
            <v>6680 Totalt</v>
          </cell>
          <cell r="D134">
            <v>-94.5</v>
          </cell>
          <cell r="E134">
            <v>-94.5</v>
          </cell>
          <cell r="F134">
            <v>-94.5</v>
          </cell>
          <cell r="G134">
            <v>-94.5</v>
          </cell>
          <cell r="H134">
            <v>-94.5</v>
          </cell>
          <cell r="I134">
            <v>-94.5</v>
          </cell>
          <cell r="J134">
            <v>-94.5</v>
          </cell>
          <cell r="K134">
            <v>-94.5</v>
          </cell>
          <cell r="L134">
            <v>-94.5</v>
          </cell>
          <cell r="O134">
            <v>0</v>
          </cell>
        </row>
        <row r="135">
          <cell r="A135" t="str">
            <v>TAB</v>
          </cell>
          <cell r="B135">
            <v>6730</v>
          </cell>
          <cell r="C135" t="str">
            <v>Redovisningstjänster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-7.4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</row>
        <row r="136">
          <cell r="B136" t="str">
            <v>6730 Totalt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-7.4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O136">
            <v>0</v>
          </cell>
        </row>
        <row r="137">
          <cell r="A137" t="str">
            <v>TAB</v>
          </cell>
          <cell r="B137">
            <v>6740</v>
          </cell>
          <cell r="C137" t="str">
            <v>Data-tjänster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-4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</row>
        <row r="138">
          <cell r="A138" t="str">
            <v>T-KAP</v>
          </cell>
          <cell r="B138">
            <v>6740</v>
          </cell>
          <cell r="C138" t="str">
            <v>Data-tjänster</v>
          </cell>
          <cell r="D138">
            <v>0</v>
          </cell>
          <cell r="E138">
            <v>0</v>
          </cell>
          <cell r="F138">
            <v>-2.2999999999999998</v>
          </cell>
          <cell r="G138">
            <v>-4.8</v>
          </cell>
          <cell r="H138">
            <v>-33.299999999999997</v>
          </cell>
          <cell r="I138">
            <v>-20.7</v>
          </cell>
          <cell r="J138">
            <v>-8.6</v>
          </cell>
          <cell r="K138">
            <v>0</v>
          </cell>
          <cell r="L138">
            <v>-19.600000000000001</v>
          </cell>
          <cell r="M138">
            <v>0</v>
          </cell>
          <cell r="N138">
            <v>0</v>
          </cell>
          <cell r="O138">
            <v>0</v>
          </cell>
        </row>
        <row r="139">
          <cell r="A139" t="str">
            <v>T-FOND</v>
          </cell>
          <cell r="B139">
            <v>6740</v>
          </cell>
          <cell r="C139" t="str">
            <v>Data-tjänster</v>
          </cell>
          <cell r="D139">
            <v>0</v>
          </cell>
          <cell r="E139">
            <v>0</v>
          </cell>
          <cell r="F139">
            <v>0</v>
          </cell>
          <cell r="G139">
            <v>-6.5</v>
          </cell>
          <cell r="H139">
            <v>-42.6</v>
          </cell>
          <cell r="I139">
            <v>-9.5</v>
          </cell>
          <cell r="J139">
            <v>-3.8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</row>
        <row r="140">
          <cell r="B140" t="str">
            <v>6740 Totalt</v>
          </cell>
          <cell r="D140">
            <v>0</v>
          </cell>
          <cell r="E140">
            <v>0</v>
          </cell>
          <cell r="F140">
            <v>-2.2999999999999998</v>
          </cell>
          <cell r="G140">
            <v>-11.3</v>
          </cell>
          <cell r="H140">
            <v>-79.900000000000006</v>
          </cell>
          <cell r="I140">
            <v>-30.2</v>
          </cell>
          <cell r="J140">
            <v>-12.399999999999999</v>
          </cell>
          <cell r="K140">
            <v>0</v>
          </cell>
          <cell r="L140">
            <v>-19.600000000000001</v>
          </cell>
          <cell r="O140">
            <v>0</v>
          </cell>
        </row>
        <row r="141">
          <cell r="A141" t="str">
            <v>T-KAP</v>
          </cell>
          <cell r="B141">
            <v>6750</v>
          </cell>
          <cell r="C141" t="str">
            <v>Skattekonsulter mm</v>
          </cell>
          <cell r="D141">
            <v>-5.0999999999999996</v>
          </cell>
          <cell r="E141">
            <v>0</v>
          </cell>
          <cell r="F141">
            <v>0</v>
          </cell>
          <cell r="G141">
            <v>-13.9</v>
          </cell>
          <cell r="H141">
            <v>0</v>
          </cell>
          <cell r="I141">
            <v>0</v>
          </cell>
          <cell r="J141">
            <v>0</v>
          </cell>
          <cell r="K141">
            <v>-2.2999999999999998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</row>
        <row r="142">
          <cell r="B142" t="str">
            <v>6750 Totalt</v>
          </cell>
          <cell r="D142">
            <v>-5.0999999999999996</v>
          </cell>
          <cell r="E142">
            <v>0</v>
          </cell>
          <cell r="F142">
            <v>0</v>
          </cell>
          <cell r="G142">
            <v>-13.9</v>
          </cell>
          <cell r="H142">
            <v>0</v>
          </cell>
          <cell r="I142">
            <v>0</v>
          </cell>
          <cell r="J142">
            <v>0</v>
          </cell>
          <cell r="K142">
            <v>-2.2999999999999998</v>
          </cell>
          <cell r="L142">
            <v>0</v>
          </cell>
          <cell r="O142">
            <v>0</v>
          </cell>
        </row>
        <row r="143">
          <cell r="A143" t="str">
            <v>TAB</v>
          </cell>
          <cell r="B143">
            <v>6780</v>
          </cell>
          <cell r="C143" t="str">
            <v>Advokatkostnader</v>
          </cell>
          <cell r="D143">
            <v>0</v>
          </cell>
          <cell r="E143">
            <v>0</v>
          </cell>
          <cell r="F143">
            <v>0</v>
          </cell>
          <cell r="G143">
            <v>-7.2</v>
          </cell>
          <cell r="H143">
            <v>-5.6</v>
          </cell>
          <cell r="I143">
            <v>-2.6</v>
          </cell>
          <cell r="J143">
            <v>-8.6</v>
          </cell>
          <cell r="K143">
            <v>-6.1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</row>
        <row r="144">
          <cell r="A144" t="str">
            <v>T-KAP</v>
          </cell>
          <cell r="B144">
            <v>6780</v>
          </cell>
          <cell r="C144" t="str">
            <v>Advokatkostnader, internt</v>
          </cell>
          <cell r="D144">
            <v>0</v>
          </cell>
          <cell r="E144">
            <v>0</v>
          </cell>
          <cell r="F144">
            <v>-3.7</v>
          </cell>
          <cell r="G144">
            <v>-10.199999999999999</v>
          </cell>
          <cell r="H144">
            <v>-2.1</v>
          </cell>
          <cell r="I144">
            <v>0</v>
          </cell>
          <cell r="J144">
            <v>-1.1000000000000001</v>
          </cell>
          <cell r="K144">
            <v>0</v>
          </cell>
          <cell r="L144">
            <v>-4.7</v>
          </cell>
          <cell r="M144">
            <v>0</v>
          </cell>
          <cell r="N144">
            <v>0</v>
          </cell>
          <cell r="O144">
            <v>0</v>
          </cell>
        </row>
        <row r="145">
          <cell r="A145" t="str">
            <v>T-FOND</v>
          </cell>
          <cell r="B145">
            <v>6780</v>
          </cell>
          <cell r="C145" t="str">
            <v>Advokatkostnader</v>
          </cell>
          <cell r="D145">
            <v>0</v>
          </cell>
          <cell r="E145">
            <v>0</v>
          </cell>
          <cell r="F145">
            <v>0</v>
          </cell>
          <cell r="G145">
            <v>-8.1999999999999993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</row>
        <row r="146">
          <cell r="B146" t="str">
            <v>6780 Totalt</v>
          </cell>
          <cell r="D146">
            <v>0</v>
          </cell>
          <cell r="E146">
            <v>0</v>
          </cell>
          <cell r="F146">
            <v>-3.7</v>
          </cell>
          <cell r="G146">
            <v>-25.599999999999998</v>
          </cell>
          <cell r="H146">
            <v>-7.6999999999999993</v>
          </cell>
          <cell r="I146">
            <v>-2.6</v>
          </cell>
          <cell r="J146">
            <v>-9.6999999999999993</v>
          </cell>
          <cell r="K146">
            <v>-6.1</v>
          </cell>
          <cell r="L146">
            <v>-4.7</v>
          </cell>
          <cell r="O146">
            <v>0</v>
          </cell>
        </row>
        <row r="147">
          <cell r="A147" t="str">
            <v>TAB</v>
          </cell>
          <cell r="B147">
            <v>6790</v>
          </cell>
          <cell r="C147" t="str">
            <v>Övriga främmande tjänster</v>
          </cell>
          <cell r="D147">
            <v>-170.1</v>
          </cell>
          <cell r="E147">
            <v>-40</v>
          </cell>
          <cell r="F147">
            <v>-7</v>
          </cell>
          <cell r="G147">
            <v>0</v>
          </cell>
          <cell r="H147">
            <v>-6</v>
          </cell>
          <cell r="I147">
            <v>-102.6</v>
          </cell>
          <cell r="J147">
            <v>0</v>
          </cell>
          <cell r="K147">
            <v>-75</v>
          </cell>
          <cell r="L147">
            <v>-30.7</v>
          </cell>
          <cell r="M147">
            <v>0</v>
          </cell>
          <cell r="N147">
            <v>0</v>
          </cell>
          <cell r="O147">
            <v>0</v>
          </cell>
        </row>
        <row r="148">
          <cell r="A148" t="str">
            <v>T-KAP</v>
          </cell>
          <cell r="B148">
            <v>6790</v>
          </cell>
          <cell r="C148" t="str">
            <v>Övriga främmande tjänster</v>
          </cell>
          <cell r="D148">
            <v>0</v>
          </cell>
          <cell r="E148">
            <v>-22.6</v>
          </cell>
          <cell r="F148">
            <v>0</v>
          </cell>
          <cell r="G148">
            <v>-25.5</v>
          </cell>
          <cell r="H148">
            <v>0</v>
          </cell>
          <cell r="I148">
            <v>0</v>
          </cell>
          <cell r="J148">
            <v>-27</v>
          </cell>
          <cell r="K148">
            <v>-13.6</v>
          </cell>
          <cell r="L148">
            <v>-13.4</v>
          </cell>
          <cell r="M148">
            <v>0</v>
          </cell>
          <cell r="N148">
            <v>0</v>
          </cell>
          <cell r="O148">
            <v>0</v>
          </cell>
        </row>
        <row r="149">
          <cell r="A149" t="str">
            <v>T-FOND</v>
          </cell>
          <cell r="B149">
            <v>6790</v>
          </cell>
          <cell r="C149" t="str">
            <v>Främmande tjänster, internt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-33.700000000000003</v>
          </cell>
          <cell r="K149">
            <v>0</v>
          </cell>
          <cell r="L149">
            <v>-3.5</v>
          </cell>
          <cell r="M149">
            <v>0</v>
          </cell>
          <cell r="N149">
            <v>0</v>
          </cell>
          <cell r="O149">
            <v>0</v>
          </cell>
        </row>
        <row r="150">
          <cell r="B150" t="str">
            <v>6790 Totalt</v>
          </cell>
          <cell r="D150">
            <v>-170.1</v>
          </cell>
          <cell r="E150">
            <v>-62.6</v>
          </cell>
          <cell r="F150">
            <v>-7</v>
          </cell>
          <cell r="G150">
            <v>-25.5</v>
          </cell>
          <cell r="H150">
            <v>-6</v>
          </cell>
          <cell r="I150">
            <v>-102.6</v>
          </cell>
          <cell r="J150">
            <v>-60.7</v>
          </cell>
          <cell r="K150">
            <v>-88.6</v>
          </cell>
          <cell r="L150">
            <v>-47.6</v>
          </cell>
          <cell r="O150">
            <v>0</v>
          </cell>
        </row>
        <row r="151">
          <cell r="A151" t="str">
            <v>TAB</v>
          </cell>
          <cell r="B151">
            <v>6810</v>
          </cell>
          <cell r="C151" t="str">
            <v>Telefoner kontor</v>
          </cell>
          <cell r="D151">
            <v>-9.1999999999999993</v>
          </cell>
          <cell r="E151">
            <v>0</v>
          </cell>
          <cell r="F151">
            <v>-3.5</v>
          </cell>
          <cell r="G151">
            <v>-20.100000000000001</v>
          </cell>
          <cell r="H151">
            <v>-0.1</v>
          </cell>
          <cell r="I151">
            <v>-3.8</v>
          </cell>
          <cell r="J151">
            <v>0</v>
          </cell>
          <cell r="K151">
            <v>-2.2999999999999998</v>
          </cell>
          <cell r="L151">
            <v>-2.4</v>
          </cell>
          <cell r="M151">
            <v>0</v>
          </cell>
          <cell r="N151">
            <v>0</v>
          </cell>
          <cell r="O151">
            <v>0</v>
          </cell>
        </row>
        <row r="152">
          <cell r="A152" t="str">
            <v>T-KAP</v>
          </cell>
          <cell r="B152">
            <v>6810</v>
          </cell>
          <cell r="C152" t="str">
            <v>Telefoner kontor</v>
          </cell>
          <cell r="D152">
            <v>-3</v>
          </cell>
          <cell r="E152">
            <v>-4.7</v>
          </cell>
          <cell r="F152">
            <v>-34.5</v>
          </cell>
          <cell r="G152">
            <v>-5.8</v>
          </cell>
          <cell r="H152">
            <v>-2.5</v>
          </cell>
          <cell r="I152">
            <v>-35.299999999999997</v>
          </cell>
          <cell r="J152">
            <v>-8.9</v>
          </cell>
          <cell r="K152">
            <v>-2.4</v>
          </cell>
          <cell r="L152">
            <v>-28.2</v>
          </cell>
          <cell r="M152">
            <v>0</v>
          </cell>
          <cell r="N152">
            <v>0</v>
          </cell>
          <cell r="O152">
            <v>0</v>
          </cell>
        </row>
        <row r="153">
          <cell r="A153" t="str">
            <v>T-FOND</v>
          </cell>
          <cell r="B153">
            <v>6810</v>
          </cell>
          <cell r="C153" t="str">
            <v>Telefoner kontor</v>
          </cell>
          <cell r="D153">
            <v>0</v>
          </cell>
          <cell r="E153">
            <v>-0.9</v>
          </cell>
          <cell r="F153">
            <v>-2.2000000000000002</v>
          </cell>
          <cell r="G153">
            <v>0</v>
          </cell>
          <cell r="H153">
            <v>-1.9</v>
          </cell>
          <cell r="I153">
            <v>-2</v>
          </cell>
          <cell r="J153">
            <v>-0.6</v>
          </cell>
          <cell r="K153">
            <v>-0.3</v>
          </cell>
          <cell r="L153">
            <v>-2.4</v>
          </cell>
          <cell r="M153">
            <v>0</v>
          </cell>
          <cell r="N153">
            <v>0</v>
          </cell>
          <cell r="O153">
            <v>0</v>
          </cell>
        </row>
        <row r="154">
          <cell r="B154" t="str">
            <v>6810 Totalt</v>
          </cell>
          <cell r="D154">
            <v>-12.2</v>
          </cell>
          <cell r="E154">
            <v>-5.6000000000000005</v>
          </cell>
          <cell r="F154">
            <v>-40.200000000000003</v>
          </cell>
          <cell r="G154">
            <v>-25.900000000000002</v>
          </cell>
          <cell r="H154">
            <v>-4.5</v>
          </cell>
          <cell r="I154">
            <v>-41.099999999999994</v>
          </cell>
          <cell r="J154">
            <v>-9.5</v>
          </cell>
          <cell r="K154">
            <v>-4.9999999999999991</v>
          </cell>
          <cell r="L154">
            <v>-33</v>
          </cell>
          <cell r="O154">
            <v>0</v>
          </cell>
        </row>
        <row r="155">
          <cell r="A155" t="str">
            <v>TAB</v>
          </cell>
          <cell r="B155">
            <v>6815</v>
          </cell>
          <cell r="C155" t="str">
            <v>NMT / GSM-telefon</v>
          </cell>
          <cell r="D155">
            <v>-3</v>
          </cell>
          <cell r="E155">
            <v>-3.4</v>
          </cell>
          <cell r="F155">
            <v>-2.1</v>
          </cell>
          <cell r="G155">
            <v>-2.9</v>
          </cell>
          <cell r="H155">
            <v>-5.5</v>
          </cell>
          <cell r="I155">
            <v>-3</v>
          </cell>
          <cell r="J155">
            <v>-5.2</v>
          </cell>
          <cell r="K155">
            <v>-2.2999999999999998</v>
          </cell>
          <cell r="L155">
            <v>-2.4</v>
          </cell>
          <cell r="M155">
            <v>0</v>
          </cell>
          <cell r="N155">
            <v>0</v>
          </cell>
          <cell r="O155">
            <v>0</v>
          </cell>
        </row>
        <row r="156">
          <cell r="A156" t="str">
            <v>T-KAP</v>
          </cell>
          <cell r="B156">
            <v>6815</v>
          </cell>
          <cell r="C156" t="str">
            <v>NMT / GSM-telefon</v>
          </cell>
          <cell r="D156">
            <v>-2.6</v>
          </cell>
          <cell r="E156">
            <v>-5.6</v>
          </cell>
          <cell r="F156">
            <v>-3.8</v>
          </cell>
          <cell r="G156">
            <v>-8.6</v>
          </cell>
          <cell r="H156">
            <v>-5.0999999999999996</v>
          </cell>
          <cell r="I156">
            <v>-5.8</v>
          </cell>
          <cell r="J156">
            <v>-9.4</v>
          </cell>
          <cell r="K156">
            <v>-4</v>
          </cell>
          <cell r="L156">
            <v>-7.1</v>
          </cell>
          <cell r="M156">
            <v>0</v>
          </cell>
          <cell r="N156">
            <v>0</v>
          </cell>
          <cell r="O156">
            <v>0</v>
          </cell>
        </row>
        <row r="157">
          <cell r="A157" t="str">
            <v>T-FOND</v>
          </cell>
          <cell r="B157">
            <v>6815</v>
          </cell>
          <cell r="C157" t="str">
            <v>NMT / GSM-telefon</v>
          </cell>
          <cell r="D157">
            <v>-8.4</v>
          </cell>
          <cell r="E157">
            <v>-4.7</v>
          </cell>
          <cell r="F157">
            <v>-2.7</v>
          </cell>
          <cell r="G157">
            <v>-2.4</v>
          </cell>
          <cell r="H157">
            <v>-3.4</v>
          </cell>
          <cell r="I157">
            <v>-2.4</v>
          </cell>
          <cell r="J157">
            <v>-5.6</v>
          </cell>
          <cell r="K157">
            <v>-4.0999999999999996</v>
          </cell>
          <cell r="L157">
            <v>-3.5</v>
          </cell>
          <cell r="M157">
            <v>0</v>
          </cell>
          <cell r="N157">
            <v>0</v>
          </cell>
          <cell r="O157">
            <v>0</v>
          </cell>
        </row>
        <row r="158">
          <cell r="B158" t="str">
            <v>6815 Totalt</v>
          </cell>
          <cell r="D158">
            <v>-14</v>
          </cell>
          <cell r="E158">
            <v>-13.7</v>
          </cell>
          <cell r="F158">
            <v>-8.6000000000000014</v>
          </cell>
          <cell r="G158">
            <v>-13.9</v>
          </cell>
          <cell r="H158">
            <v>-14</v>
          </cell>
          <cell r="I158">
            <v>-11.200000000000001</v>
          </cell>
          <cell r="J158">
            <v>-20.200000000000003</v>
          </cell>
          <cell r="K158">
            <v>-10.399999999999999</v>
          </cell>
          <cell r="L158">
            <v>-13</v>
          </cell>
          <cell r="O158">
            <v>0</v>
          </cell>
        </row>
        <row r="159">
          <cell r="A159" t="str">
            <v>T-KAP</v>
          </cell>
          <cell r="B159">
            <v>6820</v>
          </cell>
          <cell r="C159" t="str">
            <v>Telefax</v>
          </cell>
          <cell r="D159">
            <v>-0.2</v>
          </cell>
          <cell r="E159">
            <v>0</v>
          </cell>
          <cell r="F159">
            <v>-1</v>
          </cell>
          <cell r="G159">
            <v>0.7</v>
          </cell>
          <cell r="H159">
            <v>0.3</v>
          </cell>
          <cell r="I159">
            <v>-0.5</v>
          </cell>
          <cell r="J159">
            <v>-0.6</v>
          </cell>
          <cell r="K159">
            <v>-0.3</v>
          </cell>
          <cell r="L159">
            <v>-0.6</v>
          </cell>
          <cell r="M159">
            <v>0</v>
          </cell>
          <cell r="N159">
            <v>0</v>
          </cell>
          <cell r="O159">
            <v>0</v>
          </cell>
        </row>
        <row r="160">
          <cell r="A160" t="str">
            <v>T-FOND</v>
          </cell>
          <cell r="B160">
            <v>6820</v>
          </cell>
          <cell r="C160" t="str">
            <v>Telefax</v>
          </cell>
          <cell r="D160">
            <v>0</v>
          </cell>
          <cell r="E160">
            <v>0</v>
          </cell>
          <cell r="F160">
            <v>-2.8</v>
          </cell>
          <cell r="G160">
            <v>-0.6</v>
          </cell>
          <cell r="H160">
            <v>-3.7</v>
          </cell>
          <cell r="I160">
            <v>-0.6</v>
          </cell>
          <cell r="J160">
            <v>0</v>
          </cell>
          <cell r="K160">
            <v>-0.5</v>
          </cell>
          <cell r="L160">
            <v>-3.4</v>
          </cell>
          <cell r="M160">
            <v>0</v>
          </cell>
          <cell r="N160">
            <v>0</v>
          </cell>
          <cell r="O160">
            <v>0</v>
          </cell>
        </row>
        <row r="161">
          <cell r="B161" t="str">
            <v>6820 Totalt</v>
          </cell>
          <cell r="D161">
            <v>-0.2</v>
          </cell>
          <cell r="E161">
            <v>0</v>
          </cell>
          <cell r="F161">
            <v>-3.8</v>
          </cell>
          <cell r="G161">
            <v>9.9999999999999978E-2</v>
          </cell>
          <cell r="H161">
            <v>-3.4000000000000004</v>
          </cell>
          <cell r="I161">
            <v>-1.1000000000000001</v>
          </cell>
          <cell r="J161">
            <v>-0.6</v>
          </cell>
          <cell r="K161">
            <v>-0.8</v>
          </cell>
          <cell r="L161">
            <v>-4</v>
          </cell>
          <cell r="O161">
            <v>0</v>
          </cell>
        </row>
        <row r="162">
          <cell r="A162" t="str">
            <v>TAB</v>
          </cell>
          <cell r="B162">
            <v>6830</v>
          </cell>
          <cell r="C162" t="str">
            <v>Datakommunikation</v>
          </cell>
          <cell r="D162">
            <v>0</v>
          </cell>
          <cell r="E162">
            <v>0</v>
          </cell>
          <cell r="F162">
            <v>-4</v>
          </cell>
          <cell r="G162">
            <v>0</v>
          </cell>
          <cell r="H162">
            <v>-4.9000000000000004</v>
          </cell>
          <cell r="I162">
            <v>0</v>
          </cell>
          <cell r="J162">
            <v>-1.9</v>
          </cell>
          <cell r="K162">
            <v>0</v>
          </cell>
          <cell r="L162">
            <v>-1.9</v>
          </cell>
          <cell r="M162">
            <v>0</v>
          </cell>
          <cell r="N162">
            <v>0</v>
          </cell>
          <cell r="O162">
            <v>0</v>
          </cell>
        </row>
        <row r="163">
          <cell r="A163" t="str">
            <v>T-KAP</v>
          </cell>
          <cell r="B163">
            <v>6830</v>
          </cell>
          <cell r="C163" t="str">
            <v>Datakommunikation</v>
          </cell>
          <cell r="D163">
            <v>-6.4</v>
          </cell>
          <cell r="E163">
            <v>0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</row>
        <row r="164">
          <cell r="A164" t="str">
            <v>T-FOND</v>
          </cell>
          <cell r="B164">
            <v>6830</v>
          </cell>
          <cell r="C164" t="str">
            <v>Datakommunikation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-0.5</v>
          </cell>
          <cell r="L164">
            <v>-9.9</v>
          </cell>
          <cell r="M164">
            <v>0</v>
          </cell>
          <cell r="N164">
            <v>0</v>
          </cell>
          <cell r="O164">
            <v>0</v>
          </cell>
        </row>
        <row r="165">
          <cell r="B165" t="str">
            <v>6830 Totalt</v>
          </cell>
          <cell r="D165">
            <v>-6.4</v>
          </cell>
          <cell r="E165">
            <v>0</v>
          </cell>
          <cell r="F165">
            <v>-4</v>
          </cell>
          <cell r="G165">
            <v>0</v>
          </cell>
          <cell r="H165">
            <v>-4.9000000000000004</v>
          </cell>
          <cell r="I165">
            <v>0</v>
          </cell>
          <cell r="J165">
            <v>-1.9</v>
          </cell>
          <cell r="K165">
            <v>-0.5</v>
          </cell>
          <cell r="L165">
            <v>-11.8</v>
          </cell>
          <cell r="O165">
            <v>0</v>
          </cell>
        </row>
        <row r="166">
          <cell r="A166" t="str">
            <v>TAB</v>
          </cell>
          <cell r="B166">
            <v>6850</v>
          </cell>
          <cell r="C166" t="str">
            <v>Portokostnader</v>
          </cell>
          <cell r="D166">
            <v>0</v>
          </cell>
          <cell r="E166">
            <v>-2.9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</row>
        <row r="167">
          <cell r="A167" t="str">
            <v>T-KAP</v>
          </cell>
          <cell r="B167">
            <v>6850</v>
          </cell>
          <cell r="C167" t="str">
            <v>Portokostnader</v>
          </cell>
          <cell r="D167">
            <v>-1</v>
          </cell>
          <cell r="E167">
            <v>-16.3</v>
          </cell>
          <cell r="F167">
            <v>0</v>
          </cell>
          <cell r="G167">
            <v>0</v>
          </cell>
          <cell r="H167">
            <v>0</v>
          </cell>
          <cell r="I167">
            <v>-16</v>
          </cell>
          <cell r="J167">
            <v>0</v>
          </cell>
          <cell r="K167">
            <v>-16.100000000000001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</row>
        <row r="168">
          <cell r="A168" t="str">
            <v>T-FOND</v>
          </cell>
          <cell r="B168">
            <v>6850</v>
          </cell>
          <cell r="C168" t="str">
            <v>Portokostnader</v>
          </cell>
          <cell r="D168">
            <v>0</v>
          </cell>
          <cell r="E168">
            <v>0</v>
          </cell>
          <cell r="F168">
            <v>0</v>
          </cell>
          <cell r="G168">
            <v>-20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-20</v>
          </cell>
          <cell r="M168">
            <v>0</v>
          </cell>
          <cell r="N168">
            <v>0</v>
          </cell>
          <cell r="O168">
            <v>0</v>
          </cell>
        </row>
        <row r="169">
          <cell r="B169" t="str">
            <v>6850 Totalt</v>
          </cell>
          <cell r="D169">
            <v>-1</v>
          </cell>
          <cell r="E169">
            <v>-19.2</v>
          </cell>
          <cell r="F169">
            <v>0</v>
          </cell>
          <cell r="G169">
            <v>-20</v>
          </cell>
          <cell r="H169">
            <v>0</v>
          </cell>
          <cell r="I169">
            <v>-16</v>
          </cell>
          <cell r="J169">
            <v>0</v>
          </cell>
          <cell r="K169">
            <v>-16.100000000000001</v>
          </cell>
          <cell r="L169">
            <v>-20</v>
          </cell>
          <cell r="O169">
            <v>0</v>
          </cell>
        </row>
        <row r="170">
          <cell r="A170" t="str">
            <v>TAB</v>
          </cell>
          <cell r="B170">
            <v>6911</v>
          </cell>
          <cell r="C170" t="str">
            <v>Bil, drivmedel</v>
          </cell>
          <cell r="D170">
            <v>-1</v>
          </cell>
          <cell r="E170">
            <v>-1.5</v>
          </cell>
          <cell r="F170">
            <v>-2.1</v>
          </cell>
          <cell r="G170">
            <v>-2.4</v>
          </cell>
          <cell r="H170">
            <v>-4.0999999999999996</v>
          </cell>
          <cell r="I170">
            <v>-1.4</v>
          </cell>
          <cell r="J170">
            <v>-0.7</v>
          </cell>
          <cell r="K170">
            <v>-3.1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</row>
        <row r="171">
          <cell r="A171" t="str">
            <v>T-KAP</v>
          </cell>
          <cell r="B171">
            <v>6911</v>
          </cell>
          <cell r="C171" t="str">
            <v>Bil, drivmedel</v>
          </cell>
          <cell r="D171">
            <v>-0.7</v>
          </cell>
          <cell r="E171">
            <v>-4</v>
          </cell>
          <cell r="F171">
            <v>-4.4000000000000004</v>
          </cell>
          <cell r="G171">
            <v>-7.7</v>
          </cell>
          <cell r="H171">
            <v>-8</v>
          </cell>
          <cell r="I171">
            <v>-7.5</v>
          </cell>
          <cell r="J171">
            <v>-2.6</v>
          </cell>
          <cell r="K171">
            <v>-7.7</v>
          </cell>
          <cell r="L171">
            <v>-1.5</v>
          </cell>
          <cell r="M171">
            <v>0</v>
          </cell>
          <cell r="N171">
            <v>0</v>
          </cell>
          <cell r="O171">
            <v>0</v>
          </cell>
        </row>
        <row r="172">
          <cell r="A172" t="str">
            <v>T-FOND</v>
          </cell>
          <cell r="B172">
            <v>6911</v>
          </cell>
          <cell r="C172" t="str">
            <v>Bil, drivmedel</v>
          </cell>
          <cell r="D172">
            <v>0</v>
          </cell>
          <cell r="E172">
            <v>-4.7</v>
          </cell>
          <cell r="F172">
            <v>-5.3</v>
          </cell>
          <cell r="G172">
            <v>-4.5</v>
          </cell>
          <cell r="H172">
            <v>-4.5</v>
          </cell>
          <cell r="I172">
            <v>-2.9</v>
          </cell>
          <cell r="J172">
            <v>-7.4</v>
          </cell>
          <cell r="K172">
            <v>-7.9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</row>
        <row r="173">
          <cell r="B173" t="str">
            <v>6911 Totalt</v>
          </cell>
          <cell r="D173">
            <v>-1.7</v>
          </cell>
          <cell r="E173">
            <v>-10.199999999999999</v>
          </cell>
          <cell r="F173">
            <v>-11.8</v>
          </cell>
          <cell r="G173">
            <v>-14.6</v>
          </cell>
          <cell r="H173">
            <v>-16.600000000000001</v>
          </cell>
          <cell r="I173">
            <v>-11.8</v>
          </cell>
          <cell r="J173">
            <v>-10.7</v>
          </cell>
          <cell r="K173">
            <v>-18.700000000000003</v>
          </cell>
          <cell r="L173">
            <v>-1.5</v>
          </cell>
          <cell r="O173">
            <v>0</v>
          </cell>
        </row>
        <row r="174">
          <cell r="A174" t="str">
            <v>TAB</v>
          </cell>
          <cell r="B174">
            <v>6912</v>
          </cell>
          <cell r="C174" t="str">
            <v>Bil, försäkring &amp; skatt</v>
          </cell>
          <cell r="D174">
            <v>0</v>
          </cell>
          <cell r="E174">
            <v>-1.4</v>
          </cell>
          <cell r="F174">
            <v>-2.6</v>
          </cell>
          <cell r="G174">
            <v>0</v>
          </cell>
          <cell r="H174">
            <v>0</v>
          </cell>
          <cell r="I174">
            <v>0.2</v>
          </cell>
          <cell r="J174">
            <v>0</v>
          </cell>
          <cell r="K174">
            <v>-0.7</v>
          </cell>
          <cell r="L174">
            <v>-4.2</v>
          </cell>
          <cell r="M174">
            <v>0</v>
          </cell>
          <cell r="N174">
            <v>0</v>
          </cell>
          <cell r="O174">
            <v>0</v>
          </cell>
        </row>
        <row r="175">
          <cell r="A175" t="str">
            <v>T-KAP</v>
          </cell>
          <cell r="B175">
            <v>6912</v>
          </cell>
          <cell r="C175" t="str">
            <v>Bil, försäkring &amp; skatt</v>
          </cell>
          <cell r="D175">
            <v>-20.3</v>
          </cell>
          <cell r="E175">
            <v>-6.7</v>
          </cell>
          <cell r="F175">
            <v>0</v>
          </cell>
          <cell r="G175">
            <v>0</v>
          </cell>
          <cell r="H175">
            <v>-3.5</v>
          </cell>
          <cell r="I175">
            <v>-1.9</v>
          </cell>
          <cell r="J175">
            <v>0</v>
          </cell>
          <cell r="K175">
            <v>-0.6</v>
          </cell>
          <cell r="L175">
            <v>-1.2</v>
          </cell>
          <cell r="M175">
            <v>0</v>
          </cell>
          <cell r="N175">
            <v>0</v>
          </cell>
          <cell r="O175">
            <v>0</v>
          </cell>
        </row>
        <row r="176">
          <cell r="A176" t="str">
            <v>T-FOND</v>
          </cell>
          <cell r="B176">
            <v>6912</v>
          </cell>
          <cell r="C176" t="str">
            <v>Bil, försäkring &amp; skatt</v>
          </cell>
          <cell r="D176">
            <v>-1.9</v>
          </cell>
          <cell r="E176">
            <v>-1.9</v>
          </cell>
          <cell r="F176">
            <v>-1.9</v>
          </cell>
          <cell r="G176">
            <v>-1.9</v>
          </cell>
          <cell r="H176">
            <v>-2</v>
          </cell>
          <cell r="I176">
            <v>-4.5999999999999996</v>
          </cell>
          <cell r="J176">
            <v>-3.5</v>
          </cell>
          <cell r="K176">
            <v>-7.1</v>
          </cell>
          <cell r="L176">
            <v>-0.3</v>
          </cell>
          <cell r="M176">
            <v>0</v>
          </cell>
          <cell r="N176">
            <v>0</v>
          </cell>
          <cell r="O176">
            <v>0</v>
          </cell>
        </row>
        <row r="177">
          <cell r="B177" t="str">
            <v>6912 Totalt</v>
          </cell>
          <cell r="D177">
            <v>-22.2</v>
          </cell>
          <cell r="E177">
            <v>-10</v>
          </cell>
          <cell r="F177">
            <v>-4.5</v>
          </cell>
          <cell r="G177">
            <v>-1.9</v>
          </cell>
          <cell r="H177">
            <v>-5.5</v>
          </cell>
          <cell r="I177">
            <v>-6.3</v>
          </cell>
          <cell r="J177">
            <v>-3.5</v>
          </cell>
          <cell r="K177">
            <v>-8.3999999999999986</v>
          </cell>
          <cell r="L177">
            <v>-5.7</v>
          </cell>
          <cell r="O177">
            <v>0</v>
          </cell>
        </row>
        <row r="178">
          <cell r="A178" t="str">
            <v>TAB</v>
          </cell>
          <cell r="B178">
            <v>6913</v>
          </cell>
          <cell r="C178" t="str">
            <v>Bil, reparationer</v>
          </cell>
          <cell r="D178">
            <v>-1.4</v>
          </cell>
          <cell r="E178">
            <v>-6.7</v>
          </cell>
          <cell r="F178">
            <v>0</v>
          </cell>
          <cell r="G178">
            <v>0</v>
          </cell>
          <cell r="H178">
            <v>0.5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</row>
        <row r="179">
          <cell r="A179" t="str">
            <v>T-KAP</v>
          </cell>
          <cell r="B179">
            <v>6913</v>
          </cell>
          <cell r="C179" t="str">
            <v>Bil, reparationer</v>
          </cell>
          <cell r="D179">
            <v>0</v>
          </cell>
          <cell r="E179">
            <v>-0.5</v>
          </cell>
          <cell r="F179">
            <v>-1.5</v>
          </cell>
          <cell r="G179">
            <v>-0.2</v>
          </cell>
          <cell r="H179">
            <v>0</v>
          </cell>
          <cell r="I179">
            <v>0</v>
          </cell>
          <cell r="J179">
            <v>0</v>
          </cell>
          <cell r="K179">
            <v>-3.1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</row>
        <row r="180">
          <cell r="A180" t="str">
            <v>T-FOND</v>
          </cell>
          <cell r="B180">
            <v>6913</v>
          </cell>
          <cell r="C180" t="str">
            <v>Bil, reparationer</v>
          </cell>
          <cell r="D180">
            <v>-3.1</v>
          </cell>
          <cell r="E180">
            <v>0</v>
          </cell>
          <cell r="F180">
            <v>-2.7</v>
          </cell>
          <cell r="G180">
            <v>-19.2</v>
          </cell>
          <cell r="H180">
            <v>0</v>
          </cell>
          <cell r="I180">
            <v>-12.8</v>
          </cell>
          <cell r="J180">
            <v>-2.5</v>
          </cell>
          <cell r="K180">
            <v>-1.2</v>
          </cell>
          <cell r="L180">
            <v>-7.5</v>
          </cell>
          <cell r="M180">
            <v>0</v>
          </cell>
          <cell r="N180">
            <v>0</v>
          </cell>
          <cell r="O180">
            <v>0</v>
          </cell>
        </row>
        <row r="181">
          <cell r="B181" t="str">
            <v>6913 Totalt</v>
          </cell>
          <cell r="D181">
            <v>-4.5</v>
          </cell>
          <cell r="E181">
            <v>-7.2</v>
          </cell>
          <cell r="F181">
            <v>-4.2</v>
          </cell>
          <cell r="G181">
            <v>-19.399999999999999</v>
          </cell>
          <cell r="H181">
            <v>0.5</v>
          </cell>
          <cell r="I181">
            <v>-12.8</v>
          </cell>
          <cell r="J181">
            <v>-2.5</v>
          </cell>
          <cell r="K181">
            <v>-4.3</v>
          </cell>
          <cell r="L181">
            <v>-7.5</v>
          </cell>
          <cell r="O181">
            <v>0</v>
          </cell>
        </row>
        <row r="182">
          <cell r="A182" t="str">
            <v>T-KAP</v>
          </cell>
          <cell r="B182">
            <v>6915</v>
          </cell>
          <cell r="C182" t="str">
            <v>Bil, leasing</v>
          </cell>
          <cell r="D182">
            <v>-4.5</v>
          </cell>
          <cell r="E182">
            <v>-4.5</v>
          </cell>
          <cell r="F182">
            <v>-4.5</v>
          </cell>
          <cell r="G182">
            <v>-4.5</v>
          </cell>
          <cell r="H182">
            <v>-4.3</v>
          </cell>
          <cell r="I182">
            <v>-4.3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</row>
        <row r="183">
          <cell r="B183" t="str">
            <v>6915 Totalt</v>
          </cell>
          <cell r="D183">
            <v>-4.5</v>
          </cell>
          <cell r="E183">
            <v>-4.5</v>
          </cell>
          <cell r="F183">
            <v>-4.5</v>
          </cell>
          <cell r="G183">
            <v>-4.5</v>
          </cell>
          <cell r="H183">
            <v>-4.3</v>
          </cell>
          <cell r="I183">
            <v>-4.3</v>
          </cell>
          <cell r="J183">
            <v>0</v>
          </cell>
          <cell r="K183">
            <v>0</v>
          </cell>
          <cell r="L183">
            <v>0</v>
          </cell>
          <cell r="O183">
            <v>0</v>
          </cell>
        </row>
        <row r="184">
          <cell r="A184" t="str">
            <v>TAB</v>
          </cell>
          <cell r="B184">
            <v>6917</v>
          </cell>
          <cell r="C184" t="str">
            <v>Bil, parkering</v>
          </cell>
          <cell r="D184">
            <v>-2.6</v>
          </cell>
          <cell r="E184">
            <v>-2.8</v>
          </cell>
          <cell r="F184">
            <v>-3.5</v>
          </cell>
          <cell r="G184">
            <v>-0.1</v>
          </cell>
          <cell r="H184">
            <v>-6.5</v>
          </cell>
          <cell r="I184">
            <v>-2.8</v>
          </cell>
          <cell r="J184">
            <v>-2.6</v>
          </cell>
          <cell r="K184">
            <v>-3.1</v>
          </cell>
          <cell r="L184">
            <v>-2.6</v>
          </cell>
          <cell r="M184">
            <v>0</v>
          </cell>
          <cell r="N184">
            <v>0</v>
          </cell>
          <cell r="O184">
            <v>0</v>
          </cell>
        </row>
        <row r="185">
          <cell r="A185" t="str">
            <v>T-KAP</v>
          </cell>
          <cell r="B185">
            <v>6917</v>
          </cell>
          <cell r="C185" t="str">
            <v>Bil, parkering</v>
          </cell>
          <cell r="D185">
            <v>-9</v>
          </cell>
          <cell r="E185">
            <v>-8.6999999999999993</v>
          </cell>
          <cell r="F185">
            <v>-8.4</v>
          </cell>
          <cell r="G185">
            <v>-8.1</v>
          </cell>
          <cell r="H185">
            <v>-7.8</v>
          </cell>
          <cell r="I185">
            <v>-15.7</v>
          </cell>
          <cell r="J185">
            <v>0</v>
          </cell>
          <cell r="K185">
            <v>-7.9</v>
          </cell>
          <cell r="L185">
            <v>-7.9</v>
          </cell>
          <cell r="M185">
            <v>0</v>
          </cell>
          <cell r="N185">
            <v>0</v>
          </cell>
          <cell r="O185">
            <v>0</v>
          </cell>
        </row>
        <row r="186">
          <cell r="A186" t="str">
            <v>T-FOND</v>
          </cell>
          <cell r="B186">
            <v>6917</v>
          </cell>
          <cell r="C186" t="str">
            <v>Bil, parkering</v>
          </cell>
          <cell r="D186">
            <v>-5.2</v>
          </cell>
          <cell r="E186">
            <v>-5.2</v>
          </cell>
          <cell r="F186">
            <v>-5.2</v>
          </cell>
          <cell r="G186">
            <v>-5.2</v>
          </cell>
          <cell r="H186">
            <v>-5.2</v>
          </cell>
          <cell r="I186">
            <v>-5.2</v>
          </cell>
          <cell r="J186">
            <v>-5.2</v>
          </cell>
          <cell r="K186">
            <v>-5.2</v>
          </cell>
          <cell r="L186">
            <v>-5.2</v>
          </cell>
          <cell r="M186">
            <v>0</v>
          </cell>
          <cell r="N186">
            <v>0</v>
          </cell>
          <cell r="O186">
            <v>0</v>
          </cell>
        </row>
        <row r="187">
          <cell r="B187" t="str">
            <v>6917 Totalt</v>
          </cell>
          <cell r="D187">
            <v>-16.8</v>
          </cell>
          <cell r="E187">
            <v>-16.7</v>
          </cell>
          <cell r="F187">
            <v>-17.100000000000001</v>
          </cell>
          <cell r="G187">
            <v>-13.399999999999999</v>
          </cell>
          <cell r="H187">
            <v>-19.5</v>
          </cell>
          <cell r="I187">
            <v>-23.7</v>
          </cell>
          <cell r="J187">
            <v>-7.8000000000000007</v>
          </cell>
          <cell r="K187">
            <v>-16.2</v>
          </cell>
          <cell r="L187">
            <v>-15.7</v>
          </cell>
          <cell r="O187">
            <v>0</v>
          </cell>
        </row>
        <row r="188">
          <cell r="A188" t="str">
            <v>TAB</v>
          </cell>
          <cell r="B188">
            <v>6919</v>
          </cell>
          <cell r="C188" t="str">
            <v>Bil, övrigt</v>
          </cell>
          <cell r="D188">
            <v>0</v>
          </cell>
          <cell r="E188">
            <v>0</v>
          </cell>
          <cell r="F188">
            <v>-0.1</v>
          </cell>
          <cell r="G188">
            <v>-0.1</v>
          </cell>
          <cell r="H188">
            <v>-0.5</v>
          </cell>
          <cell r="I188">
            <v>-0.2</v>
          </cell>
          <cell r="J188">
            <v>0</v>
          </cell>
          <cell r="K188">
            <v>-2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</row>
        <row r="189">
          <cell r="A189" t="str">
            <v>T-KAP</v>
          </cell>
          <cell r="B189">
            <v>6919</v>
          </cell>
          <cell r="C189" t="str">
            <v>Bil, övrigt</v>
          </cell>
          <cell r="D189">
            <v>0</v>
          </cell>
          <cell r="E189">
            <v>0</v>
          </cell>
          <cell r="F189">
            <v>0</v>
          </cell>
          <cell r="G189">
            <v>-5.9</v>
          </cell>
          <cell r="H189">
            <v>-9.6999999999999993</v>
          </cell>
          <cell r="I189">
            <v>-0.3</v>
          </cell>
          <cell r="J189">
            <v>-0.4</v>
          </cell>
          <cell r="K189">
            <v>-9.3000000000000007</v>
          </cell>
          <cell r="L189">
            <v>-0.8</v>
          </cell>
          <cell r="M189">
            <v>0</v>
          </cell>
          <cell r="N189">
            <v>0</v>
          </cell>
          <cell r="O189">
            <v>0</v>
          </cell>
        </row>
        <row r="190">
          <cell r="A190" t="str">
            <v>T-FOND</v>
          </cell>
          <cell r="B190">
            <v>6919</v>
          </cell>
          <cell r="C190" t="str">
            <v>Bil, övrigt</v>
          </cell>
          <cell r="D190">
            <v>0</v>
          </cell>
          <cell r="E190">
            <v>0</v>
          </cell>
          <cell r="F190">
            <v>0</v>
          </cell>
          <cell r="G190">
            <v>-0.1</v>
          </cell>
          <cell r="H190">
            <v>-3.5</v>
          </cell>
          <cell r="I190">
            <v>-3.6</v>
          </cell>
          <cell r="J190">
            <v>-3</v>
          </cell>
          <cell r="K190">
            <v>-3.7</v>
          </cell>
          <cell r="L190">
            <v>-1</v>
          </cell>
          <cell r="M190">
            <v>0</v>
          </cell>
          <cell r="N190">
            <v>0</v>
          </cell>
          <cell r="O190">
            <v>0</v>
          </cell>
        </row>
        <row r="191">
          <cell r="B191" t="str">
            <v>6919 Totalt</v>
          </cell>
          <cell r="D191">
            <v>0</v>
          </cell>
          <cell r="E191">
            <v>0</v>
          </cell>
          <cell r="F191">
            <v>-0.1</v>
          </cell>
          <cell r="G191">
            <v>-6.1</v>
          </cell>
          <cell r="H191">
            <v>-13.7</v>
          </cell>
          <cell r="I191">
            <v>-4.0999999999999996</v>
          </cell>
          <cell r="J191">
            <v>-3.4</v>
          </cell>
          <cell r="K191">
            <v>-15</v>
          </cell>
          <cell r="L191">
            <v>-1.8</v>
          </cell>
          <cell r="O191">
            <v>0</v>
          </cell>
        </row>
        <row r="192">
          <cell r="A192" t="str">
            <v>TAB</v>
          </cell>
          <cell r="B192">
            <v>7010</v>
          </cell>
          <cell r="C192" t="str">
            <v>Frakter och transporter</v>
          </cell>
          <cell r="D192">
            <v>0</v>
          </cell>
          <cell r="E192">
            <v>0</v>
          </cell>
          <cell r="F192">
            <v>-1.2</v>
          </cell>
          <cell r="G192">
            <v>0</v>
          </cell>
          <cell r="H192">
            <v>-0.2</v>
          </cell>
          <cell r="I192">
            <v>0</v>
          </cell>
          <cell r="J192">
            <v>-0.9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</row>
        <row r="193">
          <cell r="A193" t="str">
            <v>T-KAP</v>
          </cell>
          <cell r="B193">
            <v>7010</v>
          </cell>
          <cell r="C193" t="str">
            <v>Frakter och transporter</v>
          </cell>
          <cell r="D193">
            <v>-1.1000000000000001</v>
          </cell>
          <cell r="E193">
            <v>-6.8</v>
          </cell>
          <cell r="F193">
            <v>-3.4</v>
          </cell>
          <cell r="G193">
            <v>-5.3</v>
          </cell>
          <cell r="H193">
            <v>-6.8</v>
          </cell>
          <cell r="I193">
            <v>-8.1999999999999993</v>
          </cell>
          <cell r="J193">
            <v>-1.7</v>
          </cell>
          <cell r="K193">
            <v>-2.2999999999999998</v>
          </cell>
          <cell r="L193">
            <v>-7</v>
          </cell>
          <cell r="M193">
            <v>0</v>
          </cell>
          <cell r="N193">
            <v>0</v>
          </cell>
          <cell r="O193">
            <v>0</v>
          </cell>
        </row>
        <row r="194">
          <cell r="A194" t="str">
            <v>T-FOND</v>
          </cell>
          <cell r="B194">
            <v>7010</v>
          </cell>
          <cell r="C194" t="str">
            <v>Frakter och transporter</v>
          </cell>
          <cell r="D194">
            <v>0</v>
          </cell>
          <cell r="E194">
            <v>0</v>
          </cell>
          <cell r="F194">
            <v>-0.5</v>
          </cell>
          <cell r="G194">
            <v>0</v>
          </cell>
          <cell r="H194">
            <v>-1.1000000000000001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</row>
        <row r="195">
          <cell r="B195" t="str">
            <v>7010 Totalt</v>
          </cell>
          <cell r="D195">
            <v>-1.1000000000000001</v>
          </cell>
          <cell r="E195">
            <v>-6.8</v>
          </cell>
          <cell r="F195">
            <v>-5.0999999999999996</v>
          </cell>
          <cell r="G195">
            <v>-5.3</v>
          </cell>
          <cell r="H195">
            <v>-8.1</v>
          </cell>
          <cell r="I195">
            <v>-8.1999999999999993</v>
          </cell>
          <cell r="J195">
            <v>-2.6</v>
          </cell>
          <cell r="K195">
            <v>-2.2999999999999998</v>
          </cell>
          <cell r="L195">
            <v>-7</v>
          </cell>
          <cell r="O195">
            <v>0</v>
          </cell>
        </row>
        <row r="196">
          <cell r="A196" t="str">
            <v>TAB</v>
          </cell>
          <cell r="B196">
            <v>7052</v>
          </cell>
          <cell r="C196" t="str">
            <v>Resekostnader övriga</v>
          </cell>
          <cell r="D196">
            <v>-25.7</v>
          </cell>
          <cell r="E196">
            <v>-11.4</v>
          </cell>
          <cell r="F196">
            <v>-16.2</v>
          </cell>
          <cell r="G196">
            <v>-10.3</v>
          </cell>
          <cell r="H196">
            <v>-27.3</v>
          </cell>
          <cell r="I196">
            <v>-13</v>
          </cell>
          <cell r="J196">
            <v>-19.600000000000001</v>
          </cell>
          <cell r="K196">
            <v>-37.799999999999997</v>
          </cell>
          <cell r="L196">
            <v>-21.5</v>
          </cell>
          <cell r="M196">
            <v>0</v>
          </cell>
          <cell r="N196">
            <v>0</v>
          </cell>
          <cell r="O196">
            <v>0</v>
          </cell>
        </row>
        <row r="197">
          <cell r="A197" t="str">
            <v>T-KAP</v>
          </cell>
          <cell r="B197">
            <v>7052</v>
          </cell>
          <cell r="C197" t="str">
            <v>Resekostnader övriga</v>
          </cell>
          <cell r="D197">
            <v>-55.6</v>
          </cell>
          <cell r="E197">
            <v>-5.6</v>
          </cell>
          <cell r="F197">
            <v>-28.2</v>
          </cell>
          <cell r="G197">
            <v>-41.7</v>
          </cell>
          <cell r="H197">
            <v>-2.2999999999999998</v>
          </cell>
          <cell r="I197">
            <v>-4.5</v>
          </cell>
          <cell r="J197">
            <v>-2.9</v>
          </cell>
          <cell r="K197">
            <v>-12</v>
          </cell>
          <cell r="L197">
            <v>-13</v>
          </cell>
          <cell r="M197">
            <v>0</v>
          </cell>
          <cell r="N197">
            <v>0</v>
          </cell>
          <cell r="O197">
            <v>0</v>
          </cell>
        </row>
        <row r="198">
          <cell r="A198" t="str">
            <v>T-FOND</v>
          </cell>
          <cell r="B198">
            <v>7052</v>
          </cell>
          <cell r="C198" t="str">
            <v>Resekostnader övriga</v>
          </cell>
          <cell r="D198">
            <v>-2.5</v>
          </cell>
          <cell r="E198">
            <v>-7.3</v>
          </cell>
          <cell r="F198">
            <v>-11.2</v>
          </cell>
          <cell r="G198">
            <v>0</v>
          </cell>
          <cell r="H198">
            <v>-3.3</v>
          </cell>
          <cell r="I198">
            <v>-11.1</v>
          </cell>
          <cell r="J198">
            <v>-2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</row>
        <row r="199">
          <cell r="B199" t="str">
            <v>7052 Totalt</v>
          </cell>
          <cell r="D199">
            <v>-83.8</v>
          </cell>
          <cell r="E199">
            <v>-24.3</v>
          </cell>
          <cell r="F199">
            <v>-55.599999999999994</v>
          </cell>
          <cell r="G199">
            <v>-52</v>
          </cell>
          <cell r="H199">
            <v>-32.9</v>
          </cell>
          <cell r="I199">
            <v>-28.6</v>
          </cell>
          <cell r="J199">
            <v>-24.5</v>
          </cell>
          <cell r="K199">
            <v>-49.8</v>
          </cell>
          <cell r="L199">
            <v>-34.5</v>
          </cell>
          <cell r="O199">
            <v>0</v>
          </cell>
        </row>
        <row r="200">
          <cell r="A200" t="str">
            <v>TAB</v>
          </cell>
          <cell r="B200">
            <v>7054</v>
          </cell>
          <cell r="C200" t="str">
            <v>Lokala resor, taxi mm</v>
          </cell>
          <cell r="D200">
            <v>0</v>
          </cell>
          <cell r="E200">
            <v>-0.2</v>
          </cell>
          <cell r="F200">
            <v>-1.4</v>
          </cell>
          <cell r="G200">
            <v>-2</v>
          </cell>
          <cell r="H200">
            <v>-1.6</v>
          </cell>
          <cell r="I200">
            <v>-0.4</v>
          </cell>
          <cell r="J200">
            <v>0</v>
          </cell>
          <cell r="K200">
            <v>-1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</row>
        <row r="201">
          <cell r="A201" t="str">
            <v>T-KAP</v>
          </cell>
          <cell r="B201">
            <v>7054</v>
          </cell>
          <cell r="C201" t="str">
            <v>Lokala resor, taxi mm</v>
          </cell>
          <cell r="D201">
            <v>-3.7</v>
          </cell>
          <cell r="E201">
            <v>-6.6</v>
          </cell>
          <cell r="F201">
            <v>-5.0999999999999996</v>
          </cell>
          <cell r="G201">
            <v>-4.9000000000000004</v>
          </cell>
          <cell r="H201">
            <v>-4.4000000000000004</v>
          </cell>
          <cell r="I201">
            <v>-6.3</v>
          </cell>
          <cell r="J201">
            <v>-6.2</v>
          </cell>
          <cell r="K201">
            <v>-5.9</v>
          </cell>
          <cell r="L201">
            <v>-4.0999999999999996</v>
          </cell>
          <cell r="M201">
            <v>0</v>
          </cell>
          <cell r="N201">
            <v>0</v>
          </cell>
          <cell r="O201">
            <v>0</v>
          </cell>
        </row>
        <row r="202">
          <cell r="A202" t="str">
            <v>T-FOND</v>
          </cell>
          <cell r="B202">
            <v>7054</v>
          </cell>
          <cell r="C202" t="str">
            <v>Lokala resor, taxi mm</v>
          </cell>
          <cell r="D202">
            <v>-2.4</v>
          </cell>
          <cell r="E202">
            <v>-1.6</v>
          </cell>
          <cell r="F202">
            <v>-3.2</v>
          </cell>
          <cell r="G202">
            <v>-2.5</v>
          </cell>
          <cell r="H202">
            <v>-2</v>
          </cell>
          <cell r="I202">
            <v>-4.2</v>
          </cell>
          <cell r="J202">
            <v>-1.6</v>
          </cell>
          <cell r="K202">
            <v>-1</v>
          </cell>
          <cell r="L202">
            <v>-1.6</v>
          </cell>
          <cell r="M202">
            <v>0</v>
          </cell>
          <cell r="N202">
            <v>0</v>
          </cell>
          <cell r="O202">
            <v>0</v>
          </cell>
        </row>
        <row r="203">
          <cell r="B203" t="str">
            <v>7054 Totalt</v>
          </cell>
          <cell r="D203">
            <v>-6.1</v>
          </cell>
          <cell r="E203">
            <v>-8.4</v>
          </cell>
          <cell r="F203">
            <v>-9.6999999999999993</v>
          </cell>
          <cell r="G203">
            <v>-9.4</v>
          </cell>
          <cell r="H203">
            <v>-8</v>
          </cell>
          <cell r="I203">
            <v>-10.9</v>
          </cell>
          <cell r="J203">
            <v>-7.8000000000000007</v>
          </cell>
          <cell r="K203">
            <v>-7.9</v>
          </cell>
          <cell r="L203">
            <v>-5.6999999999999993</v>
          </cell>
          <cell r="O203">
            <v>0</v>
          </cell>
        </row>
        <row r="204">
          <cell r="A204" t="str">
            <v>TAB</v>
          </cell>
          <cell r="B204">
            <v>7171</v>
          </cell>
          <cell r="C204" t="str">
            <v>Representation, avdrag</v>
          </cell>
          <cell r="D204">
            <v>-1.2</v>
          </cell>
          <cell r="E204">
            <v>-1.1000000000000001</v>
          </cell>
          <cell r="F204">
            <v>-2.2000000000000002</v>
          </cell>
          <cell r="G204">
            <v>-4.5</v>
          </cell>
          <cell r="H204">
            <v>-7.2</v>
          </cell>
          <cell r="I204">
            <v>-2.2000000000000002</v>
          </cell>
          <cell r="J204">
            <v>0</v>
          </cell>
          <cell r="K204">
            <v>-6.2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</row>
        <row r="205">
          <cell r="A205" t="str">
            <v>T-KAP</v>
          </cell>
          <cell r="B205">
            <v>7171</v>
          </cell>
          <cell r="C205" t="str">
            <v>Representation, avdrag</v>
          </cell>
          <cell r="D205">
            <v>-3.4</v>
          </cell>
          <cell r="E205">
            <v>-5.4</v>
          </cell>
          <cell r="F205">
            <v>-10.4</v>
          </cell>
          <cell r="G205">
            <v>-8.6</v>
          </cell>
          <cell r="H205">
            <v>-8.6999999999999993</v>
          </cell>
          <cell r="I205">
            <v>-10.9</v>
          </cell>
          <cell r="J205">
            <v>-9.6</v>
          </cell>
          <cell r="K205">
            <v>-6.3</v>
          </cell>
          <cell r="L205">
            <v>-10.199999999999999</v>
          </cell>
          <cell r="M205">
            <v>0</v>
          </cell>
          <cell r="N205">
            <v>0</v>
          </cell>
          <cell r="O205">
            <v>0</v>
          </cell>
        </row>
        <row r="206">
          <cell r="A206" t="str">
            <v>T-FOND</v>
          </cell>
          <cell r="B206">
            <v>7171</v>
          </cell>
          <cell r="C206" t="str">
            <v>Representation, avdrag</v>
          </cell>
          <cell r="D206">
            <v>-0.4</v>
          </cell>
          <cell r="E206">
            <v>-0.7</v>
          </cell>
          <cell r="F206">
            <v>-1.5</v>
          </cell>
          <cell r="G206">
            <v>-0.5</v>
          </cell>
          <cell r="H206">
            <v>-1.3</v>
          </cell>
          <cell r="I206">
            <v>-0.7</v>
          </cell>
          <cell r="J206">
            <v>-2</v>
          </cell>
          <cell r="K206">
            <v>-3.6</v>
          </cell>
          <cell r="L206">
            <v>-0.3</v>
          </cell>
          <cell r="M206">
            <v>0</v>
          </cell>
          <cell r="N206">
            <v>0</v>
          </cell>
          <cell r="O206">
            <v>0</v>
          </cell>
        </row>
        <row r="207">
          <cell r="B207" t="str">
            <v>7171 Totalt</v>
          </cell>
          <cell r="D207">
            <v>-5</v>
          </cell>
          <cell r="E207">
            <v>-7.2</v>
          </cell>
          <cell r="F207">
            <v>-14.100000000000001</v>
          </cell>
          <cell r="G207">
            <v>-13.6</v>
          </cell>
          <cell r="H207">
            <v>-17.2</v>
          </cell>
          <cell r="I207">
            <v>-13.8</v>
          </cell>
          <cell r="J207">
            <v>-11.6</v>
          </cell>
          <cell r="K207">
            <v>-16.100000000000001</v>
          </cell>
          <cell r="L207">
            <v>-10.5</v>
          </cell>
          <cell r="O207">
            <v>0</v>
          </cell>
        </row>
        <row r="208">
          <cell r="A208" t="str">
            <v>T-FOND</v>
          </cell>
          <cell r="B208">
            <v>7172</v>
          </cell>
          <cell r="C208" t="str">
            <v>Representation, vin &amp; sprit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-0.3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</row>
        <row r="209">
          <cell r="B209" t="str">
            <v>7172 Totalt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-0.3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O209">
            <v>0</v>
          </cell>
        </row>
        <row r="210">
          <cell r="A210" t="str">
            <v>TAB</v>
          </cell>
          <cell r="B210">
            <v>7173</v>
          </cell>
          <cell r="C210" t="str">
            <v>Överrepresentation</v>
          </cell>
          <cell r="D210">
            <v>0</v>
          </cell>
          <cell r="E210">
            <v>0</v>
          </cell>
          <cell r="F210">
            <v>-2</v>
          </cell>
          <cell r="G210">
            <v>-5.8</v>
          </cell>
          <cell r="H210">
            <v>-3.6</v>
          </cell>
          <cell r="I210">
            <v>0</v>
          </cell>
          <cell r="J210">
            <v>0</v>
          </cell>
          <cell r="K210">
            <v>-9.8000000000000007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</row>
        <row r="211">
          <cell r="A211" t="str">
            <v>T-KAP</v>
          </cell>
          <cell r="B211">
            <v>7173</v>
          </cell>
          <cell r="C211" t="str">
            <v>Överrepresentation</v>
          </cell>
          <cell r="D211">
            <v>0</v>
          </cell>
          <cell r="E211">
            <v>-0.3</v>
          </cell>
          <cell r="F211">
            <v>-3.1</v>
          </cell>
          <cell r="G211">
            <v>-1.2</v>
          </cell>
          <cell r="H211">
            <v>-0.2</v>
          </cell>
          <cell r="I211">
            <v>-2.9</v>
          </cell>
          <cell r="J211">
            <v>-0.9</v>
          </cell>
          <cell r="K211">
            <v>-1</v>
          </cell>
          <cell r="L211">
            <v>-0.4</v>
          </cell>
          <cell r="M211">
            <v>0</v>
          </cell>
          <cell r="N211">
            <v>0</v>
          </cell>
          <cell r="O211">
            <v>0</v>
          </cell>
        </row>
        <row r="212">
          <cell r="A212" t="str">
            <v>T-FOND</v>
          </cell>
          <cell r="B212">
            <v>7173</v>
          </cell>
          <cell r="C212" t="str">
            <v>Överrepresentation</v>
          </cell>
          <cell r="D212">
            <v>0</v>
          </cell>
          <cell r="E212">
            <v>-1.4</v>
          </cell>
          <cell r="F212">
            <v>-0.9</v>
          </cell>
          <cell r="G212">
            <v>0</v>
          </cell>
          <cell r="H212">
            <v>-3.1</v>
          </cell>
          <cell r="I212">
            <v>-0.1</v>
          </cell>
          <cell r="J212">
            <v>-2</v>
          </cell>
          <cell r="K212">
            <v>-0.7</v>
          </cell>
          <cell r="L212">
            <v>-1.2</v>
          </cell>
          <cell r="M212">
            <v>0</v>
          </cell>
          <cell r="N212">
            <v>0</v>
          </cell>
          <cell r="O212">
            <v>0</v>
          </cell>
        </row>
        <row r="213">
          <cell r="B213" t="str">
            <v>7173 Totalt</v>
          </cell>
          <cell r="D213">
            <v>0</v>
          </cell>
          <cell r="E213">
            <v>-1.7</v>
          </cell>
          <cell r="F213">
            <v>-6</v>
          </cell>
          <cell r="G213">
            <v>-7</v>
          </cell>
          <cell r="H213">
            <v>-6.9</v>
          </cell>
          <cell r="I213">
            <v>-3</v>
          </cell>
          <cell r="J213">
            <v>-2.9</v>
          </cell>
          <cell r="K213">
            <v>-11.5</v>
          </cell>
          <cell r="L213">
            <v>-1.6</v>
          </cell>
          <cell r="O213">
            <v>0</v>
          </cell>
        </row>
        <row r="214">
          <cell r="A214" t="str">
            <v>TAB</v>
          </cell>
          <cell r="B214">
            <v>7174</v>
          </cell>
          <cell r="C214" t="str">
            <v>Kundträffar, konferencer</v>
          </cell>
          <cell r="D214">
            <v>-8.6</v>
          </cell>
          <cell r="E214">
            <v>0</v>
          </cell>
          <cell r="F214">
            <v>0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</row>
        <row r="215">
          <cell r="A215" t="str">
            <v>T-KAP</v>
          </cell>
          <cell r="B215">
            <v>7174</v>
          </cell>
          <cell r="C215" t="str">
            <v>Kundträffar, konferencer</v>
          </cell>
          <cell r="D215">
            <v>-1</v>
          </cell>
          <cell r="E215">
            <v>-0.8</v>
          </cell>
          <cell r="F215">
            <v>-0.1</v>
          </cell>
          <cell r="G215">
            <v>0</v>
          </cell>
          <cell r="H215">
            <v>0</v>
          </cell>
          <cell r="I215">
            <v>-0.8</v>
          </cell>
          <cell r="J215">
            <v>0</v>
          </cell>
          <cell r="K215">
            <v>0</v>
          </cell>
          <cell r="L215">
            <v>-0.4</v>
          </cell>
          <cell r="M215">
            <v>0</v>
          </cell>
          <cell r="N215">
            <v>0</v>
          </cell>
          <cell r="O215">
            <v>0</v>
          </cell>
        </row>
        <row r="216">
          <cell r="B216" t="str">
            <v>7174 Totalt</v>
          </cell>
          <cell r="D216">
            <v>-9.6</v>
          </cell>
          <cell r="E216">
            <v>-0.8</v>
          </cell>
          <cell r="F216">
            <v>-0.1</v>
          </cell>
          <cell r="G216">
            <v>0</v>
          </cell>
          <cell r="H216">
            <v>0</v>
          </cell>
          <cell r="I216">
            <v>-0.8</v>
          </cell>
          <cell r="J216">
            <v>0</v>
          </cell>
          <cell r="K216">
            <v>0</v>
          </cell>
          <cell r="L216">
            <v>-0.4</v>
          </cell>
          <cell r="O216">
            <v>0</v>
          </cell>
        </row>
        <row r="217">
          <cell r="A217" t="str">
            <v>TAB</v>
          </cell>
          <cell r="B217">
            <v>7200</v>
          </cell>
          <cell r="C217" t="str">
            <v>Reklam och PR</v>
          </cell>
          <cell r="D217">
            <v>0</v>
          </cell>
          <cell r="E217">
            <v>-5</v>
          </cell>
          <cell r="F217">
            <v>0</v>
          </cell>
          <cell r="G217">
            <v>-47.2</v>
          </cell>
          <cell r="H217">
            <v>-22.4</v>
          </cell>
          <cell r="I217">
            <v>0</v>
          </cell>
          <cell r="J217">
            <v>0</v>
          </cell>
          <cell r="K217">
            <v>-0.7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</row>
        <row r="218">
          <cell r="A218" t="str">
            <v>T-KAP</v>
          </cell>
          <cell r="B218">
            <v>7200</v>
          </cell>
          <cell r="C218" t="str">
            <v>Reklam och PR</v>
          </cell>
          <cell r="D218">
            <v>0</v>
          </cell>
          <cell r="E218">
            <v>0</v>
          </cell>
          <cell r="F218">
            <v>-20.399999999999999</v>
          </cell>
          <cell r="G218">
            <v>0</v>
          </cell>
          <cell r="H218">
            <v>-14.9</v>
          </cell>
          <cell r="I218">
            <v>-72.5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</row>
        <row r="219">
          <cell r="B219" t="str">
            <v>7200 Totalt</v>
          </cell>
          <cell r="D219">
            <v>0</v>
          </cell>
          <cell r="E219">
            <v>-5</v>
          </cell>
          <cell r="F219">
            <v>-20.399999999999999</v>
          </cell>
          <cell r="G219">
            <v>-47.2</v>
          </cell>
          <cell r="H219">
            <v>-37.299999999999997</v>
          </cell>
          <cell r="I219">
            <v>-72.5</v>
          </cell>
          <cell r="J219">
            <v>0</v>
          </cell>
          <cell r="K219">
            <v>-0.7</v>
          </cell>
          <cell r="L219">
            <v>0</v>
          </cell>
          <cell r="O219">
            <v>0</v>
          </cell>
        </row>
        <row r="220">
          <cell r="A220" t="str">
            <v>T-KAP</v>
          </cell>
          <cell r="B220">
            <v>7210</v>
          </cell>
          <cell r="C220" t="str">
            <v>Annonsering</v>
          </cell>
          <cell r="D220">
            <v>0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-7</v>
          </cell>
          <cell r="J220">
            <v>0</v>
          </cell>
          <cell r="K220">
            <v>0</v>
          </cell>
          <cell r="L220">
            <v>-5</v>
          </cell>
          <cell r="M220">
            <v>0</v>
          </cell>
          <cell r="N220">
            <v>0</v>
          </cell>
          <cell r="O220">
            <v>0</v>
          </cell>
        </row>
        <row r="221">
          <cell r="B221" t="str">
            <v>7210 Totalt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-7</v>
          </cell>
          <cell r="J221">
            <v>0</v>
          </cell>
          <cell r="K221">
            <v>0</v>
          </cell>
          <cell r="L221">
            <v>-5</v>
          </cell>
          <cell r="O221">
            <v>0</v>
          </cell>
        </row>
        <row r="222">
          <cell r="A222" t="str">
            <v>TAB</v>
          </cell>
          <cell r="B222">
            <v>7290</v>
          </cell>
          <cell r="C222" t="str">
            <v>Övrig marknadsföring</v>
          </cell>
          <cell r="D222">
            <v>0</v>
          </cell>
          <cell r="E222">
            <v>0</v>
          </cell>
          <cell r="F222">
            <v>0</v>
          </cell>
          <cell r="G222">
            <v>-12.5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</row>
        <row r="223">
          <cell r="A223" t="str">
            <v>T-KAP</v>
          </cell>
          <cell r="B223">
            <v>7290</v>
          </cell>
          <cell r="C223" t="str">
            <v>Övrig marknadsföring</v>
          </cell>
          <cell r="D223">
            <v>-4.8</v>
          </cell>
          <cell r="E223">
            <v>0</v>
          </cell>
          <cell r="F223">
            <v>0</v>
          </cell>
          <cell r="G223">
            <v>-6.6</v>
          </cell>
          <cell r="H223">
            <v>0</v>
          </cell>
          <cell r="I223">
            <v>-1</v>
          </cell>
          <cell r="J223">
            <v>-28.9</v>
          </cell>
          <cell r="K223">
            <v>-7.2</v>
          </cell>
          <cell r="L223">
            <v>-0.6</v>
          </cell>
          <cell r="M223">
            <v>0</v>
          </cell>
          <cell r="N223">
            <v>0</v>
          </cell>
          <cell r="O223">
            <v>0</v>
          </cell>
        </row>
        <row r="224">
          <cell r="B224" t="str">
            <v>7290 Totalt</v>
          </cell>
          <cell r="D224">
            <v>-4.8</v>
          </cell>
          <cell r="E224">
            <v>0</v>
          </cell>
          <cell r="F224">
            <v>0</v>
          </cell>
          <cell r="G224">
            <v>-19.100000000000001</v>
          </cell>
          <cell r="H224">
            <v>0</v>
          </cell>
          <cell r="I224">
            <v>-1</v>
          </cell>
          <cell r="J224">
            <v>-28.9</v>
          </cell>
          <cell r="K224">
            <v>-7.2</v>
          </cell>
          <cell r="L224">
            <v>-0.6</v>
          </cell>
          <cell r="O224">
            <v>0</v>
          </cell>
        </row>
        <row r="225">
          <cell r="A225" t="str">
            <v>TAB</v>
          </cell>
          <cell r="B225">
            <v>7310</v>
          </cell>
          <cell r="C225" t="str">
            <v>Försäkringspremier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-13.9</v>
          </cell>
          <cell r="I225">
            <v>-2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</row>
        <row r="226">
          <cell r="B226" t="str">
            <v>7310 Totalt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-13.9</v>
          </cell>
          <cell r="I226">
            <v>-2</v>
          </cell>
          <cell r="J226">
            <v>0</v>
          </cell>
          <cell r="K226">
            <v>0</v>
          </cell>
          <cell r="L226">
            <v>0</v>
          </cell>
          <cell r="O226">
            <v>0</v>
          </cell>
        </row>
        <row r="227">
          <cell r="A227" t="str">
            <v>TAB</v>
          </cell>
          <cell r="B227">
            <v>7319</v>
          </cell>
          <cell r="C227" t="str">
            <v>AIG, Förmögenhetsbrott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-5</v>
          </cell>
          <cell r="I227">
            <v>-5</v>
          </cell>
          <cell r="J227">
            <v>-5</v>
          </cell>
          <cell r="K227">
            <v>-5</v>
          </cell>
          <cell r="L227">
            <v>-5</v>
          </cell>
          <cell r="M227">
            <v>0</v>
          </cell>
          <cell r="N227">
            <v>0</v>
          </cell>
          <cell r="O227">
            <v>0</v>
          </cell>
        </row>
        <row r="228">
          <cell r="B228" t="str">
            <v>7319 Totalt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-5</v>
          </cell>
          <cell r="I228">
            <v>-5</v>
          </cell>
          <cell r="J228">
            <v>-5</v>
          </cell>
          <cell r="K228">
            <v>-5</v>
          </cell>
          <cell r="L228">
            <v>-5</v>
          </cell>
          <cell r="O228">
            <v>0</v>
          </cell>
        </row>
        <row r="229">
          <cell r="A229" t="str">
            <v>TAB</v>
          </cell>
          <cell r="B229">
            <v>7320</v>
          </cell>
          <cell r="C229" t="str">
            <v>AIG, Proffessionsansvar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-16.3</v>
          </cell>
          <cell r="I229">
            <v>-16.3</v>
          </cell>
          <cell r="J229">
            <v>-16.3</v>
          </cell>
          <cell r="K229">
            <v>-16.3</v>
          </cell>
          <cell r="L229">
            <v>-16.3</v>
          </cell>
          <cell r="M229">
            <v>0</v>
          </cell>
          <cell r="N229">
            <v>0</v>
          </cell>
          <cell r="O229">
            <v>0</v>
          </cell>
        </row>
        <row r="230">
          <cell r="A230" t="str">
            <v>T-KAP</v>
          </cell>
          <cell r="B230">
            <v>7320</v>
          </cell>
          <cell r="C230" t="str">
            <v>Ansvarsförsäkring</v>
          </cell>
          <cell r="D230">
            <v>-14.4</v>
          </cell>
          <cell r="E230">
            <v>-14.4</v>
          </cell>
          <cell r="F230">
            <v>-14.4</v>
          </cell>
          <cell r="G230">
            <v>-14.4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</row>
        <row r="231">
          <cell r="B231" t="str">
            <v>7320 Totalt</v>
          </cell>
          <cell r="D231">
            <v>-14.4</v>
          </cell>
          <cell r="E231">
            <v>-14.4</v>
          </cell>
          <cell r="F231">
            <v>-14.4</v>
          </cell>
          <cell r="G231">
            <v>-14.4</v>
          </cell>
          <cell r="H231">
            <v>-16.3</v>
          </cell>
          <cell r="I231">
            <v>-16.3</v>
          </cell>
          <cell r="J231">
            <v>-16.3</v>
          </cell>
          <cell r="K231">
            <v>-16.3</v>
          </cell>
          <cell r="L231">
            <v>-16.3</v>
          </cell>
          <cell r="O231">
            <v>0</v>
          </cell>
        </row>
        <row r="232">
          <cell r="A232" t="str">
            <v>TAB</v>
          </cell>
          <cell r="B232">
            <v>7321</v>
          </cell>
          <cell r="C232" t="str">
            <v>VD/Styrelseansvarsförs</v>
          </cell>
          <cell r="D232">
            <v>-2.9</v>
          </cell>
          <cell r="E232">
            <v>-2.9</v>
          </cell>
          <cell r="F232">
            <v>-2.9</v>
          </cell>
          <cell r="G232">
            <v>-2.9</v>
          </cell>
          <cell r="H232">
            <v>-2.9</v>
          </cell>
          <cell r="I232">
            <v>-2.9</v>
          </cell>
          <cell r="J232">
            <v>-2.9</v>
          </cell>
          <cell r="K232">
            <v>-2.9</v>
          </cell>
          <cell r="L232">
            <v>-2.9</v>
          </cell>
          <cell r="M232">
            <v>0</v>
          </cell>
          <cell r="N232">
            <v>0</v>
          </cell>
          <cell r="O232">
            <v>0</v>
          </cell>
        </row>
        <row r="233">
          <cell r="B233" t="str">
            <v>7321 Totalt</v>
          </cell>
          <cell r="D233">
            <v>-2.9</v>
          </cell>
          <cell r="E233">
            <v>-2.9</v>
          </cell>
          <cell r="F233">
            <v>-2.9</v>
          </cell>
          <cell r="G233">
            <v>-2.9</v>
          </cell>
          <cell r="H233">
            <v>-2.9</v>
          </cell>
          <cell r="I233">
            <v>-2.9</v>
          </cell>
          <cell r="J233">
            <v>-2.9</v>
          </cell>
          <cell r="K233">
            <v>-2.9</v>
          </cell>
          <cell r="L233">
            <v>-2.9</v>
          </cell>
          <cell r="O233">
            <v>0</v>
          </cell>
        </row>
        <row r="234">
          <cell r="A234" t="str">
            <v>T-KAP</v>
          </cell>
          <cell r="B234">
            <v>7415</v>
          </cell>
          <cell r="C234" t="str">
            <v>Styrelsearvoden, sociala avg</v>
          </cell>
          <cell r="D234">
            <v>0</v>
          </cell>
          <cell r="E234">
            <v>0</v>
          </cell>
          <cell r="F234">
            <v>0</v>
          </cell>
          <cell r="G234">
            <v>2.9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0</v>
          </cell>
          <cell r="N234">
            <v>0</v>
          </cell>
          <cell r="O234">
            <v>0</v>
          </cell>
        </row>
        <row r="235">
          <cell r="A235" t="str">
            <v>T-FOND</v>
          </cell>
          <cell r="B235">
            <v>7415</v>
          </cell>
          <cell r="C235" t="str">
            <v>Styrelsearvoden, sociala avg</v>
          </cell>
          <cell r="D235">
            <v>0</v>
          </cell>
          <cell r="E235">
            <v>0</v>
          </cell>
          <cell r="F235">
            <v>0</v>
          </cell>
          <cell r="G235">
            <v>5.8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</row>
        <row r="236">
          <cell r="B236" t="str">
            <v>7415 Totalt</v>
          </cell>
          <cell r="D236">
            <v>0</v>
          </cell>
          <cell r="E236">
            <v>0</v>
          </cell>
          <cell r="F236">
            <v>0</v>
          </cell>
          <cell r="G236">
            <v>8.6999999999999993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O236">
            <v>0</v>
          </cell>
        </row>
        <row r="237">
          <cell r="A237" t="str">
            <v>T-KAP</v>
          </cell>
          <cell r="B237">
            <v>7420</v>
          </cell>
          <cell r="C237" t="str">
            <v>Revisionsarvoden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5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</row>
        <row r="238">
          <cell r="A238" t="str">
            <v>T-FOND</v>
          </cell>
          <cell r="B238">
            <v>7420</v>
          </cell>
          <cell r="C238" t="str">
            <v>Revisionsarvoden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12.1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</row>
        <row r="239">
          <cell r="B239" t="str">
            <v>7420 Totalt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17.100000000000001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O239">
            <v>0</v>
          </cell>
        </row>
        <row r="240">
          <cell r="A240" t="str">
            <v>T-FOND</v>
          </cell>
          <cell r="B240">
            <v>7510</v>
          </cell>
          <cell r="C240" t="str">
            <v>Trevise Marknadsanalys</v>
          </cell>
          <cell r="D240">
            <v>-117.7</v>
          </cell>
          <cell r="E240">
            <v>-117.7</v>
          </cell>
          <cell r="F240">
            <v>-117.7</v>
          </cell>
          <cell r="G240">
            <v>-117.6</v>
          </cell>
          <cell r="H240">
            <v>-117.6</v>
          </cell>
          <cell r="I240">
            <v>-117.6</v>
          </cell>
          <cell r="J240">
            <v>-114.3</v>
          </cell>
          <cell r="K240">
            <v>-114.3</v>
          </cell>
          <cell r="L240">
            <v>-114.3</v>
          </cell>
          <cell r="M240">
            <v>0</v>
          </cell>
          <cell r="N240">
            <v>0</v>
          </cell>
          <cell r="O240">
            <v>0</v>
          </cell>
        </row>
        <row r="241">
          <cell r="B241" t="str">
            <v>7510 Totalt</v>
          </cell>
          <cell r="D241">
            <v>-117.7</v>
          </cell>
          <cell r="E241">
            <v>-117.7</v>
          </cell>
          <cell r="F241">
            <v>-117.7</v>
          </cell>
          <cell r="G241">
            <v>-117.6</v>
          </cell>
          <cell r="H241">
            <v>-117.6</v>
          </cell>
          <cell r="I241">
            <v>-117.6</v>
          </cell>
          <cell r="J241">
            <v>-114.3</v>
          </cell>
          <cell r="K241">
            <v>-114.3</v>
          </cell>
          <cell r="L241">
            <v>-114.3</v>
          </cell>
          <cell r="O241">
            <v>0</v>
          </cell>
        </row>
        <row r="242">
          <cell r="A242" t="str">
            <v>T-FOND</v>
          </cell>
          <cell r="B242">
            <v>7610</v>
          </cell>
          <cell r="C242" t="str">
            <v>Tryck av fondinfo</v>
          </cell>
          <cell r="D242">
            <v>0</v>
          </cell>
          <cell r="E242">
            <v>0</v>
          </cell>
          <cell r="F242">
            <v>-32.700000000000003</v>
          </cell>
          <cell r="G242">
            <v>0</v>
          </cell>
          <cell r="H242">
            <v>0</v>
          </cell>
          <cell r="I242">
            <v>0</v>
          </cell>
          <cell r="J242">
            <v>-79.8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</row>
        <row r="243">
          <cell r="B243" t="str">
            <v>7610 Totalt</v>
          </cell>
          <cell r="D243">
            <v>0</v>
          </cell>
          <cell r="E243">
            <v>0</v>
          </cell>
          <cell r="F243">
            <v>-32.700000000000003</v>
          </cell>
          <cell r="G243">
            <v>0</v>
          </cell>
          <cell r="H243">
            <v>0</v>
          </cell>
          <cell r="I243">
            <v>0</v>
          </cell>
          <cell r="J243">
            <v>-79.8</v>
          </cell>
          <cell r="K243">
            <v>0</v>
          </cell>
          <cell r="L243">
            <v>0</v>
          </cell>
          <cell r="O243">
            <v>0</v>
          </cell>
        </row>
        <row r="244">
          <cell r="A244" t="str">
            <v>T-KAP</v>
          </cell>
          <cell r="B244">
            <v>7615</v>
          </cell>
          <cell r="C244" t="str">
            <v>Tryck av årsredovisning</v>
          </cell>
          <cell r="D244">
            <v>0</v>
          </cell>
          <cell r="E244">
            <v>0</v>
          </cell>
          <cell r="F244">
            <v>0</v>
          </cell>
          <cell r="G244">
            <v>-100.6</v>
          </cell>
          <cell r="H244">
            <v>-61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</row>
        <row r="245">
          <cell r="A245" t="str">
            <v>T-FOND</v>
          </cell>
          <cell r="B245">
            <v>7615</v>
          </cell>
          <cell r="C245" t="str">
            <v>Tryck av årsredovisning</v>
          </cell>
          <cell r="D245">
            <v>0</v>
          </cell>
          <cell r="E245">
            <v>0</v>
          </cell>
          <cell r="F245">
            <v>-44.3</v>
          </cell>
          <cell r="G245">
            <v>-62.4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-15.7</v>
          </cell>
          <cell r="M245">
            <v>0</v>
          </cell>
          <cell r="N245">
            <v>0</v>
          </cell>
          <cell r="O245">
            <v>0</v>
          </cell>
        </row>
        <row r="246">
          <cell r="B246" t="str">
            <v>7615 Totalt</v>
          </cell>
          <cell r="D246">
            <v>0</v>
          </cell>
          <cell r="E246">
            <v>0</v>
          </cell>
          <cell r="F246">
            <v>-44.3</v>
          </cell>
          <cell r="G246">
            <v>-163</v>
          </cell>
          <cell r="H246">
            <v>-61</v>
          </cell>
          <cell r="I246">
            <v>0</v>
          </cell>
          <cell r="J246">
            <v>0</v>
          </cell>
          <cell r="K246">
            <v>0</v>
          </cell>
          <cell r="L246">
            <v>-15.7</v>
          </cell>
          <cell r="O246">
            <v>0</v>
          </cell>
        </row>
        <row r="247">
          <cell r="A247" t="str">
            <v>T-KAP</v>
          </cell>
          <cell r="B247">
            <v>7620</v>
          </cell>
          <cell r="C247" t="str">
            <v>Börsinformation, SIX</v>
          </cell>
          <cell r="D247">
            <v>-10.6</v>
          </cell>
          <cell r="E247">
            <v>-10.6</v>
          </cell>
          <cell r="F247">
            <v>-10.6</v>
          </cell>
          <cell r="G247">
            <v>-10.6</v>
          </cell>
          <cell r="H247">
            <v>-10.6</v>
          </cell>
          <cell r="I247">
            <v>-21.2</v>
          </cell>
          <cell r="J247">
            <v>0</v>
          </cell>
          <cell r="K247">
            <v>-10.6</v>
          </cell>
          <cell r="L247">
            <v>-10.6</v>
          </cell>
          <cell r="M247">
            <v>0</v>
          </cell>
          <cell r="N247">
            <v>0</v>
          </cell>
          <cell r="O247">
            <v>0</v>
          </cell>
        </row>
        <row r="248">
          <cell r="A248" t="str">
            <v>T-FOND</v>
          </cell>
          <cell r="B248">
            <v>7620</v>
          </cell>
          <cell r="C248" t="str">
            <v>Börsinformation, SIX</v>
          </cell>
          <cell r="D248">
            <v>-26.6</v>
          </cell>
          <cell r="E248">
            <v>-26.6</v>
          </cell>
          <cell r="F248">
            <v>-26.6</v>
          </cell>
          <cell r="G248">
            <v>-26.5</v>
          </cell>
          <cell r="H248">
            <v>-26.5</v>
          </cell>
          <cell r="I248">
            <v>-26.5</v>
          </cell>
          <cell r="J248">
            <v>-26.5</v>
          </cell>
          <cell r="K248">
            <v>-26.5</v>
          </cell>
          <cell r="L248">
            <v>-26.5</v>
          </cell>
          <cell r="M248">
            <v>0</v>
          </cell>
          <cell r="N248">
            <v>0</v>
          </cell>
          <cell r="O248">
            <v>0</v>
          </cell>
        </row>
        <row r="249">
          <cell r="B249" t="str">
            <v>7620 Totalt</v>
          </cell>
          <cell r="D249">
            <v>-37.200000000000003</v>
          </cell>
          <cell r="E249">
            <v>-37.200000000000003</v>
          </cell>
          <cell r="F249">
            <v>-37.200000000000003</v>
          </cell>
          <cell r="G249">
            <v>-37.1</v>
          </cell>
          <cell r="H249">
            <v>-37.1</v>
          </cell>
          <cell r="I249">
            <v>-47.7</v>
          </cell>
          <cell r="J249">
            <v>-26.5</v>
          </cell>
          <cell r="K249">
            <v>-37.1</v>
          </cell>
          <cell r="L249">
            <v>-37.1</v>
          </cell>
          <cell r="O249">
            <v>0</v>
          </cell>
        </row>
        <row r="250">
          <cell r="A250" t="str">
            <v>T-FOND</v>
          </cell>
          <cell r="B250">
            <v>7621</v>
          </cell>
          <cell r="C250" t="str">
            <v>Penny, drift &amp; underhåll mm</v>
          </cell>
          <cell r="D250">
            <v>-2.6</v>
          </cell>
          <cell r="E250">
            <v>-2.6</v>
          </cell>
          <cell r="F250">
            <v>-2.6</v>
          </cell>
          <cell r="G250">
            <v>-2.6</v>
          </cell>
          <cell r="H250">
            <v>-2.6</v>
          </cell>
          <cell r="I250">
            <v>-2.6</v>
          </cell>
          <cell r="J250">
            <v>-2.6</v>
          </cell>
          <cell r="K250">
            <v>-2.6</v>
          </cell>
          <cell r="L250">
            <v>-2.6</v>
          </cell>
          <cell r="M250">
            <v>0</v>
          </cell>
          <cell r="N250">
            <v>0</v>
          </cell>
          <cell r="O250">
            <v>0</v>
          </cell>
        </row>
        <row r="251">
          <cell r="B251" t="str">
            <v>7621 Totalt</v>
          </cell>
          <cell r="D251">
            <v>-2.6</v>
          </cell>
          <cell r="E251">
            <v>-2.6</v>
          </cell>
          <cell r="F251">
            <v>-2.6</v>
          </cell>
          <cell r="G251">
            <v>-2.6</v>
          </cell>
          <cell r="H251">
            <v>-2.6</v>
          </cell>
          <cell r="I251">
            <v>-2.6</v>
          </cell>
          <cell r="J251">
            <v>-2.6</v>
          </cell>
          <cell r="K251">
            <v>-2.6</v>
          </cell>
          <cell r="L251">
            <v>-2.6</v>
          </cell>
          <cell r="O251">
            <v>0</v>
          </cell>
        </row>
        <row r="252">
          <cell r="A252" t="str">
            <v>T-KAP</v>
          </cell>
          <cell r="B252">
            <v>7622</v>
          </cell>
          <cell r="C252" t="str">
            <v>Kundsystem, drift &amp; underh, mm</v>
          </cell>
          <cell r="D252">
            <v>-7.9</v>
          </cell>
          <cell r="E252">
            <v>-7.9</v>
          </cell>
          <cell r="F252">
            <v>-7.9</v>
          </cell>
          <cell r="G252">
            <v>-7.9</v>
          </cell>
          <cell r="H252">
            <v>-7.9</v>
          </cell>
          <cell r="I252">
            <v>-15.9</v>
          </cell>
          <cell r="J252">
            <v>0</v>
          </cell>
          <cell r="K252">
            <v>-7.9</v>
          </cell>
          <cell r="L252">
            <v>-7.9</v>
          </cell>
          <cell r="M252">
            <v>0</v>
          </cell>
          <cell r="N252">
            <v>0</v>
          </cell>
          <cell r="O252">
            <v>0</v>
          </cell>
        </row>
        <row r="253">
          <cell r="A253" t="str">
            <v>T-FOND</v>
          </cell>
          <cell r="B253">
            <v>7622</v>
          </cell>
          <cell r="C253" t="str">
            <v>Optima, drift &amp; underhåll mm</v>
          </cell>
          <cell r="D253">
            <v>-23.7</v>
          </cell>
          <cell r="E253">
            <v>-1.6</v>
          </cell>
          <cell r="F253">
            <v>0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</row>
        <row r="254">
          <cell r="B254" t="str">
            <v>7622 Totalt</v>
          </cell>
          <cell r="D254">
            <v>-31.6</v>
          </cell>
          <cell r="E254">
            <v>-9.5</v>
          </cell>
          <cell r="F254">
            <v>-7.9</v>
          </cell>
          <cell r="G254">
            <v>-7.9</v>
          </cell>
          <cell r="H254">
            <v>-7.9</v>
          </cell>
          <cell r="I254">
            <v>-15.9</v>
          </cell>
          <cell r="J254">
            <v>0</v>
          </cell>
          <cell r="K254">
            <v>-7.9</v>
          </cell>
          <cell r="L254">
            <v>-7.9</v>
          </cell>
          <cell r="O254">
            <v>0</v>
          </cell>
        </row>
        <row r="255">
          <cell r="A255" t="str">
            <v>T-FOND</v>
          </cell>
          <cell r="B255">
            <v>7623</v>
          </cell>
          <cell r="C255" t="str">
            <v>Vikingen, drift &amp; underhåll mm</v>
          </cell>
          <cell r="D255">
            <v>0</v>
          </cell>
          <cell r="E255">
            <v>-1</v>
          </cell>
          <cell r="F255">
            <v>-1</v>
          </cell>
          <cell r="G255">
            <v>-1</v>
          </cell>
          <cell r="H255">
            <v>-1</v>
          </cell>
          <cell r="I255">
            <v>-1</v>
          </cell>
          <cell r="J255">
            <v>-1</v>
          </cell>
          <cell r="K255">
            <v>-1</v>
          </cell>
          <cell r="L255">
            <v>-1</v>
          </cell>
          <cell r="M255">
            <v>0</v>
          </cell>
          <cell r="N255">
            <v>0</v>
          </cell>
          <cell r="O255">
            <v>0</v>
          </cell>
        </row>
        <row r="256">
          <cell r="B256" t="str">
            <v>7623 Totalt</v>
          </cell>
          <cell r="D256">
            <v>0</v>
          </cell>
          <cell r="E256">
            <v>-1</v>
          </cell>
          <cell r="F256">
            <v>-1</v>
          </cell>
          <cell r="G256">
            <v>-1</v>
          </cell>
          <cell r="H256">
            <v>-1</v>
          </cell>
          <cell r="I256">
            <v>-1</v>
          </cell>
          <cell r="J256">
            <v>-1</v>
          </cell>
          <cell r="K256">
            <v>-1</v>
          </cell>
          <cell r="L256">
            <v>-1</v>
          </cell>
          <cell r="O256">
            <v>0</v>
          </cell>
        </row>
        <row r="257">
          <cell r="A257" t="str">
            <v>T-FOND</v>
          </cell>
          <cell r="B257">
            <v>7624</v>
          </cell>
          <cell r="C257" t="str">
            <v>PM-terminal, drift &amp; underhåll</v>
          </cell>
          <cell r="D257">
            <v>-2.7</v>
          </cell>
          <cell r="E257">
            <v>-1.4</v>
          </cell>
          <cell r="F257">
            <v>-1.4</v>
          </cell>
          <cell r="G257">
            <v>-1.4</v>
          </cell>
          <cell r="H257">
            <v>-1.4</v>
          </cell>
          <cell r="I257">
            <v>-1.4</v>
          </cell>
          <cell r="J257">
            <v>-1.4</v>
          </cell>
          <cell r="K257">
            <v>-4.4000000000000004</v>
          </cell>
          <cell r="L257">
            <v>-4.4000000000000004</v>
          </cell>
          <cell r="M257">
            <v>0</v>
          </cell>
          <cell r="N257">
            <v>0</v>
          </cell>
          <cell r="O257">
            <v>0</v>
          </cell>
        </row>
        <row r="258">
          <cell r="B258" t="str">
            <v>7624 Totalt</v>
          </cell>
          <cell r="D258">
            <v>-2.7</v>
          </cell>
          <cell r="E258">
            <v>-1.4</v>
          </cell>
          <cell r="F258">
            <v>-1.4</v>
          </cell>
          <cell r="G258">
            <v>-1.4</v>
          </cell>
          <cell r="H258">
            <v>-1.4</v>
          </cell>
          <cell r="I258">
            <v>-1.4</v>
          </cell>
          <cell r="J258">
            <v>-1.4</v>
          </cell>
          <cell r="K258">
            <v>-4.4000000000000004</v>
          </cell>
          <cell r="L258">
            <v>-4.4000000000000004</v>
          </cell>
          <cell r="O258">
            <v>0</v>
          </cell>
        </row>
        <row r="259">
          <cell r="A259" t="str">
            <v>T-FOND</v>
          </cell>
          <cell r="B259">
            <v>7625</v>
          </cell>
          <cell r="C259" t="str">
            <v>Telerate, Dow Jones</v>
          </cell>
          <cell r="D259">
            <v>0</v>
          </cell>
          <cell r="E259">
            <v>-15.1</v>
          </cell>
          <cell r="F259">
            <v>-1.8</v>
          </cell>
          <cell r="G259">
            <v>-10.199999999999999</v>
          </cell>
          <cell r="H259">
            <v>-12.3</v>
          </cell>
          <cell r="I259">
            <v>-10.199999999999999</v>
          </cell>
          <cell r="J259">
            <v>-10.7</v>
          </cell>
          <cell r="K259">
            <v>-10.7</v>
          </cell>
          <cell r="L259">
            <v>-10.7</v>
          </cell>
          <cell r="M259">
            <v>0</v>
          </cell>
          <cell r="N259">
            <v>0</v>
          </cell>
          <cell r="O259">
            <v>0</v>
          </cell>
        </row>
        <row r="260">
          <cell r="B260" t="str">
            <v>7625 Totalt</v>
          </cell>
          <cell r="D260">
            <v>0</v>
          </cell>
          <cell r="E260">
            <v>-15.1</v>
          </cell>
          <cell r="F260">
            <v>-1.8</v>
          </cell>
          <cell r="G260">
            <v>-10.199999999999999</v>
          </cell>
          <cell r="H260">
            <v>-12.3</v>
          </cell>
          <cell r="I260">
            <v>-10.199999999999999</v>
          </cell>
          <cell r="J260">
            <v>-10.7</v>
          </cell>
          <cell r="K260">
            <v>-10.7</v>
          </cell>
          <cell r="L260">
            <v>-10.7</v>
          </cell>
          <cell r="O260">
            <v>0</v>
          </cell>
        </row>
        <row r="261">
          <cell r="A261" t="str">
            <v>T-FOND</v>
          </cell>
          <cell r="B261">
            <v>7630</v>
          </cell>
          <cell r="C261" t="str">
            <v>Fondbolagens Förening</v>
          </cell>
          <cell r="D261">
            <v>-3.1</v>
          </cell>
          <cell r="E261">
            <v>-3.1</v>
          </cell>
          <cell r="F261">
            <v>-3.1</v>
          </cell>
          <cell r="G261">
            <v>-3.1</v>
          </cell>
          <cell r="H261">
            <v>-3.1</v>
          </cell>
          <cell r="I261">
            <v>-3.1</v>
          </cell>
          <cell r="J261">
            <v>-9.4</v>
          </cell>
          <cell r="K261">
            <v>-9.4</v>
          </cell>
          <cell r="L261">
            <v>-9.4</v>
          </cell>
          <cell r="M261">
            <v>0</v>
          </cell>
          <cell r="N261">
            <v>0</v>
          </cell>
          <cell r="O261">
            <v>0</v>
          </cell>
        </row>
        <row r="262">
          <cell r="B262" t="str">
            <v>7630 Totalt</v>
          </cell>
          <cell r="D262">
            <v>-3.1</v>
          </cell>
          <cell r="E262">
            <v>-3.1</v>
          </cell>
          <cell r="F262">
            <v>-3.1</v>
          </cell>
          <cell r="G262">
            <v>-3.1</v>
          </cell>
          <cell r="H262">
            <v>-3.1</v>
          </cell>
          <cell r="I262">
            <v>-3.1</v>
          </cell>
          <cell r="J262">
            <v>-9.4</v>
          </cell>
          <cell r="K262">
            <v>-9.4</v>
          </cell>
          <cell r="L262">
            <v>-9.4</v>
          </cell>
          <cell r="O262">
            <v>0</v>
          </cell>
        </row>
        <row r="263">
          <cell r="A263" t="str">
            <v>T-KAP</v>
          </cell>
          <cell r="B263">
            <v>7635</v>
          </cell>
          <cell r="C263" t="str">
            <v>Finansinspektionen</v>
          </cell>
          <cell r="D263">
            <v>-11.2</v>
          </cell>
          <cell r="E263">
            <v>0</v>
          </cell>
          <cell r="F263">
            <v>0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0</v>
          </cell>
        </row>
        <row r="264">
          <cell r="B264" t="str">
            <v>7635 Totalt</v>
          </cell>
          <cell r="D264">
            <v>-11.2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O264">
            <v>0</v>
          </cell>
        </row>
        <row r="265">
          <cell r="A265" t="str">
            <v>T-KAP</v>
          </cell>
          <cell r="B265">
            <v>7640</v>
          </cell>
          <cell r="C265" t="str">
            <v>Kompensation kunder</v>
          </cell>
          <cell r="D265">
            <v>-13.9</v>
          </cell>
          <cell r="E265">
            <v>0</v>
          </cell>
          <cell r="F265">
            <v>-1.5</v>
          </cell>
          <cell r="G265">
            <v>-6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-0.3</v>
          </cell>
          <cell r="M265">
            <v>0</v>
          </cell>
          <cell r="N265">
            <v>0</v>
          </cell>
          <cell r="O265">
            <v>0</v>
          </cell>
        </row>
        <row r="266">
          <cell r="A266" t="str">
            <v>T-FOND</v>
          </cell>
          <cell r="B266">
            <v>7640</v>
          </cell>
          <cell r="C266" t="str">
            <v>Kompensation kunder</v>
          </cell>
          <cell r="D266">
            <v>-1.7</v>
          </cell>
          <cell r="E266">
            <v>0</v>
          </cell>
          <cell r="F266">
            <v>0</v>
          </cell>
          <cell r="G266">
            <v>-6</v>
          </cell>
          <cell r="H266">
            <v>0</v>
          </cell>
          <cell r="I266">
            <v>-0.1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</row>
        <row r="267">
          <cell r="B267" t="str">
            <v>7640 Totalt</v>
          </cell>
          <cell r="D267">
            <v>-15.6</v>
          </cell>
          <cell r="E267">
            <v>0</v>
          </cell>
          <cell r="F267">
            <v>-1.5</v>
          </cell>
          <cell r="G267">
            <v>-12</v>
          </cell>
          <cell r="H267">
            <v>0</v>
          </cell>
          <cell r="I267">
            <v>-0.1</v>
          </cell>
          <cell r="J267">
            <v>0</v>
          </cell>
          <cell r="K267">
            <v>0</v>
          </cell>
          <cell r="L267">
            <v>-0.3</v>
          </cell>
          <cell r="O267">
            <v>0</v>
          </cell>
        </row>
        <row r="268">
          <cell r="A268" t="str">
            <v>T-KAP</v>
          </cell>
          <cell r="B268">
            <v>7645</v>
          </cell>
          <cell r="C268" t="str">
            <v>Stig Nordek, övrigt</v>
          </cell>
          <cell r="D268">
            <v>0</v>
          </cell>
          <cell r="E268">
            <v>-1.9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</row>
        <row r="269">
          <cell r="A269" t="str">
            <v>T-FOND</v>
          </cell>
          <cell r="B269">
            <v>7645</v>
          </cell>
          <cell r="C269" t="str">
            <v>Stig Nordek, övrigt</v>
          </cell>
          <cell r="D269">
            <v>0</v>
          </cell>
          <cell r="E269">
            <v>-33.200000000000003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</row>
        <row r="270">
          <cell r="B270" t="str">
            <v>7645 Totalt</v>
          </cell>
          <cell r="D270">
            <v>0</v>
          </cell>
          <cell r="E270">
            <v>-35.1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O270">
            <v>0</v>
          </cell>
        </row>
        <row r="271">
          <cell r="A271" t="str">
            <v>TAB</v>
          </cell>
          <cell r="B271">
            <v>7650</v>
          </cell>
          <cell r="C271" t="str">
            <v>Främmande tjänster för kund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-8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</row>
        <row r="272">
          <cell r="A272" t="str">
            <v>T-KAP</v>
          </cell>
          <cell r="B272">
            <v>7650</v>
          </cell>
          <cell r="C272" t="str">
            <v>Främmande tjänster för kund</v>
          </cell>
          <cell r="D272">
            <v>-2.8</v>
          </cell>
          <cell r="E272">
            <v>-17.2</v>
          </cell>
          <cell r="F272">
            <v>-4.0999999999999996</v>
          </cell>
          <cell r="G272">
            <v>-6.2</v>
          </cell>
          <cell r="H272">
            <v>0</v>
          </cell>
          <cell r="I272">
            <v>-13.3</v>
          </cell>
          <cell r="J272">
            <v>-36.9</v>
          </cell>
          <cell r="K272">
            <v>0</v>
          </cell>
          <cell r="L272">
            <v>-13.3</v>
          </cell>
          <cell r="M272">
            <v>0</v>
          </cell>
          <cell r="N272">
            <v>0</v>
          </cell>
          <cell r="O272">
            <v>0</v>
          </cell>
        </row>
        <row r="273">
          <cell r="A273" t="str">
            <v>T-FOND</v>
          </cell>
          <cell r="B273">
            <v>7650</v>
          </cell>
          <cell r="C273" t="str">
            <v>Främmande tjänster för kund</v>
          </cell>
          <cell r="D273">
            <v>0</v>
          </cell>
          <cell r="E273">
            <v>-1.5</v>
          </cell>
          <cell r="F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</row>
        <row r="274">
          <cell r="B274" t="str">
            <v>7650 Totalt</v>
          </cell>
          <cell r="D274">
            <v>-2.8</v>
          </cell>
          <cell r="E274">
            <v>-18.7</v>
          </cell>
          <cell r="F274">
            <v>-4.0999999999999996</v>
          </cell>
          <cell r="G274">
            <v>-6.2</v>
          </cell>
          <cell r="H274">
            <v>0</v>
          </cell>
          <cell r="I274">
            <v>-21.3</v>
          </cell>
          <cell r="J274">
            <v>-36.9</v>
          </cell>
          <cell r="K274">
            <v>0</v>
          </cell>
          <cell r="L274">
            <v>-13.3</v>
          </cell>
          <cell r="O274">
            <v>0</v>
          </cell>
        </row>
        <row r="275">
          <cell r="A275" t="str">
            <v>T-FOND</v>
          </cell>
          <cell r="B275">
            <v>7655</v>
          </cell>
          <cell r="C275" t="str">
            <v>Revision, fonder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7.7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</row>
        <row r="276">
          <cell r="B276" t="str">
            <v>7655 Totalt</v>
          </cell>
          <cell r="D276">
            <v>0</v>
          </cell>
          <cell r="E276">
            <v>0</v>
          </cell>
          <cell r="F276">
            <v>0</v>
          </cell>
          <cell r="G276">
            <v>0</v>
          </cell>
          <cell r="H276">
            <v>7.7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O276">
            <v>0</v>
          </cell>
        </row>
        <row r="277">
          <cell r="A277" t="str">
            <v>TAB</v>
          </cell>
          <cell r="B277">
            <v>7660</v>
          </cell>
          <cell r="C277" t="str">
            <v>Bankprovisioner</v>
          </cell>
          <cell r="D277">
            <v>-2.6</v>
          </cell>
          <cell r="E277">
            <v>-0.1</v>
          </cell>
          <cell r="F277">
            <v>-0.1</v>
          </cell>
          <cell r="G277">
            <v>-0.8</v>
          </cell>
          <cell r="H277">
            <v>0</v>
          </cell>
          <cell r="I277">
            <v>-0.2</v>
          </cell>
          <cell r="J277">
            <v>-0.1</v>
          </cell>
          <cell r="K277">
            <v>-0.1</v>
          </cell>
          <cell r="L277">
            <v>-1.1000000000000001</v>
          </cell>
          <cell r="M277">
            <v>0</v>
          </cell>
          <cell r="N277">
            <v>0</v>
          </cell>
          <cell r="O277">
            <v>0</v>
          </cell>
        </row>
        <row r="278">
          <cell r="A278" t="str">
            <v>T-KAP</v>
          </cell>
          <cell r="B278">
            <v>7660</v>
          </cell>
          <cell r="C278" t="str">
            <v>Bankprovisioner</v>
          </cell>
          <cell r="D278">
            <v>-2.4</v>
          </cell>
          <cell r="E278">
            <v>-0.4</v>
          </cell>
          <cell r="F278">
            <v>-6.4</v>
          </cell>
          <cell r="G278">
            <v>-0.2</v>
          </cell>
          <cell r="H278">
            <v>-0.3</v>
          </cell>
          <cell r="I278">
            <v>-6.8</v>
          </cell>
          <cell r="J278">
            <v>-5.2</v>
          </cell>
          <cell r="K278">
            <v>-1.1000000000000001</v>
          </cell>
          <cell r="L278">
            <v>-0.2</v>
          </cell>
          <cell r="M278">
            <v>0</v>
          </cell>
          <cell r="N278">
            <v>0</v>
          </cell>
          <cell r="O278">
            <v>0</v>
          </cell>
        </row>
        <row r="279">
          <cell r="A279" t="str">
            <v>T-FOND</v>
          </cell>
          <cell r="B279">
            <v>7660</v>
          </cell>
          <cell r="C279" t="str">
            <v>Bankprovisioner</v>
          </cell>
          <cell r="D279">
            <v>-2.2000000000000002</v>
          </cell>
          <cell r="E279">
            <v>0</v>
          </cell>
          <cell r="F279">
            <v>0</v>
          </cell>
          <cell r="G279">
            <v>-0.4</v>
          </cell>
          <cell r="H279">
            <v>-0.1</v>
          </cell>
          <cell r="I279">
            <v>-0.4</v>
          </cell>
          <cell r="J279">
            <v>-0.3</v>
          </cell>
          <cell r="K279">
            <v>-0.5</v>
          </cell>
          <cell r="L279">
            <v>-0.1</v>
          </cell>
          <cell r="M279">
            <v>0</v>
          </cell>
          <cell r="N279">
            <v>0</v>
          </cell>
          <cell r="O279">
            <v>0</v>
          </cell>
        </row>
        <row r="280">
          <cell r="B280" t="str">
            <v>7660 Totalt</v>
          </cell>
          <cell r="D280">
            <v>-7.2</v>
          </cell>
          <cell r="E280">
            <v>-0.5</v>
          </cell>
          <cell r="F280">
            <v>-6.5</v>
          </cell>
          <cell r="G280">
            <v>-1.4</v>
          </cell>
          <cell r="H280">
            <v>-0.4</v>
          </cell>
          <cell r="I280">
            <v>-7.4</v>
          </cell>
          <cell r="J280">
            <v>-5.6</v>
          </cell>
          <cell r="K280">
            <v>-1.7000000000000002</v>
          </cell>
          <cell r="L280">
            <v>-1.4000000000000001</v>
          </cell>
          <cell r="O280">
            <v>0</v>
          </cell>
        </row>
        <row r="281">
          <cell r="A281" t="str">
            <v>T-FOND</v>
          </cell>
          <cell r="B281">
            <v>7661</v>
          </cell>
          <cell r="C281" t="str">
            <v>Depåavgifter Finland</v>
          </cell>
          <cell r="D281">
            <v>0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-35.6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</row>
        <row r="282">
          <cell r="B282" t="str">
            <v>7661 Totalt</v>
          </cell>
          <cell r="D282">
            <v>0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-35.6</v>
          </cell>
          <cell r="L282">
            <v>0</v>
          </cell>
          <cell r="O282">
            <v>0</v>
          </cell>
        </row>
        <row r="283">
          <cell r="A283" t="str">
            <v>T-KAP</v>
          </cell>
          <cell r="B283">
            <v>7665</v>
          </cell>
          <cell r="C283" t="str">
            <v>Anvisningsprovisioner</v>
          </cell>
          <cell r="D283">
            <v>0</v>
          </cell>
          <cell r="E283">
            <v>-11.1</v>
          </cell>
          <cell r="F283">
            <v>0</v>
          </cell>
          <cell r="G283">
            <v>-1.9</v>
          </cell>
          <cell r="H283">
            <v>0</v>
          </cell>
          <cell r="I283">
            <v>-30.1</v>
          </cell>
          <cell r="J283">
            <v>-16.899999999999999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</row>
        <row r="284">
          <cell r="B284" t="str">
            <v>7665 Totalt</v>
          </cell>
          <cell r="D284">
            <v>0</v>
          </cell>
          <cell r="E284">
            <v>-11.1</v>
          </cell>
          <cell r="F284">
            <v>0</v>
          </cell>
          <cell r="G284">
            <v>-1.9</v>
          </cell>
          <cell r="H284">
            <v>0</v>
          </cell>
          <cell r="I284">
            <v>-30.1</v>
          </cell>
          <cell r="J284">
            <v>-16.899999999999999</v>
          </cell>
          <cell r="K284">
            <v>0</v>
          </cell>
          <cell r="L284">
            <v>0</v>
          </cell>
          <cell r="O284">
            <v>0</v>
          </cell>
        </row>
        <row r="285">
          <cell r="A285" t="str">
            <v>TAB</v>
          </cell>
          <cell r="B285">
            <v>7670</v>
          </cell>
          <cell r="C285" t="str">
            <v>Tidningar, facklitteratur</v>
          </cell>
          <cell r="D285">
            <v>0</v>
          </cell>
          <cell r="E285">
            <v>-0.3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-3.2</v>
          </cell>
          <cell r="L285">
            <v>-0.9</v>
          </cell>
          <cell r="M285">
            <v>0</v>
          </cell>
          <cell r="N285">
            <v>0</v>
          </cell>
          <cell r="O285">
            <v>0</v>
          </cell>
        </row>
        <row r="286">
          <cell r="A286" t="str">
            <v>T-KAP</v>
          </cell>
          <cell r="B286">
            <v>7670</v>
          </cell>
          <cell r="C286" t="str">
            <v>Tidningar, facklitteratur</v>
          </cell>
          <cell r="D286">
            <v>-0.3</v>
          </cell>
          <cell r="E286">
            <v>-3.1</v>
          </cell>
          <cell r="F286">
            <v>-0.9</v>
          </cell>
          <cell r="G286">
            <v>-8.3000000000000007</v>
          </cell>
          <cell r="H286">
            <v>-3.5</v>
          </cell>
          <cell r="I286">
            <v>0</v>
          </cell>
          <cell r="J286">
            <v>-0.2</v>
          </cell>
          <cell r="K286">
            <v>0</v>
          </cell>
          <cell r="L286">
            <v>-2.8</v>
          </cell>
          <cell r="M286">
            <v>0</v>
          </cell>
          <cell r="N286">
            <v>0</v>
          </cell>
          <cell r="O286">
            <v>0</v>
          </cell>
        </row>
        <row r="287">
          <cell r="A287" t="str">
            <v>T-FOND</v>
          </cell>
          <cell r="B287">
            <v>7670</v>
          </cell>
          <cell r="C287" t="str">
            <v>Tidningar, facklitteratur</v>
          </cell>
          <cell r="D287">
            <v>-2.4</v>
          </cell>
          <cell r="E287">
            <v>-11.1</v>
          </cell>
          <cell r="F287">
            <v>-6.2</v>
          </cell>
          <cell r="G287">
            <v>-7.6</v>
          </cell>
          <cell r="H287">
            <v>-2.5</v>
          </cell>
          <cell r="I287">
            <v>-1.6</v>
          </cell>
          <cell r="J287">
            <v>-5</v>
          </cell>
          <cell r="K287">
            <v>-2.9</v>
          </cell>
          <cell r="L287">
            <v>-1.6</v>
          </cell>
          <cell r="M287">
            <v>0</v>
          </cell>
          <cell r="N287">
            <v>0</v>
          </cell>
          <cell r="O287">
            <v>0</v>
          </cell>
        </row>
        <row r="288">
          <cell r="B288" t="str">
            <v>7670 Totalt</v>
          </cell>
          <cell r="D288">
            <v>-2.6999999999999997</v>
          </cell>
          <cell r="E288">
            <v>-14.5</v>
          </cell>
          <cell r="F288">
            <v>-7.1000000000000005</v>
          </cell>
          <cell r="G288">
            <v>-15.9</v>
          </cell>
          <cell r="H288">
            <v>-6</v>
          </cell>
          <cell r="I288">
            <v>-1.6</v>
          </cell>
          <cell r="J288">
            <v>-5.2</v>
          </cell>
          <cell r="K288">
            <v>-6.1</v>
          </cell>
          <cell r="L288">
            <v>-5.3</v>
          </cell>
          <cell r="O288">
            <v>0</v>
          </cell>
        </row>
        <row r="289">
          <cell r="A289" t="str">
            <v>TAB</v>
          </cell>
          <cell r="B289">
            <v>7680</v>
          </cell>
          <cell r="C289" t="str">
            <v>Föreningsavgifter, EJ avdrag</v>
          </cell>
          <cell r="D289">
            <v>-3.7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</row>
        <row r="290">
          <cell r="A290" t="str">
            <v>T-KAP</v>
          </cell>
          <cell r="B290">
            <v>7680</v>
          </cell>
          <cell r="C290" t="str">
            <v>Föreningsavgifter, EJ avdrag</v>
          </cell>
          <cell r="D290">
            <v>0</v>
          </cell>
          <cell r="E290">
            <v>0</v>
          </cell>
          <cell r="F290">
            <v>0</v>
          </cell>
          <cell r="G290">
            <v>-3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</row>
        <row r="291">
          <cell r="A291" t="str">
            <v>T-FOND</v>
          </cell>
          <cell r="B291">
            <v>7680</v>
          </cell>
          <cell r="C291" t="str">
            <v>Föreningsavgifter, EJ avdrag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-0.4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</row>
        <row r="292">
          <cell r="B292" t="str">
            <v>7680 Totalt</v>
          </cell>
          <cell r="D292">
            <v>-3.7</v>
          </cell>
          <cell r="E292">
            <v>0</v>
          </cell>
          <cell r="F292">
            <v>0</v>
          </cell>
          <cell r="G292">
            <v>-3</v>
          </cell>
          <cell r="H292">
            <v>0</v>
          </cell>
          <cell r="I292">
            <v>-0.4</v>
          </cell>
          <cell r="J292">
            <v>0</v>
          </cell>
          <cell r="K292">
            <v>0</v>
          </cell>
          <cell r="L292">
            <v>0</v>
          </cell>
          <cell r="O292">
            <v>0</v>
          </cell>
        </row>
        <row r="293">
          <cell r="A293" t="str">
            <v>T-KAP</v>
          </cell>
          <cell r="B293">
            <v>7681</v>
          </cell>
          <cell r="C293" t="str">
            <v>Föreningsavgifter, avdragsgill</v>
          </cell>
          <cell r="D293">
            <v>0</v>
          </cell>
          <cell r="E293">
            <v>0</v>
          </cell>
          <cell r="F293">
            <v>0</v>
          </cell>
          <cell r="G293">
            <v>-0.3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</row>
        <row r="294">
          <cell r="B294" t="str">
            <v>7681 Totalt</v>
          </cell>
          <cell r="D294">
            <v>0</v>
          </cell>
          <cell r="E294">
            <v>0</v>
          </cell>
          <cell r="F294">
            <v>0</v>
          </cell>
          <cell r="G294">
            <v>-0.3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O294">
            <v>0</v>
          </cell>
        </row>
        <row r="295">
          <cell r="A295" t="str">
            <v>TAB</v>
          </cell>
          <cell r="B295">
            <v>7690</v>
          </cell>
          <cell r="C295" t="str">
            <v>Diverse övr. kostn</v>
          </cell>
          <cell r="D295">
            <v>-0.5</v>
          </cell>
          <cell r="E295">
            <v>0</v>
          </cell>
          <cell r="F295">
            <v>-1.3</v>
          </cell>
          <cell r="G295">
            <v>-2.1</v>
          </cell>
          <cell r="H295">
            <v>-14.7</v>
          </cell>
          <cell r="I295">
            <v>0.9</v>
          </cell>
          <cell r="J295">
            <v>0</v>
          </cell>
          <cell r="K295">
            <v>0</v>
          </cell>
          <cell r="L295">
            <v>-3.5</v>
          </cell>
          <cell r="M295">
            <v>0</v>
          </cell>
          <cell r="N295">
            <v>0</v>
          </cell>
          <cell r="O295">
            <v>0</v>
          </cell>
        </row>
        <row r="296">
          <cell r="A296" t="str">
            <v>T-KAP</v>
          </cell>
          <cell r="B296">
            <v>7690</v>
          </cell>
          <cell r="C296" t="str">
            <v>Diverse övr. kostn</v>
          </cell>
          <cell r="D296">
            <v>-1.2</v>
          </cell>
          <cell r="E296">
            <v>-1.8</v>
          </cell>
          <cell r="F296">
            <v>-1.4</v>
          </cell>
          <cell r="G296">
            <v>-8</v>
          </cell>
          <cell r="H296">
            <v>-1.1000000000000001</v>
          </cell>
          <cell r="I296">
            <v>-3</v>
          </cell>
          <cell r="J296">
            <v>0</v>
          </cell>
          <cell r="K296">
            <v>-0.1</v>
          </cell>
          <cell r="L296">
            <v>-11.1</v>
          </cell>
          <cell r="M296">
            <v>0</v>
          </cell>
          <cell r="N296">
            <v>0</v>
          </cell>
          <cell r="O296">
            <v>0</v>
          </cell>
        </row>
        <row r="297">
          <cell r="A297" t="str">
            <v>T-FOND</v>
          </cell>
          <cell r="B297">
            <v>7690</v>
          </cell>
          <cell r="C297" t="str">
            <v>Diverse övr. kostn</v>
          </cell>
          <cell r="D297">
            <v>-4.5</v>
          </cell>
          <cell r="E297">
            <v>0.2</v>
          </cell>
          <cell r="F297">
            <v>0</v>
          </cell>
          <cell r="G297">
            <v>-9.9</v>
          </cell>
          <cell r="H297">
            <v>-3.5</v>
          </cell>
          <cell r="I297">
            <v>-0.9</v>
          </cell>
          <cell r="J297">
            <v>-2.8</v>
          </cell>
          <cell r="K297">
            <v>0</v>
          </cell>
          <cell r="L297">
            <v>-1</v>
          </cell>
          <cell r="M297">
            <v>0</v>
          </cell>
          <cell r="N297">
            <v>0</v>
          </cell>
          <cell r="O297">
            <v>0</v>
          </cell>
        </row>
        <row r="298">
          <cell r="B298" t="str">
            <v>7690 Totalt</v>
          </cell>
          <cell r="D298">
            <v>-6.2</v>
          </cell>
          <cell r="E298">
            <v>-1.6</v>
          </cell>
          <cell r="F298">
            <v>-2.7</v>
          </cell>
          <cell r="G298">
            <v>-20</v>
          </cell>
          <cell r="H298">
            <v>-19.299999999999997</v>
          </cell>
          <cell r="I298">
            <v>-3</v>
          </cell>
          <cell r="J298">
            <v>-2.8</v>
          </cell>
          <cell r="K298">
            <v>-0.1</v>
          </cell>
          <cell r="L298">
            <v>-15.6</v>
          </cell>
          <cell r="O298">
            <v>0</v>
          </cell>
        </row>
        <row r="299">
          <cell r="A299" t="str">
            <v>T-FOND</v>
          </cell>
          <cell r="B299">
            <v>7691</v>
          </cell>
          <cell r="C299" t="str">
            <v>Diverse övr. kostn EJ avdrag</v>
          </cell>
          <cell r="D299">
            <v>0</v>
          </cell>
          <cell r="E299">
            <v>-2.7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</row>
        <row r="300">
          <cell r="B300" t="str">
            <v>7691 Totalt</v>
          </cell>
          <cell r="D300">
            <v>0</v>
          </cell>
          <cell r="E300">
            <v>-2.7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O300">
            <v>0</v>
          </cell>
        </row>
        <row r="301">
          <cell r="A301" t="str">
            <v>TAB</v>
          </cell>
          <cell r="B301">
            <v>7810</v>
          </cell>
          <cell r="C301" t="str">
            <v>Resultat avyttr av inventarier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86.1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</row>
        <row r="302">
          <cell r="A302" t="str">
            <v>T-KAP</v>
          </cell>
          <cell r="B302">
            <v>7810</v>
          </cell>
          <cell r="C302" t="str">
            <v>Resultat förs inventarier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63.3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</row>
        <row r="303">
          <cell r="A303" t="str">
            <v>T-FOND</v>
          </cell>
          <cell r="B303">
            <v>7810</v>
          </cell>
          <cell r="C303" t="str">
            <v>Resultat avyttring inventarier</v>
          </cell>
          <cell r="D303">
            <v>0</v>
          </cell>
          <cell r="E303">
            <v>0</v>
          </cell>
          <cell r="F303">
            <v>0</v>
          </cell>
          <cell r="G303">
            <v>0</v>
          </cell>
          <cell r="H303">
            <v>0</v>
          </cell>
          <cell r="I303">
            <v>0</v>
          </cell>
          <cell r="J303">
            <v>163.1</v>
          </cell>
          <cell r="K303">
            <v>0</v>
          </cell>
          <cell r="L303">
            <v>0</v>
          </cell>
          <cell r="M303">
            <v>0</v>
          </cell>
          <cell r="N303">
            <v>0</v>
          </cell>
          <cell r="O303">
            <v>0</v>
          </cell>
        </row>
        <row r="304">
          <cell r="B304" t="str">
            <v>7810 Totalt</v>
          </cell>
          <cell r="D304">
            <v>0</v>
          </cell>
          <cell r="E304">
            <v>0</v>
          </cell>
          <cell r="F304">
            <v>0</v>
          </cell>
          <cell r="G304">
            <v>0</v>
          </cell>
          <cell r="H304">
            <v>0</v>
          </cell>
          <cell r="I304">
            <v>0</v>
          </cell>
          <cell r="J304">
            <v>163.1</v>
          </cell>
          <cell r="K304">
            <v>149.39999999999998</v>
          </cell>
          <cell r="L304">
            <v>0</v>
          </cell>
          <cell r="O304">
            <v>0</v>
          </cell>
        </row>
        <row r="305">
          <cell r="A305" t="str">
            <v>TAB</v>
          </cell>
          <cell r="B305">
            <v>7919</v>
          </cell>
          <cell r="C305" t="str">
            <v>Avskrivningar datautrustning</v>
          </cell>
          <cell r="D305">
            <v>-7.4</v>
          </cell>
          <cell r="E305">
            <v>-7.4</v>
          </cell>
          <cell r="F305">
            <v>-9.1</v>
          </cell>
          <cell r="G305">
            <v>-9.1</v>
          </cell>
          <cell r="H305">
            <v>-9.1</v>
          </cell>
          <cell r="I305">
            <v>-9.1</v>
          </cell>
          <cell r="J305">
            <v>-9.1</v>
          </cell>
          <cell r="K305">
            <v>-9.1</v>
          </cell>
          <cell r="L305">
            <v>-10</v>
          </cell>
          <cell r="M305">
            <v>0</v>
          </cell>
          <cell r="N305">
            <v>0</v>
          </cell>
          <cell r="O305">
            <v>0</v>
          </cell>
        </row>
        <row r="306">
          <cell r="A306" t="str">
            <v>T-KAP</v>
          </cell>
          <cell r="B306">
            <v>7919</v>
          </cell>
          <cell r="C306" t="str">
            <v>Avskrivningar datautrustning</v>
          </cell>
          <cell r="D306">
            <v>-15.2</v>
          </cell>
          <cell r="E306">
            <v>-15.2</v>
          </cell>
          <cell r="F306">
            <v>-12.9</v>
          </cell>
          <cell r="G306">
            <v>-11.4</v>
          </cell>
          <cell r="H306">
            <v>-11.4</v>
          </cell>
          <cell r="I306">
            <v>-11.4</v>
          </cell>
          <cell r="J306">
            <v>-13.1</v>
          </cell>
          <cell r="K306">
            <v>-12.3</v>
          </cell>
          <cell r="L306">
            <v>-12.3</v>
          </cell>
          <cell r="M306">
            <v>0</v>
          </cell>
          <cell r="N306">
            <v>0</v>
          </cell>
          <cell r="O306">
            <v>0</v>
          </cell>
        </row>
        <row r="307">
          <cell r="A307" t="str">
            <v>T-FOND</v>
          </cell>
          <cell r="B307">
            <v>7919</v>
          </cell>
          <cell r="C307" t="str">
            <v>Avskrivningar datautrustning</v>
          </cell>
          <cell r="D307">
            <v>-10.4</v>
          </cell>
          <cell r="E307">
            <v>-10.4</v>
          </cell>
          <cell r="F307">
            <v>-10.4</v>
          </cell>
          <cell r="G307">
            <v>-11</v>
          </cell>
          <cell r="H307">
            <v>-12.5</v>
          </cell>
          <cell r="I307">
            <v>-11.5</v>
          </cell>
          <cell r="J307">
            <v>-11.5</v>
          </cell>
          <cell r="K307">
            <v>-11.7</v>
          </cell>
          <cell r="L307">
            <v>-14.4</v>
          </cell>
          <cell r="M307">
            <v>0</v>
          </cell>
          <cell r="N307">
            <v>0</v>
          </cell>
          <cell r="O307">
            <v>0</v>
          </cell>
        </row>
        <row r="308">
          <cell r="B308" t="str">
            <v>7919 Totalt</v>
          </cell>
          <cell r="D308">
            <v>-33</v>
          </cell>
          <cell r="E308">
            <v>-33</v>
          </cell>
          <cell r="F308">
            <v>-32.4</v>
          </cell>
          <cell r="G308">
            <v>-31.5</v>
          </cell>
          <cell r="H308">
            <v>-33</v>
          </cell>
          <cell r="I308">
            <v>-32</v>
          </cell>
          <cell r="J308">
            <v>-33.700000000000003</v>
          </cell>
          <cell r="K308">
            <v>-33.099999999999994</v>
          </cell>
          <cell r="L308">
            <v>-36.700000000000003</v>
          </cell>
          <cell r="O308">
            <v>0</v>
          </cell>
        </row>
        <row r="309">
          <cell r="A309" t="str">
            <v>T-KAP</v>
          </cell>
          <cell r="B309">
            <v>7929</v>
          </cell>
          <cell r="C309" t="str">
            <v>Avskrivningar Programvara</v>
          </cell>
          <cell r="D309">
            <v>-18.600000000000001</v>
          </cell>
          <cell r="E309">
            <v>-18.600000000000001</v>
          </cell>
          <cell r="F309">
            <v>-18.600000000000001</v>
          </cell>
          <cell r="G309">
            <v>-18.600000000000001</v>
          </cell>
          <cell r="H309">
            <v>-18.600000000000001</v>
          </cell>
          <cell r="I309">
            <v>-18.600000000000001</v>
          </cell>
          <cell r="J309">
            <v>-18.600000000000001</v>
          </cell>
          <cell r="K309">
            <v>-18.600000000000001</v>
          </cell>
          <cell r="L309">
            <v>-18.600000000000001</v>
          </cell>
          <cell r="M309">
            <v>0</v>
          </cell>
          <cell r="N309">
            <v>0</v>
          </cell>
          <cell r="O309">
            <v>0</v>
          </cell>
        </row>
        <row r="310">
          <cell r="B310" t="str">
            <v>7929 Totalt</v>
          </cell>
          <cell r="D310">
            <v>-18.600000000000001</v>
          </cell>
          <cell r="E310">
            <v>-18.600000000000001</v>
          </cell>
          <cell r="F310">
            <v>-18.600000000000001</v>
          </cell>
          <cell r="G310">
            <v>-18.600000000000001</v>
          </cell>
          <cell r="H310">
            <v>-18.600000000000001</v>
          </cell>
          <cell r="I310">
            <v>-18.600000000000001</v>
          </cell>
          <cell r="J310">
            <v>-18.600000000000001</v>
          </cell>
          <cell r="K310">
            <v>-18.600000000000001</v>
          </cell>
          <cell r="L310">
            <v>-18.600000000000001</v>
          </cell>
          <cell r="O310">
            <v>0</v>
          </cell>
        </row>
        <row r="311">
          <cell r="A311" t="str">
            <v>TAB</v>
          </cell>
          <cell r="B311">
            <v>7949</v>
          </cell>
          <cell r="C311" t="str">
            <v>Avskrivningar bilar</v>
          </cell>
          <cell r="D311">
            <v>-3.3</v>
          </cell>
          <cell r="E311">
            <v>-3.3</v>
          </cell>
          <cell r="F311">
            <v>-3.3</v>
          </cell>
          <cell r="G311">
            <v>-3.3</v>
          </cell>
          <cell r="H311">
            <v>-3.3</v>
          </cell>
          <cell r="I311">
            <v>-3.3</v>
          </cell>
          <cell r="J311">
            <v>-3.3</v>
          </cell>
          <cell r="K311">
            <v>-5.5</v>
          </cell>
          <cell r="L311">
            <v>-5.5</v>
          </cell>
          <cell r="M311">
            <v>0</v>
          </cell>
          <cell r="N311">
            <v>0</v>
          </cell>
          <cell r="O311">
            <v>0</v>
          </cell>
        </row>
        <row r="312">
          <cell r="A312" t="str">
            <v>T-KAP</v>
          </cell>
          <cell r="B312">
            <v>7949</v>
          </cell>
          <cell r="C312" t="str">
            <v>Avskrivningar bilar</v>
          </cell>
          <cell r="D312">
            <v>-8.1999999999999993</v>
          </cell>
          <cell r="E312">
            <v>-8.1999999999999993</v>
          </cell>
          <cell r="F312">
            <v>-13.2</v>
          </cell>
          <cell r="G312">
            <v>-13.2</v>
          </cell>
          <cell r="H312">
            <v>-13.2</v>
          </cell>
          <cell r="I312">
            <v>-13.2</v>
          </cell>
          <cell r="J312">
            <v>-13.2</v>
          </cell>
          <cell r="K312">
            <v>-14.3</v>
          </cell>
          <cell r="L312">
            <v>-14.3</v>
          </cell>
          <cell r="M312">
            <v>0</v>
          </cell>
          <cell r="N312">
            <v>0</v>
          </cell>
          <cell r="O312">
            <v>0</v>
          </cell>
        </row>
        <row r="313">
          <cell r="A313" t="str">
            <v>T-FOND</v>
          </cell>
          <cell r="B313">
            <v>7949</v>
          </cell>
          <cell r="C313" t="str">
            <v>Avskrivningar bilar</v>
          </cell>
          <cell r="D313">
            <v>-5.7</v>
          </cell>
          <cell r="E313">
            <v>-5.7</v>
          </cell>
          <cell r="F313">
            <v>-5.7</v>
          </cell>
          <cell r="G313">
            <v>-5.7</v>
          </cell>
          <cell r="H313">
            <v>-9.6999999999999993</v>
          </cell>
          <cell r="I313">
            <v>-9.6999999999999993</v>
          </cell>
          <cell r="J313">
            <v>-14.8</v>
          </cell>
          <cell r="K313">
            <v>-9.1</v>
          </cell>
          <cell r="L313">
            <v>-9.1</v>
          </cell>
          <cell r="M313">
            <v>0</v>
          </cell>
          <cell r="N313">
            <v>0</v>
          </cell>
          <cell r="O313">
            <v>0</v>
          </cell>
        </row>
        <row r="314">
          <cell r="B314" t="str">
            <v>7949 Totalt</v>
          </cell>
          <cell r="D314">
            <v>-17.2</v>
          </cell>
          <cell r="E314">
            <v>-17.2</v>
          </cell>
          <cell r="F314">
            <v>-22.2</v>
          </cell>
          <cell r="G314">
            <v>-22.2</v>
          </cell>
          <cell r="H314">
            <v>-26.2</v>
          </cell>
          <cell r="I314">
            <v>-26.2</v>
          </cell>
          <cell r="J314">
            <v>-31.3</v>
          </cell>
          <cell r="K314">
            <v>-28.9</v>
          </cell>
          <cell r="L314">
            <v>-28.9</v>
          </cell>
          <cell r="O314">
            <v>0</v>
          </cell>
        </row>
        <row r="315">
          <cell r="A315" t="str">
            <v>T-KAP</v>
          </cell>
          <cell r="B315">
            <v>7999</v>
          </cell>
          <cell r="C315" t="str">
            <v>Avskrivningar övrigt</v>
          </cell>
          <cell r="D315">
            <v>-8.1</v>
          </cell>
          <cell r="E315">
            <v>-8.1999999999999993</v>
          </cell>
          <cell r="F315">
            <v>-8.1999999999999993</v>
          </cell>
          <cell r="G315">
            <v>-8.1999999999999993</v>
          </cell>
          <cell r="H315">
            <v>-8.1999999999999993</v>
          </cell>
          <cell r="I315">
            <v>-8.1999999999999993</v>
          </cell>
          <cell r="J315">
            <v>-8.1999999999999993</v>
          </cell>
          <cell r="K315">
            <v>-8.1999999999999993</v>
          </cell>
          <cell r="L315">
            <v>-8.1999999999999993</v>
          </cell>
          <cell r="M315">
            <v>0</v>
          </cell>
          <cell r="N315">
            <v>0</v>
          </cell>
          <cell r="O315">
            <v>0</v>
          </cell>
        </row>
        <row r="316">
          <cell r="A316" t="str">
            <v>T-FOND</v>
          </cell>
          <cell r="B316">
            <v>7999</v>
          </cell>
          <cell r="C316" t="str">
            <v>Avskrivningar övrigt</v>
          </cell>
          <cell r="D316">
            <v>-2.5</v>
          </cell>
          <cell r="E316">
            <v>-2.5</v>
          </cell>
          <cell r="F316">
            <v>0</v>
          </cell>
          <cell r="G316">
            <v>-2.5</v>
          </cell>
          <cell r="H316">
            <v>-2.5</v>
          </cell>
          <cell r="I316">
            <v>-2.5</v>
          </cell>
          <cell r="J316">
            <v>-2.5</v>
          </cell>
          <cell r="K316">
            <v>-2.5</v>
          </cell>
          <cell r="L316">
            <v>-2.5</v>
          </cell>
          <cell r="M316">
            <v>0</v>
          </cell>
          <cell r="N316">
            <v>0</v>
          </cell>
          <cell r="O316">
            <v>0</v>
          </cell>
        </row>
        <row r="317">
          <cell r="B317" t="str">
            <v>7999 Totalt</v>
          </cell>
          <cell r="D317">
            <v>-10.6</v>
          </cell>
          <cell r="E317">
            <v>-10.7</v>
          </cell>
          <cell r="F317">
            <v>-8.1999999999999993</v>
          </cell>
          <cell r="G317">
            <v>-10.7</v>
          </cell>
          <cell r="H317">
            <v>-10.7</v>
          </cell>
          <cell r="I317">
            <v>-10.7</v>
          </cell>
          <cell r="J317">
            <v>-10.7</v>
          </cell>
          <cell r="K317">
            <v>-10.7</v>
          </cell>
          <cell r="L317">
            <v>-10.7</v>
          </cell>
          <cell r="O317">
            <v>0</v>
          </cell>
        </row>
        <row r="318">
          <cell r="A318" t="str">
            <v>TAB</v>
          </cell>
          <cell r="B318">
            <v>8020</v>
          </cell>
          <cell r="C318" t="str">
            <v>Ränteintäkter</v>
          </cell>
          <cell r="D318">
            <v>3.9</v>
          </cell>
          <cell r="E318">
            <v>1.3</v>
          </cell>
          <cell r="F318">
            <v>474.6</v>
          </cell>
          <cell r="G318">
            <v>3.5</v>
          </cell>
          <cell r="H318">
            <v>0.6</v>
          </cell>
          <cell r="I318">
            <v>0.5</v>
          </cell>
          <cell r="J318">
            <v>2.2000000000000002</v>
          </cell>
          <cell r="K318">
            <v>1.8</v>
          </cell>
          <cell r="L318">
            <v>1.5</v>
          </cell>
          <cell r="M318">
            <v>0</v>
          </cell>
          <cell r="N318">
            <v>0</v>
          </cell>
          <cell r="O318">
            <v>0</v>
          </cell>
        </row>
        <row r="319">
          <cell r="A319" t="str">
            <v>T-KAP</v>
          </cell>
          <cell r="B319">
            <v>8020</v>
          </cell>
          <cell r="C319" t="str">
            <v>Ränteintäkter</v>
          </cell>
          <cell r="D319">
            <v>11.1</v>
          </cell>
          <cell r="E319">
            <v>14.3</v>
          </cell>
          <cell r="F319">
            <v>10.6</v>
          </cell>
          <cell r="G319">
            <v>4.0999999999999996</v>
          </cell>
          <cell r="H319">
            <v>6</v>
          </cell>
          <cell r="I319">
            <v>12.8</v>
          </cell>
          <cell r="J319">
            <v>11.7</v>
          </cell>
          <cell r="K319">
            <v>10.199999999999999</v>
          </cell>
          <cell r="L319">
            <v>6.4</v>
          </cell>
          <cell r="M319">
            <v>0</v>
          </cell>
          <cell r="N319">
            <v>0</v>
          </cell>
          <cell r="O319">
            <v>0</v>
          </cell>
        </row>
        <row r="320">
          <cell r="A320" t="str">
            <v>T-FOND</v>
          </cell>
          <cell r="B320">
            <v>8020</v>
          </cell>
          <cell r="C320" t="str">
            <v>Ränteintäkter</v>
          </cell>
          <cell r="D320">
            <v>3.9</v>
          </cell>
          <cell r="E320">
            <v>4.0999999999999996</v>
          </cell>
          <cell r="F320">
            <v>4</v>
          </cell>
          <cell r="G320">
            <v>3.1</v>
          </cell>
          <cell r="H320">
            <v>2.1</v>
          </cell>
          <cell r="I320">
            <v>1.9</v>
          </cell>
          <cell r="J320">
            <v>2.7</v>
          </cell>
          <cell r="K320">
            <v>3.2</v>
          </cell>
          <cell r="L320">
            <v>3.5</v>
          </cell>
          <cell r="M320">
            <v>0</v>
          </cell>
          <cell r="N320">
            <v>0</v>
          </cell>
          <cell r="O320">
            <v>0</v>
          </cell>
        </row>
        <row r="321">
          <cell r="B321" t="str">
            <v>8020 Totalt</v>
          </cell>
          <cell r="D321">
            <v>18.899999999999999</v>
          </cell>
          <cell r="E321">
            <v>19.700000000000003</v>
          </cell>
          <cell r="F321">
            <v>489.20000000000005</v>
          </cell>
          <cell r="G321">
            <v>10.7</v>
          </cell>
          <cell r="H321">
            <v>8.6999999999999993</v>
          </cell>
          <cell r="I321">
            <v>15.200000000000001</v>
          </cell>
          <cell r="J321">
            <v>16.599999999999998</v>
          </cell>
          <cell r="K321">
            <v>15.2</v>
          </cell>
          <cell r="L321">
            <v>11.4</v>
          </cell>
          <cell r="O321">
            <v>0</v>
          </cell>
        </row>
        <row r="322">
          <cell r="A322" t="str">
            <v>TAB</v>
          </cell>
          <cell r="B322">
            <v>8050</v>
          </cell>
          <cell r="C322" t="str">
            <v>Orealiserat resultat räntefond</v>
          </cell>
          <cell r="D322">
            <v>49</v>
          </cell>
          <cell r="E322">
            <v>40.299999999999997</v>
          </cell>
          <cell r="F322">
            <v>-423.5</v>
          </cell>
          <cell r="G322">
            <v>116.6</v>
          </cell>
          <cell r="H322">
            <v>44.1</v>
          </cell>
          <cell r="I322">
            <v>23.5</v>
          </cell>
          <cell r="J322">
            <v>21.2</v>
          </cell>
          <cell r="K322">
            <v>23</v>
          </cell>
          <cell r="L322">
            <v>22.8</v>
          </cell>
          <cell r="M322">
            <v>0</v>
          </cell>
          <cell r="N322">
            <v>0</v>
          </cell>
          <cell r="O322">
            <v>0</v>
          </cell>
        </row>
        <row r="323">
          <cell r="B323" t="str">
            <v>8050 Totalt</v>
          </cell>
          <cell r="D323">
            <v>49</v>
          </cell>
          <cell r="E323">
            <v>40.299999999999997</v>
          </cell>
          <cell r="F323">
            <v>-423.5</v>
          </cell>
          <cell r="G323">
            <v>116.6</v>
          </cell>
          <cell r="H323">
            <v>44.1</v>
          </cell>
          <cell r="I323">
            <v>23.5</v>
          </cell>
          <cell r="J323">
            <v>21.2</v>
          </cell>
          <cell r="K323">
            <v>23</v>
          </cell>
          <cell r="L323">
            <v>22.8</v>
          </cell>
          <cell r="O323">
            <v>0</v>
          </cell>
        </row>
        <row r="324">
          <cell r="A324" t="str">
            <v>TAB</v>
          </cell>
          <cell r="B324">
            <v>8060</v>
          </cell>
          <cell r="C324" t="str">
            <v>Reavinst värdepapper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29.1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</row>
        <row r="325">
          <cell r="B325" t="str">
            <v>8060 Totalt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29.1</v>
          </cell>
          <cell r="J325">
            <v>0</v>
          </cell>
          <cell r="K325">
            <v>0</v>
          </cell>
          <cell r="L325">
            <v>0</v>
          </cell>
          <cell r="O325">
            <v>0</v>
          </cell>
        </row>
        <row r="326">
          <cell r="A326" t="str">
            <v>TAB</v>
          </cell>
          <cell r="B326">
            <v>8120</v>
          </cell>
          <cell r="C326" t="str">
            <v>Räntekostnader</v>
          </cell>
          <cell r="D326">
            <v>-20.8</v>
          </cell>
          <cell r="E326">
            <v>-20.8</v>
          </cell>
          <cell r="F326">
            <v>-20.8</v>
          </cell>
          <cell r="G326">
            <v>-95.8</v>
          </cell>
          <cell r="H326">
            <v>-11.5</v>
          </cell>
          <cell r="I326">
            <v>-11.5</v>
          </cell>
          <cell r="J326">
            <v>-11.5</v>
          </cell>
          <cell r="K326">
            <v>-11.5</v>
          </cell>
          <cell r="L326">
            <v>-11.5</v>
          </cell>
          <cell r="M326">
            <v>0</v>
          </cell>
          <cell r="N326">
            <v>0</v>
          </cell>
          <cell r="O326">
            <v>0</v>
          </cell>
        </row>
        <row r="327">
          <cell r="A327" t="str">
            <v>T-KAP</v>
          </cell>
          <cell r="B327">
            <v>8120</v>
          </cell>
          <cell r="C327" t="str">
            <v>Räntekostnader</v>
          </cell>
          <cell r="D327">
            <v>0</v>
          </cell>
          <cell r="E327">
            <v>0</v>
          </cell>
          <cell r="F327">
            <v>-0.1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-0.1</v>
          </cell>
          <cell r="M327">
            <v>0</v>
          </cell>
          <cell r="N327">
            <v>0</v>
          </cell>
          <cell r="O327">
            <v>0</v>
          </cell>
        </row>
        <row r="328">
          <cell r="B328" t="str">
            <v>8120 Totalt</v>
          </cell>
          <cell r="D328">
            <v>-20.8</v>
          </cell>
          <cell r="E328">
            <v>-20.8</v>
          </cell>
          <cell r="F328">
            <v>-20.900000000000002</v>
          </cell>
          <cell r="G328">
            <v>-95.8</v>
          </cell>
          <cell r="H328">
            <v>-11.5</v>
          </cell>
          <cell r="I328">
            <v>-11.5</v>
          </cell>
          <cell r="J328">
            <v>-11.5</v>
          </cell>
          <cell r="K328">
            <v>-11.5</v>
          </cell>
          <cell r="L328">
            <v>-11.6</v>
          </cell>
          <cell r="O328">
            <v>0</v>
          </cell>
        </row>
        <row r="329">
          <cell r="A329" t="str">
            <v>TAB</v>
          </cell>
          <cell r="B329">
            <v>8160</v>
          </cell>
          <cell r="C329" t="str">
            <v>Reaförlust värdepapper</v>
          </cell>
          <cell r="D329">
            <v>0</v>
          </cell>
          <cell r="E329">
            <v>0</v>
          </cell>
          <cell r="F329">
            <v>0</v>
          </cell>
          <cell r="G329">
            <v>-83</v>
          </cell>
          <cell r="H329">
            <v>-25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</row>
        <row r="330">
          <cell r="B330" t="str">
            <v>8160 Totalt</v>
          </cell>
          <cell r="D330">
            <v>0</v>
          </cell>
          <cell r="E330">
            <v>0</v>
          </cell>
          <cell r="F330">
            <v>0</v>
          </cell>
          <cell r="G330">
            <v>-83</v>
          </cell>
          <cell r="H330">
            <v>-25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O330">
            <v>0</v>
          </cell>
        </row>
        <row r="331">
          <cell r="A331" t="str">
            <v>TAB</v>
          </cell>
          <cell r="B331">
            <v>8191</v>
          </cell>
          <cell r="C331" t="str">
            <v>Inlösen av konvertibler</v>
          </cell>
          <cell r="D331">
            <v>0</v>
          </cell>
          <cell r="E331">
            <v>0</v>
          </cell>
          <cell r="F331">
            <v>0</v>
          </cell>
          <cell r="G331">
            <v>-225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</row>
        <row r="332">
          <cell r="B332" t="str">
            <v>8191 Totalt</v>
          </cell>
          <cell r="D332">
            <v>0</v>
          </cell>
          <cell r="E332">
            <v>0</v>
          </cell>
          <cell r="F332">
            <v>0</v>
          </cell>
          <cell r="G332">
            <v>-225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O332">
            <v>0</v>
          </cell>
        </row>
        <row r="333">
          <cell r="A333" t="str">
            <v>TAB</v>
          </cell>
          <cell r="B333">
            <v>8192</v>
          </cell>
          <cell r="C333" t="str">
            <v>Inlösen av optioner</v>
          </cell>
          <cell r="D333">
            <v>0</v>
          </cell>
          <cell r="E333">
            <v>0</v>
          </cell>
          <cell r="F333">
            <v>0</v>
          </cell>
          <cell r="G333">
            <v>-159.1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</row>
        <row r="334">
          <cell r="B334" t="str">
            <v>8192 Totalt</v>
          </cell>
          <cell r="D334">
            <v>0</v>
          </cell>
          <cell r="E334">
            <v>0</v>
          </cell>
          <cell r="F334">
            <v>0</v>
          </cell>
          <cell r="G334">
            <v>-159.1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O334">
            <v>0</v>
          </cell>
        </row>
        <row r="335">
          <cell r="B335" t="str">
            <v>Totalt</v>
          </cell>
          <cell r="D335">
            <v>-45.200000000000102</v>
          </cell>
          <cell r="E335">
            <v>498.39999999999912</v>
          </cell>
          <cell r="F335">
            <v>-765.5</v>
          </cell>
          <cell r="G335">
            <v>36.200000000000585</v>
          </cell>
          <cell r="H335">
            <v>-336.19999999999965</v>
          </cell>
          <cell r="I335">
            <v>3593.3</v>
          </cell>
          <cell r="J335">
            <v>1092.9000000000003</v>
          </cell>
          <cell r="K335">
            <v>-152.10000000000008</v>
          </cell>
          <cell r="L335">
            <v>-395.1999999999997</v>
          </cell>
          <cell r="O335">
            <v>0</v>
          </cell>
        </row>
      </sheetData>
      <sheetData sheetId="25"/>
      <sheetData sheetId="26"/>
      <sheetData sheetId="27"/>
      <sheetData sheetId="28" refreshError="1">
        <row r="2">
          <cell r="AD2">
            <v>36400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 mån TOT, res"/>
      <sheetName val="14 mån SE, res"/>
      <sheetName val="14 mån FI, res"/>
      <sheetName val="14 mån SE, kostn"/>
      <sheetName val="14 mån FI, kostn(SEK)"/>
      <sheetName val="Förändringar"/>
      <sheetName val="Personal"/>
      <sheetName val="Nycklar"/>
      <sheetName val="Budget 1998, T-FOND"/>
      <sheetName val="Budget 1998, AffO TOTAL"/>
      <sheetName val="Stig Nordek"/>
      <sheetName val="Budget 1998, KONCERN"/>
      <sheetName val="Löner"/>
      <sheetName val="Budget 1998, sales"/>
      <sheetName val="Budget 1998, Förvaltning"/>
      <sheetName val="Budget 1998, Admin"/>
      <sheetName val="Budget 1998, Central F"/>
      <sheetName val="Investeringar -98"/>
      <sheetName val="TAB-98"/>
      <sheetName val="Budget 1998, OH Affo (PE+PS)"/>
      <sheetName val="Driftsres"/>
      <sheetName val="Nyckeltal"/>
      <sheetName val="Nyckeltal (D)"/>
      <sheetName val="Int-stuktur"/>
      <sheetName val="Konto koncern"/>
      <sheetName val="Antaganden-98"/>
      <sheetName val="TMS2000"/>
      <sheetName val="Bilar"/>
      <sheetName val="Försäkringar"/>
      <sheetName val="Lokalhyra "/>
      <sheetName val="Ledning"/>
      <sheetName val="Styrelser"/>
      <sheetName val="Revision"/>
      <sheetName val="Räntenetto"/>
      <sheetName val="M&amp;I,T-FOND"/>
      <sheetName val="M&amp;I, T-KAP"/>
      <sheetName val="M&amp;I, TA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>
        <row r="3">
          <cell r="A3" t="str">
            <v>Bolag</v>
          </cell>
          <cell r="B3" t="str">
            <v>Konto</v>
          </cell>
          <cell r="C3" t="str">
            <v>Namn</v>
          </cell>
          <cell r="D3">
            <v>1</v>
          </cell>
          <cell r="E3">
            <v>2</v>
          </cell>
          <cell r="F3">
            <v>3</v>
          </cell>
          <cell r="G3">
            <v>4</v>
          </cell>
          <cell r="H3">
            <v>5</v>
          </cell>
          <cell r="I3">
            <v>6</v>
          </cell>
          <cell r="J3">
            <v>7</v>
          </cell>
          <cell r="K3">
            <v>8</v>
          </cell>
          <cell r="L3">
            <v>9</v>
          </cell>
          <cell r="M3">
            <v>10</v>
          </cell>
          <cell r="N3">
            <v>11</v>
          </cell>
          <cell r="O3">
            <v>12</v>
          </cell>
        </row>
        <row r="4">
          <cell r="A4" t="str">
            <v>T-KAP</v>
          </cell>
          <cell r="B4">
            <v>3011</v>
          </cell>
          <cell r="C4" t="str">
            <v>Förvaltningsintäkter, momspl.</v>
          </cell>
          <cell r="D4">
            <v>259.7</v>
          </cell>
          <cell r="E4">
            <v>490</v>
          </cell>
          <cell r="F4">
            <v>7.8</v>
          </cell>
          <cell r="G4">
            <v>3.3</v>
          </cell>
          <cell r="H4">
            <v>42.8</v>
          </cell>
          <cell r="I4">
            <v>56.3</v>
          </cell>
          <cell r="J4">
            <v>969.1</v>
          </cell>
          <cell r="K4">
            <v>0</v>
          </cell>
          <cell r="L4">
            <v>-75</v>
          </cell>
          <cell r="M4">
            <v>0</v>
          </cell>
          <cell r="N4">
            <v>0</v>
          </cell>
          <cell r="O4">
            <v>0</v>
          </cell>
        </row>
        <row r="5">
          <cell r="B5" t="str">
            <v>3011 Totalt</v>
          </cell>
          <cell r="D5">
            <v>259.7</v>
          </cell>
          <cell r="E5">
            <v>490</v>
          </cell>
          <cell r="F5">
            <v>7.8</v>
          </cell>
          <cell r="G5">
            <v>3.3</v>
          </cell>
          <cell r="H5">
            <v>42.8</v>
          </cell>
          <cell r="I5">
            <v>56.3</v>
          </cell>
          <cell r="J5">
            <v>969.1</v>
          </cell>
          <cell r="K5">
            <v>0</v>
          </cell>
          <cell r="L5">
            <v>-75</v>
          </cell>
          <cell r="O5">
            <v>0</v>
          </cell>
        </row>
        <row r="6">
          <cell r="A6" t="str">
            <v>T-KAP</v>
          </cell>
          <cell r="B6">
            <v>3016</v>
          </cell>
          <cell r="C6" t="str">
            <v>CMI Insurance, provisioner</v>
          </cell>
          <cell r="D6">
            <v>0.1</v>
          </cell>
          <cell r="E6">
            <v>0</v>
          </cell>
          <cell r="F6">
            <v>0</v>
          </cell>
          <cell r="G6">
            <v>6.6</v>
          </cell>
          <cell r="H6">
            <v>16.2</v>
          </cell>
          <cell r="I6">
            <v>5</v>
          </cell>
          <cell r="J6">
            <v>0</v>
          </cell>
          <cell r="K6">
            <v>2.8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</row>
        <row r="7">
          <cell r="B7" t="str">
            <v>3016 Totalt</v>
          </cell>
          <cell r="D7">
            <v>0.1</v>
          </cell>
          <cell r="E7">
            <v>0</v>
          </cell>
          <cell r="F7">
            <v>0</v>
          </cell>
          <cell r="G7">
            <v>6.6</v>
          </cell>
          <cell r="H7">
            <v>16.2</v>
          </cell>
          <cell r="I7">
            <v>5</v>
          </cell>
          <cell r="J7">
            <v>0</v>
          </cell>
          <cell r="K7">
            <v>2.8</v>
          </cell>
          <cell r="L7">
            <v>0</v>
          </cell>
          <cell r="O7">
            <v>0</v>
          </cell>
        </row>
        <row r="8">
          <cell r="A8" t="str">
            <v>T-KAP</v>
          </cell>
          <cell r="B8">
            <v>3017</v>
          </cell>
          <cell r="C8" t="str">
            <v>Lombard, provisioner</v>
          </cell>
          <cell r="D8">
            <v>60.5</v>
          </cell>
          <cell r="E8">
            <v>21.1</v>
          </cell>
          <cell r="F8">
            <v>37.4</v>
          </cell>
          <cell r="G8">
            <v>37.5</v>
          </cell>
          <cell r="H8">
            <v>69.400000000000006</v>
          </cell>
          <cell r="I8">
            <v>37.700000000000003</v>
          </cell>
          <cell r="J8">
            <v>38.4</v>
          </cell>
          <cell r="K8">
            <v>69.099999999999994</v>
          </cell>
          <cell r="L8">
            <v>37.9</v>
          </cell>
          <cell r="M8">
            <v>0</v>
          </cell>
          <cell r="N8">
            <v>0</v>
          </cell>
          <cell r="O8">
            <v>0</v>
          </cell>
        </row>
        <row r="9">
          <cell r="B9" t="str">
            <v>3017 Totalt</v>
          </cell>
          <cell r="D9">
            <v>60.5</v>
          </cell>
          <cell r="E9">
            <v>21.1</v>
          </cell>
          <cell r="F9">
            <v>37.4</v>
          </cell>
          <cell r="G9">
            <v>37.5</v>
          </cell>
          <cell r="H9">
            <v>69.400000000000006</v>
          </cell>
          <cell r="I9">
            <v>37.700000000000003</v>
          </cell>
          <cell r="J9">
            <v>38.4</v>
          </cell>
          <cell r="K9">
            <v>69.099999999999994</v>
          </cell>
          <cell r="L9">
            <v>37.9</v>
          </cell>
          <cell r="O9">
            <v>0</v>
          </cell>
        </row>
        <row r="10">
          <cell r="A10" t="str">
            <v>T-KAP</v>
          </cell>
          <cell r="B10">
            <v>3018</v>
          </cell>
          <cell r="C10" t="str">
            <v>Merrill Lynch, Börsobligation</v>
          </cell>
          <cell r="D10">
            <v>0</v>
          </cell>
          <cell r="E10">
            <v>0</v>
          </cell>
          <cell r="F10">
            <v>0</v>
          </cell>
          <cell r="G10">
            <v>1215.4000000000001</v>
          </cell>
          <cell r="H10">
            <v>0</v>
          </cell>
          <cell r="I10">
            <v>4490.5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B11" t="str">
            <v>3018 Totalt</v>
          </cell>
          <cell r="D11">
            <v>0</v>
          </cell>
          <cell r="E11">
            <v>0</v>
          </cell>
          <cell r="F11">
            <v>0</v>
          </cell>
          <cell r="G11">
            <v>1215.4000000000001</v>
          </cell>
          <cell r="H11">
            <v>0</v>
          </cell>
          <cell r="I11">
            <v>4490.5</v>
          </cell>
          <cell r="J11">
            <v>0</v>
          </cell>
          <cell r="K11">
            <v>0</v>
          </cell>
          <cell r="L11">
            <v>0</v>
          </cell>
          <cell r="O11">
            <v>0</v>
          </cell>
        </row>
        <row r="12">
          <cell r="A12" t="str">
            <v>T-KAP</v>
          </cell>
          <cell r="B12">
            <v>3019</v>
          </cell>
          <cell r="C12" t="str">
            <v>Bankers Trust, börsobligation</v>
          </cell>
          <cell r="D12">
            <v>614.5</v>
          </cell>
          <cell r="E12">
            <v>469.8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B13" t="str">
            <v>3019 Totalt</v>
          </cell>
          <cell r="D13">
            <v>614.5</v>
          </cell>
          <cell r="E13">
            <v>469.8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O13">
            <v>0</v>
          </cell>
        </row>
        <row r="14">
          <cell r="A14" t="str">
            <v>TAB</v>
          </cell>
          <cell r="B14">
            <v>3026</v>
          </cell>
          <cell r="C14" t="str">
            <v>Courtage Skandiabanken</v>
          </cell>
          <cell r="D14">
            <v>122.7</v>
          </cell>
          <cell r="E14">
            <v>87.9</v>
          </cell>
          <cell r="F14">
            <v>82.6</v>
          </cell>
          <cell r="G14">
            <v>78.5</v>
          </cell>
          <cell r="H14">
            <v>122.9</v>
          </cell>
          <cell r="I14">
            <v>93.1</v>
          </cell>
          <cell r="J14">
            <v>0</v>
          </cell>
          <cell r="K14">
            <v>126.5</v>
          </cell>
          <cell r="L14">
            <v>72.2</v>
          </cell>
          <cell r="M14">
            <v>0</v>
          </cell>
          <cell r="N14">
            <v>0</v>
          </cell>
          <cell r="O14">
            <v>0</v>
          </cell>
        </row>
        <row r="15">
          <cell r="B15" t="str">
            <v>3026 Totalt</v>
          </cell>
          <cell r="D15">
            <v>122.7</v>
          </cell>
          <cell r="E15">
            <v>87.9</v>
          </cell>
          <cell r="F15">
            <v>82.6</v>
          </cell>
          <cell r="G15">
            <v>78.5</v>
          </cell>
          <cell r="H15">
            <v>122.9</v>
          </cell>
          <cell r="I15">
            <v>93.1</v>
          </cell>
          <cell r="J15">
            <v>0</v>
          </cell>
          <cell r="K15">
            <v>126.5</v>
          </cell>
          <cell r="L15">
            <v>72.2</v>
          </cell>
          <cell r="O15">
            <v>0</v>
          </cell>
        </row>
        <row r="16">
          <cell r="A16" t="str">
            <v>T-FOND</v>
          </cell>
          <cell r="B16">
            <v>3113</v>
          </cell>
          <cell r="C16" t="str">
            <v>Förvaltning Tillväxtfond</v>
          </cell>
          <cell r="D16">
            <v>323.10000000000002</v>
          </cell>
          <cell r="E16">
            <v>362.1</v>
          </cell>
          <cell r="F16">
            <v>388.9</v>
          </cell>
          <cell r="G16">
            <v>425.4</v>
          </cell>
          <cell r="H16">
            <v>449.2</v>
          </cell>
          <cell r="I16">
            <v>450.2</v>
          </cell>
          <cell r="J16">
            <v>468.3</v>
          </cell>
          <cell r="K16">
            <v>479.4</v>
          </cell>
          <cell r="L16">
            <v>535.5</v>
          </cell>
          <cell r="M16">
            <v>0</v>
          </cell>
          <cell r="N16">
            <v>0</v>
          </cell>
          <cell r="O16">
            <v>0</v>
          </cell>
        </row>
        <row r="17">
          <cell r="B17" t="str">
            <v>3113 Totalt</v>
          </cell>
          <cell r="D17">
            <v>323.10000000000002</v>
          </cell>
          <cell r="E17">
            <v>362.1</v>
          </cell>
          <cell r="F17">
            <v>388.9</v>
          </cell>
          <cell r="G17">
            <v>425.4</v>
          </cell>
          <cell r="H17">
            <v>449.2</v>
          </cell>
          <cell r="I17">
            <v>450.2</v>
          </cell>
          <cell r="J17">
            <v>468.3</v>
          </cell>
          <cell r="K17">
            <v>479.4</v>
          </cell>
          <cell r="L17">
            <v>535.5</v>
          </cell>
          <cell r="O17">
            <v>0</v>
          </cell>
        </row>
        <row r="18">
          <cell r="A18" t="str">
            <v>T-FOND</v>
          </cell>
          <cell r="B18">
            <v>3114</v>
          </cell>
          <cell r="C18" t="str">
            <v>Förvaltning SSVX-fond</v>
          </cell>
          <cell r="D18">
            <v>300.39999999999998</v>
          </cell>
          <cell r="E18">
            <v>297.10000000000002</v>
          </cell>
          <cell r="F18">
            <v>333.2</v>
          </cell>
          <cell r="G18">
            <v>366.3</v>
          </cell>
          <cell r="H18">
            <v>392.8</v>
          </cell>
          <cell r="I18">
            <v>427.8</v>
          </cell>
          <cell r="J18">
            <v>493.5</v>
          </cell>
          <cell r="K18">
            <v>506.7</v>
          </cell>
          <cell r="L18">
            <v>521.79999999999995</v>
          </cell>
          <cell r="M18">
            <v>0</v>
          </cell>
          <cell r="N18">
            <v>0</v>
          </cell>
          <cell r="O18">
            <v>0</v>
          </cell>
        </row>
        <row r="19">
          <cell r="B19" t="str">
            <v>3114 Totalt</v>
          </cell>
          <cell r="D19">
            <v>300.39999999999998</v>
          </cell>
          <cell r="E19">
            <v>297.10000000000002</v>
          </cell>
          <cell r="F19">
            <v>333.2</v>
          </cell>
          <cell r="G19">
            <v>366.3</v>
          </cell>
          <cell r="H19">
            <v>392.8</v>
          </cell>
          <cell r="I19">
            <v>427.8</v>
          </cell>
          <cell r="J19">
            <v>493.5</v>
          </cell>
          <cell r="K19">
            <v>506.7</v>
          </cell>
          <cell r="L19">
            <v>521.79999999999995</v>
          </cell>
          <cell r="O19">
            <v>0</v>
          </cell>
        </row>
        <row r="20">
          <cell r="A20" t="str">
            <v>T-FOND</v>
          </cell>
          <cell r="B20">
            <v>3115</v>
          </cell>
          <cell r="C20" t="str">
            <v>Förvaltning SOBL-fond</v>
          </cell>
          <cell r="D20">
            <v>103.6</v>
          </cell>
          <cell r="E20">
            <v>93.7</v>
          </cell>
          <cell r="F20">
            <v>84.7</v>
          </cell>
          <cell r="G20">
            <v>80.2</v>
          </cell>
          <cell r="H20">
            <v>89.9</v>
          </cell>
          <cell r="I20">
            <v>95.2</v>
          </cell>
          <cell r="J20">
            <v>105.1</v>
          </cell>
          <cell r="K20">
            <v>125.4</v>
          </cell>
          <cell r="L20">
            <v>116.5</v>
          </cell>
          <cell r="M20">
            <v>0</v>
          </cell>
          <cell r="N20">
            <v>0</v>
          </cell>
          <cell r="O20">
            <v>0</v>
          </cell>
        </row>
        <row r="21">
          <cell r="B21" t="str">
            <v>3115 Totalt</v>
          </cell>
          <cell r="D21">
            <v>103.6</v>
          </cell>
          <cell r="E21">
            <v>93.7</v>
          </cell>
          <cell r="F21">
            <v>84.7</v>
          </cell>
          <cell r="G21">
            <v>80.2</v>
          </cell>
          <cell r="H21">
            <v>89.9</v>
          </cell>
          <cell r="I21">
            <v>95.2</v>
          </cell>
          <cell r="J21">
            <v>105.1</v>
          </cell>
          <cell r="K21">
            <v>125.4</v>
          </cell>
          <cell r="L21">
            <v>116.5</v>
          </cell>
          <cell r="O21">
            <v>0</v>
          </cell>
        </row>
        <row r="22">
          <cell r="A22" t="str">
            <v>TAB</v>
          </cell>
          <cell r="B22">
            <v>3611</v>
          </cell>
          <cell r="C22" t="str">
            <v>Intern fakturering T-FOND</v>
          </cell>
          <cell r="D22">
            <v>42</v>
          </cell>
          <cell r="E22">
            <v>42</v>
          </cell>
          <cell r="F22">
            <v>42</v>
          </cell>
          <cell r="G22">
            <v>42</v>
          </cell>
          <cell r="H22">
            <v>42</v>
          </cell>
          <cell r="I22">
            <v>42</v>
          </cell>
          <cell r="J22">
            <v>42</v>
          </cell>
          <cell r="K22">
            <v>42</v>
          </cell>
          <cell r="L22">
            <v>42</v>
          </cell>
          <cell r="M22">
            <v>0</v>
          </cell>
          <cell r="N22">
            <v>0</v>
          </cell>
          <cell r="O22">
            <v>0</v>
          </cell>
        </row>
        <row r="23">
          <cell r="B23" t="str">
            <v>3611 Totalt</v>
          </cell>
          <cell r="D23">
            <v>42</v>
          </cell>
          <cell r="E23">
            <v>42</v>
          </cell>
          <cell r="F23">
            <v>42</v>
          </cell>
          <cell r="G23">
            <v>42</v>
          </cell>
          <cell r="H23">
            <v>42</v>
          </cell>
          <cell r="I23">
            <v>42</v>
          </cell>
          <cell r="J23">
            <v>42</v>
          </cell>
          <cell r="K23">
            <v>42</v>
          </cell>
          <cell r="L23">
            <v>42</v>
          </cell>
          <cell r="O23">
            <v>0</v>
          </cell>
        </row>
        <row r="24">
          <cell r="A24" t="str">
            <v>TAB</v>
          </cell>
          <cell r="B24">
            <v>3612</v>
          </cell>
          <cell r="C24" t="str">
            <v>Intern fakturering T-KAP</v>
          </cell>
          <cell r="D24">
            <v>42</v>
          </cell>
          <cell r="E24">
            <v>42</v>
          </cell>
          <cell r="F24">
            <v>42</v>
          </cell>
          <cell r="G24">
            <v>42</v>
          </cell>
          <cell r="H24">
            <v>42</v>
          </cell>
          <cell r="I24">
            <v>42</v>
          </cell>
          <cell r="J24">
            <v>42</v>
          </cell>
          <cell r="K24">
            <v>42</v>
          </cell>
          <cell r="L24">
            <v>42</v>
          </cell>
          <cell r="M24">
            <v>0</v>
          </cell>
          <cell r="N24">
            <v>0</v>
          </cell>
          <cell r="O24">
            <v>0</v>
          </cell>
        </row>
        <row r="25">
          <cell r="B25" t="str">
            <v>3612 Totalt</v>
          </cell>
          <cell r="D25">
            <v>42</v>
          </cell>
          <cell r="E25">
            <v>42</v>
          </cell>
          <cell r="F25">
            <v>42</v>
          </cell>
          <cell r="G25">
            <v>42</v>
          </cell>
          <cell r="H25">
            <v>42</v>
          </cell>
          <cell r="I25">
            <v>42</v>
          </cell>
          <cell r="J25">
            <v>42</v>
          </cell>
          <cell r="K25">
            <v>42</v>
          </cell>
          <cell r="L25">
            <v>42</v>
          </cell>
          <cell r="O25">
            <v>0</v>
          </cell>
        </row>
        <row r="26">
          <cell r="A26" t="str">
            <v>T-FOND</v>
          </cell>
          <cell r="B26">
            <v>3613</v>
          </cell>
          <cell r="C26" t="str">
            <v>Intern fakturering, Oy Trevise</v>
          </cell>
          <cell r="D26">
            <v>155</v>
          </cell>
          <cell r="E26">
            <v>155</v>
          </cell>
          <cell r="F26">
            <v>107.1</v>
          </cell>
          <cell r="G26">
            <v>135.30000000000001</v>
          </cell>
          <cell r="H26">
            <v>114.7</v>
          </cell>
          <cell r="I26">
            <v>101.6</v>
          </cell>
          <cell r="J26">
            <v>94.9</v>
          </cell>
          <cell r="K26">
            <v>104.1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</row>
        <row r="27">
          <cell r="B27" t="str">
            <v>3613 Totalt</v>
          </cell>
          <cell r="D27">
            <v>155</v>
          </cell>
          <cell r="E27">
            <v>155</v>
          </cell>
          <cell r="F27">
            <v>107.1</v>
          </cell>
          <cell r="G27">
            <v>135.30000000000001</v>
          </cell>
          <cell r="H27">
            <v>114.7</v>
          </cell>
          <cell r="I27">
            <v>101.6</v>
          </cell>
          <cell r="J27">
            <v>94.9</v>
          </cell>
          <cell r="K27">
            <v>104.1</v>
          </cell>
          <cell r="L27">
            <v>0</v>
          </cell>
          <cell r="O27">
            <v>0</v>
          </cell>
        </row>
        <row r="28">
          <cell r="A28" t="str">
            <v>TAB</v>
          </cell>
          <cell r="B28">
            <v>3780</v>
          </cell>
          <cell r="C28" t="str">
            <v>Öresutjämning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</row>
        <row r="29">
          <cell r="A29" t="str">
            <v>T-KAP</v>
          </cell>
          <cell r="B29">
            <v>3780</v>
          </cell>
          <cell r="C29" t="str">
            <v>Öresutjämning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 t="str">
            <v>T-FOND</v>
          </cell>
          <cell r="B30">
            <v>3780</v>
          </cell>
          <cell r="C30" t="str">
            <v>Öresutjämning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B31" t="str">
            <v>3780 Totalt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O31">
            <v>0</v>
          </cell>
        </row>
        <row r="32">
          <cell r="A32" t="str">
            <v>TAB</v>
          </cell>
          <cell r="B32">
            <v>5210</v>
          </cell>
          <cell r="C32" t="str">
            <v>Lön företagsledare</v>
          </cell>
          <cell r="D32">
            <v>-58.5</v>
          </cell>
          <cell r="E32">
            <v>-58.5</v>
          </cell>
          <cell r="F32">
            <v>-58.5</v>
          </cell>
          <cell r="G32">
            <v>-58.5</v>
          </cell>
          <cell r="H32">
            <v>-58.5</v>
          </cell>
          <cell r="I32">
            <v>-58.5</v>
          </cell>
          <cell r="J32">
            <v>-70</v>
          </cell>
          <cell r="K32">
            <v>-70</v>
          </cell>
          <cell r="L32">
            <v>-64.099999999999994</v>
          </cell>
          <cell r="M32">
            <v>0</v>
          </cell>
          <cell r="N32">
            <v>0</v>
          </cell>
          <cell r="O32">
            <v>0</v>
          </cell>
        </row>
        <row r="33">
          <cell r="A33" t="str">
            <v>T-KAP</v>
          </cell>
          <cell r="B33">
            <v>5210</v>
          </cell>
          <cell r="C33" t="str">
            <v>Lön företagsledare</v>
          </cell>
          <cell r="D33">
            <v>-53.5</v>
          </cell>
          <cell r="E33">
            <v>-53.5</v>
          </cell>
          <cell r="F33">
            <v>-248.5</v>
          </cell>
          <cell r="G33">
            <v>-118.5</v>
          </cell>
          <cell r="H33">
            <v>-118.5</v>
          </cell>
          <cell r="I33">
            <v>-243.5</v>
          </cell>
          <cell r="J33">
            <v>0</v>
          </cell>
          <cell r="K33">
            <v>-125</v>
          </cell>
          <cell r="L33">
            <v>-120.8</v>
          </cell>
          <cell r="M33">
            <v>0</v>
          </cell>
          <cell r="N33">
            <v>0</v>
          </cell>
          <cell r="O33">
            <v>0</v>
          </cell>
        </row>
        <row r="34">
          <cell r="A34" t="str">
            <v>T-FOND</v>
          </cell>
          <cell r="B34">
            <v>5210</v>
          </cell>
          <cell r="C34" t="str">
            <v>Lön företagsledare</v>
          </cell>
          <cell r="D34">
            <v>-103.5</v>
          </cell>
          <cell r="E34">
            <v>-103.5</v>
          </cell>
          <cell r="F34">
            <v>-103.5</v>
          </cell>
          <cell r="G34">
            <v>-103.5</v>
          </cell>
          <cell r="H34">
            <v>-103.5</v>
          </cell>
          <cell r="I34">
            <v>-103.5</v>
          </cell>
          <cell r="J34">
            <v>-112.5</v>
          </cell>
          <cell r="K34">
            <v>-112.5</v>
          </cell>
          <cell r="L34">
            <v>-112.5</v>
          </cell>
          <cell r="M34">
            <v>0</v>
          </cell>
          <cell r="N34">
            <v>0</v>
          </cell>
          <cell r="O34">
            <v>0</v>
          </cell>
        </row>
        <row r="35">
          <cell r="B35" t="str">
            <v>5210 Totalt</v>
          </cell>
          <cell r="D35">
            <v>-215.5</v>
          </cell>
          <cell r="E35">
            <v>-215.5</v>
          </cell>
          <cell r="F35">
            <v>-410.5</v>
          </cell>
          <cell r="G35">
            <v>-280.5</v>
          </cell>
          <cell r="H35">
            <v>-280.5</v>
          </cell>
          <cell r="I35">
            <v>-405.5</v>
          </cell>
          <cell r="J35">
            <v>-182.5</v>
          </cell>
          <cell r="K35">
            <v>-307.5</v>
          </cell>
          <cell r="L35">
            <v>-297.39999999999998</v>
          </cell>
          <cell r="O35">
            <v>0</v>
          </cell>
        </row>
        <row r="36">
          <cell r="A36" t="str">
            <v>TAB</v>
          </cell>
          <cell r="B36">
            <v>5220</v>
          </cell>
          <cell r="C36" t="str">
            <v>Löner tjänstemän</v>
          </cell>
          <cell r="D36">
            <v>-49</v>
          </cell>
          <cell r="E36">
            <v>-54</v>
          </cell>
          <cell r="F36">
            <v>-51.5</v>
          </cell>
          <cell r="G36">
            <v>-27.2</v>
          </cell>
          <cell r="H36">
            <v>-35</v>
          </cell>
          <cell r="I36">
            <v>-35</v>
          </cell>
          <cell r="J36">
            <v>-35</v>
          </cell>
          <cell r="K36">
            <v>-35</v>
          </cell>
          <cell r="L36">
            <v>-35</v>
          </cell>
          <cell r="M36">
            <v>0</v>
          </cell>
          <cell r="N36">
            <v>0</v>
          </cell>
          <cell r="O36">
            <v>0</v>
          </cell>
        </row>
        <row r="37">
          <cell r="A37" t="str">
            <v>T-KAP</v>
          </cell>
          <cell r="B37">
            <v>5220</v>
          </cell>
          <cell r="C37" t="str">
            <v>Löner tjänstemän</v>
          </cell>
          <cell r="D37">
            <v>-373.6</v>
          </cell>
          <cell r="E37">
            <v>-107.7</v>
          </cell>
          <cell r="F37">
            <v>-106.9</v>
          </cell>
          <cell r="G37">
            <v>-125.4</v>
          </cell>
          <cell r="H37">
            <v>-116.8</v>
          </cell>
          <cell r="I37">
            <v>-237.2</v>
          </cell>
          <cell r="J37">
            <v>0</v>
          </cell>
          <cell r="K37">
            <v>-166.2</v>
          </cell>
          <cell r="L37">
            <v>-111.5</v>
          </cell>
          <cell r="M37">
            <v>0</v>
          </cell>
          <cell r="N37">
            <v>0</v>
          </cell>
          <cell r="O37">
            <v>0</v>
          </cell>
        </row>
        <row r="38">
          <cell r="A38" t="str">
            <v>T-FOND</v>
          </cell>
          <cell r="B38">
            <v>5220</v>
          </cell>
          <cell r="C38" t="str">
            <v>Löner tjänstemän</v>
          </cell>
          <cell r="D38">
            <v>-141.5</v>
          </cell>
          <cell r="E38">
            <v>-145.5</v>
          </cell>
          <cell r="F38">
            <v>-141.6</v>
          </cell>
          <cell r="G38">
            <v>-141.6</v>
          </cell>
          <cell r="H38">
            <v>-144.5</v>
          </cell>
          <cell r="I38">
            <v>-140.6</v>
          </cell>
          <cell r="J38">
            <v>-143.6</v>
          </cell>
          <cell r="K38">
            <v>-146.69999999999999</v>
          </cell>
          <cell r="L38">
            <v>-154.5</v>
          </cell>
          <cell r="M38">
            <v>0</v>
          </cell>
          <cell r="N38">
            <v>0</v>
          </cell>
          <cell r="O38">
            <v>0</v>
          </cell>
        </row>
        <row r="39">
          <cell r="B39" t="str">
            <v>5220 Totalt</v>
          </cell>
          <cell r="D39">
            <v>-564.1</v>
          </cell>
          <cell r="E39">
            <v>-307.2</v>
          </cell>
          <cell r="F39">
            <v>-300</v>
          </cell>
          <cell r="G39">
            <v>-294.2</v>
          </cell>
          <cell r="H39">
            <v>-296.3</v>
          </cell>
          <cell r="I39">
            <v>-412.79999999999995</v>
          </cell>
          <cell r="J39">
            <v>-178.6</v>
          </cell>
          <cell r="K39">
            <v>-347.9</v>
          </cell>
          <cell r="L39">
            <v>-301</v>
          </cell>
          <cell r="O39">
            <v>0</v>
          </cell>
        </row>
        <row r="40">
          <cell r="A40" t="str">
            <v>T-KAP</v>
          </cell>
          <cell r="B40">
            <v>5221</v>
          </cell>
          <cell r="C40" t="str">
            <v>Löner, provision</v>
          </cell>
          <cell r="D40">
            <v>-21.3</v>
          </cell>
          <cell r="E40">
            <v>0</v>
          </cell>
          <cell r="F40">
            <v>0</v>
          </cell>
          <cell r="G40">
            <v>-8.9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B41" t="str">
            <v>5221 Totalt</v>
          </cell>
          <cell r="D41">
            <v>-21.3</v>
          </cell>
          <cell r="E41">
            <v>0</v>
          </cell>
          <cell r="F41">
            <v>0</v>
          </cell>
          <cell r="G41">
            <v>-8.9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O41">
            <v>0</v>
          </cell>
        </row>
        <row r="42">
          <cell r="A42" t="str">
            <v>T-KAP</v>
          </cell>
          <cell r="B42">
            <v>5224</v>
          </cell>
          <cell r="C42" t="str">
            <v>Löner, tillfälliga</v>
          </cell>
          <cell r="D42">
            <v>-0.7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-4.5</v>
          </cell>
          <cell r="M42">
            <v>0</v>
          </cell>
          <cell r="N42">
            <v>0</v>
          </cell>
          <cell r="O42">
            <v>0</v>
          </cell>
        </row>
        <row r="43">
          <cell r="B43" t="str">
            <v>5224 Totalt</v>
          </cell>
          <cell r="D43">
            <v>-0.7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-4.5</v>
          </cell>
          <cell r="O43">
            <v>0</v>
          </cell>
        </row>
        <row r="44">
          <cell r="A44" t="str">
            <v>TAB</v>
          </cell>
          <cell r="B44">
            <v>5405</v>
          </cell>
          <cell r="C44" t="str">
            <v>Förmånsvärde fri bil</v>
          </cell>
          <cell r="D44">
            <v>-5.4</v>
          </cell>
          <cell r="E44">
            <v>-5.4</v>
          </cell>
          <cell r="F44">
            <v>-5.4</v>
          </cell>
          <cell r="G44">
            <v>-5.4</v>
          </cell>
          <cell r="H44">
            <v>-5.4</v>
          </cell>
          <cell r="I44">
            <v>-5.4</v>
          </cell>
          <cell r="J44">
            <v>-5.4</v>
          </cell>
          <cell r="K44">
            <v>-8.8000000000000007</v>
          </cell>
          <cell r="L44">
            <v>-8.8000000000000007</v>
          </cell>
          <cell r="M44">
            <v>0</v>
          </cell>
          <cell r="N44">
            <v>0</v>
          </cell>
          <cell r="O44">
            <v>0</v>
          </cell>
        </row>
        <row r="45">
          <cell r="A45" t="str">
            <v>T-KAP</v>
          </cell>
          <cell r="B45">
            <v>5405</v>
          </cell>
          <cell r="C45" t="str">
            <v>Förmånsvärde fri bil</v>
          </cell>
          <cell r="D45">
            <v>-41.3</v>
          </cell>
          <cell r="E45">
            <v>-11.1</v>
          </cell>
          <cell r="F45">
            <v>-19.100000000000001</v>
          </cell>
          <cell r="G45">
            <v>-19.100000000000001</v>
          </cell>
          <cell r="H45">
            <v>-19.100000000000001</v>
          </cell>
          <cell r="I45">
            <v>-38.200000000000003</v>
          </cell>
          <cell r="J45">
            <v>0</v>
          </cell>
          <cell r="K45">
            <v>-21.5</v>
          </cell>
          <cell r="L45">
            <v>-21.5</v>
          </cell>
          <cell r="M45">
            <v>0</v>
          </cell>
          <cell r="N45">
            <v>0</v>
          </cell>
          <cell r="O45">
            <v>0</v>
          </cell>
        </row>
        <row r="46">
          <cell r="A46" t="str">
            <v>T-FOND</v>
          </cell>
          <cell r="B46">
            <v>5405</v>
          </cell>
          <cell r="C46" t="str">
            <v>Förmånsvärde fri bil</v>
          </cell>
          <cell r="D46">
            <v>-9</v>
          </cell>
          <cell r="E46">
            <v>-9</v>
          </cell>
          <cell r="F46">
            <v>-9</v>
          </cell>
          <cell r="G46">
            <v>-9</v>
          </cell>
          <cell r="H46">
            <v>-9</v>
          </cell>
          <cell r="I46">
            <v>-9</v>
          </cell>
          <cell r="J46">
            <v>-9</v>
          </cell>
          <cell r="K46">
            <v>-12.5</v>
          </cell>
          <cell r="L46">
            <v>-12.5</v>
          </cell>
          <cell r="M46">
            <v>0</v>
          </cell>
          <cell r="N46">
            <v>0</v>
          </cell>
          <cell r="O46">
            <v>0</v>
          </cell>
        </row>
        <row r="47">
          <cell r="B47" t="str">
            <v>5405 Totalt</v>
          </cell>
          <cell r="D47">
            <v>-55.699999999999996</v>
          </cell>
          <cell r="E47">
            <v>-25.5</v>
          </cell>
          <cell r="F47">
            <v>-33.5</v>
          </cell>
          <cell r="G47">
            <v>-33.5</v>
          </cell>
          <cell r="H47">
            <v>-33.5</v>
          </cell>
          <cell r="I47">
            <v>-52.6</v>
          </cell>
          <cell r="J47">
            <v>-14.4</v>
          </cell>
          <cell r="K47">
            <v>-42.8</v>
          </cell>
          <cell r="L47">
            <v>-42.8</v>
          </cell>
          <cell r="O47">
            <v>0</v>
          </cell>
        </row>
        <row r="48">
          <cell r="A48" t="str">
            <v>TAB</v>
          </cell>
          <cell r="B48">
            <v>5499</v>
          </cell>
          <cell r="C48" t="str">
            <v>Korrektivpost förmånsvärde</v>
          </cell>
          <cell r="D48">
            <v>5.4</v>
          </cell>
          <cell r="E48">
            <v>5.4</v>
          </cell>
          <cell r="F48">
            <v>5.4</v>
          </cell>
          <cell r="G48">
            <v>5.4</v>
          </cell>
          <cell r="H48">
            <v>5.4</v>
          </cell>
          <cell r="I48">
            <v>5.4</v>
          </cell>
          <cell r="J48">
            <v>5.4</v>
          </cell>
          <cell r="K48">
            <v>8.8000000000000007</v>
          </cell>
          <cell r="L48">
            <v>8.8000000000000007</v>
          </cell>
          <cell r="M48">
            <v>0</v>
          </cell>
          <cell r="N48">
            <v>0</v>
          </cell>
          <cell r="O48">
            <v>0</v>
          </cell>
        </row>
        <row r="49">
          <cell r="A49" t="str">
            <v>T-KAP</v>
          </cell>
          <cell r="B49">
            <v>5499</v>
          </cell>
          <cell r="C49" t="str">
            <v>Korrektivpost förmånsvärde</v>
          </cell>
          <cell r="D49">
            <v>41.3</v>
          </cell>
          <cell r="E49">
            <v>11.1</v>
          </cell>
          <cell r="F49">
            <v>19.100000000000001</v>
          </cell>
          <cell r="G49">
            <v>19.100000000000001</v>
          </cell>
          <cell r="H49">
            <v>19.100000000000001</v>
          </cell>
          <cell r="I49">
            <v>38.200000000000003</v>
          </cell>
          <cell r="J49">
            <v>0</v>
          </cell>
          <cell r="K49">
            <v>21.5</v>
          </cell>
          <cell r="L49">
            <v>21.5</v>
          </cell>
          <cell r="M49">
            <v>0</v>
          </cell>
          <cell r="N49">
            <v>0</v>
          </cell>
          <cell r="O49">
            <v>0</v>
          </cell>
        </row>
        <row r="50">
          <cell r="A50" t="str">
            <v>T-FOND</v>
          </cell>
          <cell r="B50">
            <v>5499</v>
          </cell>
          <cell r="C50" t="str">
            <v>Korrektivpost förmånsvärde</v>
          </cell>
          <cell r="D50">
            <v>9</v>
          </cell>
          <cell r="E50">
            <v>9</v>
          </cell>
          <cell r="F50">
            <v>9</v>
          </cell>
          <cell r="G50">
            <v>9</v>
          </cell>
          <cell r="H50">
            <v>9</v>
          </cell>
          <cell r="I50">
            <v>9</v>
          </cell>
          <cell r="J50">
            <v>9</v>
          </cell>
          <cell r="K50">
            <v>12.5</v>
          </cell>
          <cell r="L50">
            <v>12.5</v>
          </cell>
          <cell r="M50">
            <v>0</v>
          </cell>
          <cell r="N50">
            <v>0</v>
          </cell>
          <cell r="O50">
            <v>0</v>
          </cell>
        </row>
        <row r="51">
          <cell r="B51" t="str">
            <v>5499 Totalt</v>
          </cell>
          <cell r="D51">
            <v>55.699999999999996</v>
          </cell>
          <cell r="E51">
            <v>25.5</v>
          </cell>
          <cell r="F51">
            <v>33.5</v>
          </cell>
          <cell r="G51">
            <v>33.5</v>
          </cell>
          <cell r="H51">
            <v>33.5</v>
          </cell>
          <cell r="I51">
            <v>52.6</v>
          </cell>
          <cell r="J51">
            <v>14.4</v>
          </cell>
          <cell r="K51">
            <v>42.8</v>
          </cell>
          <cell r="L51">
            <v>42.8</v>
          </cell>
          <cell r="O51">
            <v>0</v>
          </cell>
        </row>
        <row r="52">
          <cell r="A52" t="str">
            <v>T-KAP</v>
          </cell>
          <cell r="B52">
            <v>5530</v>
          </cell>
          <cell r="C52" t="str">
            <v>Resekostnadsers, skattefri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-1.1000000000000001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B53" t="str">
            <v>5530 Totalt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-1.1000000000000001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O53">
            <v>0</v>
          </cell>
        </row>
        <row r="54">
          <cell r="A54" t="str">
            <v>T-KAP</v>
          </cell>
          <cell r="B54">
            <v>5590</v>
          </cell>
          <cell r="C54" t="str">
            <v>Telefonersättning</v>
          </cell>
          <cell r="D54">
            <v>-0.2</v>
          </cell>
          <cell r="E54">
            <v>-0.2</v>
          </cell>
          <cell r="F54">
            <v>-0.2</v>
          </cell>
          <cell r="G54">
            <v>-0.2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</row>
        <row r="55">
          <cell r="B55" t="str">
            <v>5590 Totalt</v>
          </cell>
          <cell r="D55">
            <v>-0.2</v>
          </cell>
          <cell r="E55">
            <v>-0.2</v>
          </cell>
          <cell r="F55">
            <v>-0.2</v>
          </cell>
          <cell r="G55">
            <v>-0.2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O55">
            <v>0</v>
          </cell>
        </row>
        <row r="56">
          <cell r="A56" t="str">
            <v>TAB</v>
          </cell>
          <cell r="B56">
            <v>5610</v>
          </cell>
          <cell r="C56" t="str">
            <v>Arbetsgivaravgift, kontant</v>
          </cell>
          <cell r="D56">
            <v>-35.5</v>
          </cell>
          <cell r="E56">
            <v>-37.200000000000003</v>
          </cell>
          <cell r="F56">
            <v>-36.4</v>
          </cell>
          <cell r="G56">
            <v>-28.3</v>
          </cell>
          <cell r="H56">
            <v>-30.9</v>
          </cell>
          <cell r="I56">
            <v>-30.9</v>
          </cell>
          <cell r="J56">
            <v>-34.700000000000003</v>
          </cell>
          <cell r="K56">
            <v>-34.700000000000003</v>
          </cell>
          <cell r="L56">
            <v>-32.799999999999997</v>
          </cell>
          <cell r="M56">
            <v>0</v>
          </cell>
          <cell r="N56">
            <v>0</v>
          </cell>
          <cell r="O56">
            <v>0</v>
          </cell>
        </row>
        <row r="57">
          <cell r="A57" t="str">
            <v>T-KAP</v>
          </cell>
          <cell r="B57">
            <v>5610</v>
          </cell>
          <cell r="C57" t="str">
            <v>Arbetsgivaravgift, kontant</v>
          </cell>
          <cell r="D57">
            <v>-148.19999999999999</v>
          </cell>
          <cell r="E57">
            <v>-53.3</v>
          </cell>
          <cell r="F57">
            <v>-117.5</v>
          </cell>
          <cell r="G57">
            <v>-83.6</v>
          </cell>
          <cell r="H57">
            <v>-77.8</v>
          </cell>
          <cell r="I57">
            <v>-158.9</v>
          </cell>
          <cell r="J57">
            <v>0</v>
          </cell>
          <cell r="K57">
            <v>-96.3</v>
          </cell>
          <cell r="L57">
            <v>-78.3</v>
          </cell>
          <cell r="M57">
            <v>0</v>
          </cell>
          <cell r="N57">
            <v>0</v>
          </cell>
          <cell r="O57">
            <v>0</v>
          </cell>
        </row>
        <row r="58">
          <cell r="A58" t="str">
            <v>T-FOND</v>
          </cell>
          <cell r="B58">
            <v>5610</v>
          </cell>
          <cell r="C58" t="str">
            <v>Arbetsgivaravgift, kontant</v>
          </cell>
          <cell r="D58">
            <v>-81</v>
          </cell>
          <cell r="E58">
            <v>-82.3</v>
          </cell>
          <cell r="F58">
            <v>-81</v>
          </cell>
          <cell r="G58">
            <v>-81</v>
          </cell>
          <cell r="H58">
            <v>-82</v>
          </cell>
          <cell r="I58">
            <v>-80.7</v>
          </cell>
          <cell r="J58">
            <v>-84.7</v>
          </cell>
          <cell r="K58">
            <v>-85.7</v>
          </cell>
          <cell r="L58">
            <v>-88.3</v>
          </cell>
          <cell r="M58">
            <v>0</v>
          </cell>
          <cell r="N58">
            <v>0</v>
          </cell>
          <cell r="O58">
            <v>0</v>
          </cell>
        </row>
        <row r="59">
          <cell r="B59" t="str">
            <v>5610 Totalt</v>
          </cell>
          <cell r="D59">
            <v>-264.7</v>
          </cell>
          <cell r="E59">
            <v>-172.8</v>
          </cell>
          <cell r="F59">
            <v>-234.9</v>
          </cell>
          <cell r="G59">
            <v>-192.89999999999998</v>
          </cell>
          <cell r="H59">
            <v>-190.7</v>
          </cell>
          <cell r="I59">
            <v>-270.5</v>
          </cell>
          <cell r="J59">
            <v>-119.4</v>
          </cell>
          <cell r="K59">
            <v>-216.7</v>
          </cell>
          <cell r="L59">
            <v>-199.39999999999998</v>
          </cell>
          <cell r="O59">
            <v>0</v>
          </cell>
        </row>
        <row r="60">
          <cell r="A60" t="str">
            <v>TAB</v>
          </cell>
          <cell r="B60">
            <v>5612</v>
          </cell>
          <cell r="C60" t="str">
            <v>Arbetsgivaravgift, förmåner</v>
          </cell>
          <cell r="D60">
            <v>-1.8</v>
          </cell>
          <cell r="E60">
            <v>-1.8</v>
          </cell>
          <cell r="F60">
            <v>-1.8</v>
          </cell>
          <cell r="G60">
            <v>-1.8</v>
          </cell>
          <cell r="H60">
            <v>-1.8</v>
          </cell>
          <cell r="I60">
            <v>-1.8</v>
          </cell>
          <cell r="J60">
            <v>-1.8</v>
          </cell>
          <cell r="K60">
            <v>-2.9</v>
          </cell>
          <cell r="L60">
            <v>-2.9</v>
          </cell>
          <cell r="M60">
            <v>0</v>
          </cell>
          <cell r="N60">
            <v>0</v>
          </cell>
          <cell r="O60">
            <v>0</v>
          </cell>
        </row>
        <row r="61">
          <cell r="A61" t="str">
            <v>T-KAP</v>
          </cell>
          <cell r="B61">
            <v>5612</v>
          </cell>
          <cell r="C61" t="str">
            <v>Arbetsgivaravgift, förmåner</v>
          </cell>
          <cell r="D61">
            <v>-13.7</v>
          </cell>
          <cell r="E61">
            <v>-3.7</v>
          </cell>
          <cell r="F61">
            <v>-6.3</v>
          </cell>
          <cell r="G61">
            <v>-6.3</v>
          </cell>
          <cell r="H61">
            <v>-6.3</v>
          </cell>
          <cell r="I61">
            <v>-12.6</v>
          </cell>
          <cell r="J61">
            <v>0</v>
          </cell>
          <cell r="K61">
            <v>-7.1</v>
          </cell>
          <cell r="L61">
            <v>-7.1</v>
          </cell>
          <cell r="M61">
            <v>0</v>
          </cell>
          <cell r="N61">
            <v>0</v>
          </cell>
          <cell r="O61">
            <v>0</v>
          </cell>
        </row>
        <row r="62">
          <cell r="A62" t="str">
            <v>T-FOND</v>
          </cell>
          <cell r="B62">
            <v>5612</v>
          </cell>
          <cell r="C62" t="str">
            <v>Arbetsgivaravgift, förmåner</v>
          </cell>
          <cell r="D62">
            <v>-3</v>
          </cell>
          <cell r="E62">
            <v>-3</v>
          </cell>
          <cell r="F62">
            <v>-3</v>
          </cell>
          <cell r="G62">
            <v>-3</v>
          </cell>
          <cell r="H62">
            <v>-3</v>
          </cell>
          <cell r="I62">
            <v>-3</v>
          </cell>
          <cell r="J62">
            <v>-3</v>
          </cell>
          <cell r="K62">
            <v>-4.0999999999999996</v>
          </cell>
          <cell r="L62">
            <v>-4.0999999999999996</v>
          </cell>
          <cell r="M62">
            <v>0</v>
          </cell>
          <cell r="N62">
            <v>0</v>
          </cell>
          <cell r="O62">
            <v>0</v>
          </cell>
        </row>
        <row r="63">
          <cell r="B63" t="str">
            <v>5612 Totalt</v>
          </cell>
          <cell r="D63">
            <v>-18.5</v>
          </cell>
          <cell r="E63">
            <v>-8.5</v>
          </cell>
          <cell r="F63">
            <v>-11.1</v>
          </cell>
          <cell r="G63">
            <v>-11.1</v>
          </cell>
          <cell r="H63">
            <v>-11.1</v>
          </cell>
          <cell r="I63">
            <v>-17.399999999999999</v>
          </cell>
          <cell r="J63">
            <v>-4.8</v>
          </cell>
          <cell r="K63">
            <v>-14.1</v>
          </cell>
          <cell r="L63">
            <v>-14.1</v>
          </cell>
          <cell r="O63">
            <v>0</v>
          </cell>
        </row>
        <row r="64">
          <cell r="A64" t="str">
            <v>TAB</v>
          </cell>
          <cell r="B64">
            <v>5630</v>
          </cell>
          <cell r="C64" t="str">
            <v>Särskild löneskatt, p-förs.</v>
          </cell>
          <cell r="D64">
            <v>-1.7</v>
          </cell>
          <cell r="E64">
            <v>-1.7</v>
          </cell>
          <cell r="F64">
            <v>-1.7</v>
          </cell>
          <cell r="G64">
            <v>-4.5</v>
          </cell>
          <cell r="H64">
            <v>-2.8</v>
          </cell>
          <cell r="I64">
            <v>-2.5</v>
          </cell>
          <cell r="J64">
            <v>-2.6</v>
          </cell>
          <cell r="K64">
            <v>-2.5</v>
          </cell>
          <cell r="L64">
            <v>-2.5</v>
          </cell>
          <cell r="M64">
            <v>0</v>
          </cell>
          <cell r="N64">
            <v>0</v>
          </cell>
          <cell r="O64">
            <v>0</v>
          </cell>
        </row>
        <row r="65">
          <cell r="A65" t="str">
            <v>T-KAP</v>
          </cell>
          <cell r="B65">
            <v>5630</v>
          </cell>
          <cell r="C65" t="str">
            <v>Särskild löneskatt, p-förs.</v>
          </cell>
          <cell r="D65">
            <v>-3.1</v>
          </cell>
          <cell r="E65">
            <v>-3.7</v>
          </cell>
          <cell r="F65">
            <v>-3.7</v>
          </cell>
          <cell r="G65">
            <v>-3.5</v>
          </cell>
          <cell r="H65">
            <v>-3.5</v>
          </cell>
          <cell r="I65">
            <v>-18.8</v>
          </cell>
          <cell r="J65">
            <v>-0.2</v>
          </cell>
          <cell r="K65">
            <v>-4.5</v>
          </cell>
          <cell r="L65">
            <v>-4.5</v>
          </cell>
          <cell r="M65">
            <v>0</v>
          </cell>
          <cell r="N65">
            <v>0</v>
          </cell>
          <cell r="O65">
            <v>0</v>
          </cell>
        </row>
        <row r="66">
          <cell r="A66" t="str">
            <v>T-FOND</v>
          </cell>
          <cell r="B66">
            <v>5630</v>
          </cell>
          <cell r="C66" t="str">
            <v>Särskild löneskatt, p-förs.</v>
          </cell>
          <cell r="D66">
            <v>-2.9</v>
          </cell>
          <cell r="E66">
            <v>-3.2</v>
          </cell>
          <cell r="F66">
            <v>-3.2</v>
          </cell>
          <cell r="G66">
            <v>-7.6</v>
          </cell>
          <cell r="H66">
            <v>-0.5</v>
          </cell>
          <cell r="I66">
            <v>-4.7</v>
          </cell>
          <cell r="J66">
            <v>-4.4000000000000004</v>
          </cell>
          <cell r="K66">
            <v>-4.3</v>
          </cell>
          <cell r="L66">
            <v>-4.3</v>
          </cell>
          <cell r="M66">
            <v>0</v>
          </cell>
          <cell r="N66">
            <v>0</v>
          </cell>
          <cell r="O66">
            <v>0</v>
          </cell>
        </row>
        <row r="67">
          <cell r="B67" t="str">
            <v>5630 Totalt</v>
          </cell>
          <cell r="D67">
            <v>-7.6999999999999993</v>
          </cell>
          <cell r="E67">
            <v>-8.6000000000000014</v>
          </cell>
          <cell r="F67">
            <v>-8.6000000000000014</v>
          </cell>
          <cell r="G67">
            <v>-15.6</v>
          </cell>
          <cell r="H67">
            <v>-6.8</v>
          </cell>
          <cell r="I67">
            <v>-26</v>
          </cell>
          <cell r="J67">
            <v>-7.2000000000000011</v>
          </cell>
          <cell r="K67">
            <v>-11.3</v>
          </cell>
          <cell r="L67">
            <v>-11.3</v>
          </cell>
          <cell r="O67">
            <v>0</v>
          </cell>
        </row>
        <row r="68">
          <cell r="A68" t="str">
            <v>TAB</v>
          </cell>
          <cell r="B68">
            <v>5670</v>
          </cell>
          <cell r="C68" t="str">
            <v>Arb. marknadsförsäkr.</v>
          </cell>
          <cell r="D68">
            <v>0</v>
          </cell>
          <cell r="E68">
            <v>0</v>
          </cell>
          <cell r="F68">
            <v>-0.7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</row>
        <row r="69">
          <cell r="A69" t="str">
            <v>T-KAP</v>
          </cell>
          <cell r="B69">
            <v>5670</v>
          </cell>
          <cell r="C69" t="str">
            <v>AMF, TFA</v>
          </cell>
          <cell r="D69">
            <v>0</v>
          </cell>
          <cell r="E69">
            <v>-1.5</v>
          </cell>
          <cell r="F69">
            <v>0</v>
          </cell>
          <cell r="G69">
            <v>0</v>
          </cell>
          <cell r="H69">
            <v>0</v>
          </cell>
          <cell r="I69">
            <v>-0.1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</row>
        <row r="70">
          <cell r="A70" t="str">
            <v>T-FOND</v>
          </cell>
          <cell r="B70">
            <v>5670</v>
          </cell>
          <cell r="C70" t="str">
            <v>AMF, TFA</v>
          </cell>
          <cell r="D70">
            <v>0</v>
          </cell>
          <cell r="E70">
            <v>-1.5</v>
          </cell>
          <cell r="F70">
            <v>0</v>
          </cell>
          <cell r="G70">
            <v>0</v>
          </cell>
          <cell r="H70">
            <v>0</v>
          </cell>
          <cell r="I70">
            <v>-0.1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</row>
        <row r="71">
          <cell r="B71" t="str">
            <v>5670 Totalt</v>
          </cell>
          <cell r="D71">
            <v>0</v>
          </cell>
          <cell r="E71">
            <v>-3</v>
          </cell>
          <cell r="F71">
            <v>-0.7</v>
          </cell>
          <cell r="G71">
            <v>0</v>
          </cell>
          <cell r="H71">
            <v>0</v>
          </cell>
          <cell r="I71">
            <v>-0.2</v>
          </cell>
          <cell r="J71">
            <v>0</v>
          </cell>
          <cell r="K71">
            <v>0</v>
          </cell>
          <cell r="L71">
            <v>0</v>
          </cell>
          <cell r="O71">
            <v>0</v>
          </cell>
        </row>
        <row r="72">
          <cell r="A72" t="str">
            <v>T-KAP</v>
          </cell>
          <cell r="B72">
            <v>5680</v>
          </cell>
          <cell r="C72" t="str">
            <v>TGL, Förenade Liv</v>
          </cell>
          <cell r="D72">
            <v>-2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-2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</row>
        <row r="73">
          <cell r="A73" t="str">
            <v>T-FOND</v>
          </cell>
          <cell r="B73">
            <v>5680</v>
          </cell>
          <cell r="C73" t="str">
            <v>TGL, Förenade Liv</v>
          </cell>
          <cell r="D73">
            <v>-1.3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-1.3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</row>
        <row r="74">
          <cell r="B74" t="str">
            <v>5680 Totalt</v>
          </cell>
          <cell r="D74">
            <v>-3.3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-3.3</v>
          </cell>
          <cell r="J74">
            <v>0</v>
          </cell>
          <cell r="K74">
            <v>0</v>
          </cell>
          <cell r="L74">
            <v>0</v>
          </cell>
          <cell r="O74">
            <v>0</v>
          </cell>
        </row>
        <row r="75">
          <cell r="A75" t="str">
            <v>TAB</v>
          </cell>
          <cell r="B75">
            <v>5712</v>
          </cell>
          <cell r="C75" t="str">
            <v>Pensionsförsäkringar, individ</v>
          </cell>
          <cell r="D75">
            <v>-8.1</v>
          </cell>
          <cell r="E75">
            <v>-8.1</v>
          </cell>
          <cell r="F75">
            <v>-16.7</v>
          </cell>
          <cell r="G75">
            <v>-21.1</v>
          </cell>
          <cell r="H75">
            <v>-13.1</v>
          </cell>
          <cell r="I75">
            <v>-11.7</v>
          </cell>
          <cell r="J75">
            <v>-12.3</v>
          </cell>
          <cell r="K75">
            <v>-11.7</v>
          </cell>
          <cell r="L75">
            <v>-11.7</v>
          </cell>
          <cell r="M75">
            <v>0</v>
          </cell>
          <cell r="N75">
            <v>0</v>
          </cell>
          <cell r="O75">
            <v>0</v>
          </cell>
        </row>
        <row r="76">
          <cell r="A76" t="str">
            <v>T-KAP</v>
          </cell>
          <cell r="B76">
            <v>5712</v>
          </cell>
          <cell r="C76" t="str">
            <v>Pensionsförsäkringar, individ</v>
          </cell>
          <cell r="D76">
            <v>-14.3</v>
          </cell>
          <cell r="E76">
            <v>-17.5</v>
          </cell>
          <cell r="F76">
            <v>-17.5</v>
          </cell>
          <cell r="G76">
            <v>-16.5</v>
          </cell>
          <cell r="H76">
            <v>-16.5</v>
          </cell>
          <cell r="I76">
            <v>-88</v>
          </cell>
          <cell r="J76">
            <v>-1</v>
          </cell>
          <cell r="K76">
            <v>-20.9</v>
          </cell>
          <cell r="L76">
            <v>-20.9</v>
          </cell>
          <cell r="M76">
            <v>0</v>
          </cell>
          <cell r="N76">
            <v>0</v>
          </cell>
          <cell r="O76">
            <v>0</v>
          </cell>
        </row>
        <row r="77">
          <cell r="A77" t="str">
            <v>T-FOND</v>
          </cell>
          <cell r="B77">
            <v>5712</v>
          </cell>
          <cell r="C77" t="str">
            <v>Pensionsförsäkringar, individ</v>
          </cell>
          <cell r="D77">
            <v>-13.7</v>
          </cell>
          <cell r="E77">
            <v>-14.9</v>
          </cell>
          <cell r="F77">
            <v>-14.9</v>
          </cell>
          <cell r="G77">
            <v>-35.299999999999997</v>
          </cell>
          <cell r="H77">
            <v>-2.2000000000000002</v>
          </cell>
          <cell r="I77">
            <v>-21.9</v>
          </cell>
          <cell r="J77">
            <v>-20.399999999999999</v>
          </cell>
          <cell r="K77">
            <v>-20</v>
          </cell>
          <cell r="L77">
            <v>-20</v>
          </cell>
          <cell r="M77">
            <v>0</v>
          </cell>
          <cell r="N77">
            <v>0</v>
          </cell>
          <cell r="O77">
            <v>0</v>
          </cell>
        </row>
        <row r="78">
          <cell r="B78" t="str">
            <v>5712 Totalt</v>
          </cell>
          <cell r="D78">
            <v>-36.099999999999994</v>
          </cell>
          <cell r="E78">
            <v>-40.5</v>
          </cell>
          <cell r="F78">
            <v>-49.1</v>
          </cell>
          <cell r="G78">
            <v>-72.900000000000006</v>
          </cell>
          <cell r="H78">
            <v>-31.8</v>
          </cell>
          <cell r="I78">
            <v>-121.6</v>
          </cell>
          <cell r="J78">
            <v>-33.700000000000003</v>
          </cell>
          <cell r="K78">
            <v>-52.599999999999994</v>
          </cell>
          <cell r="L78">
            <v>-52.599999999999994</v>
          </cell>
          <cell r="O78">
            <v>0</v>
          </cell>
        </row>
        <row r="79">
          <cell r="A79" t="str">
            <v>TAB</v>
          </cell>
          <cell r="B79">
            <v>5714</v>
          </cell>
          <cell r="C79" t="str">
            <v>Olycksfall, Folksam</v>
          </cell>
          <cell r="D79">
            <v>-3</v>
          </cell>
          <cell r="E79">
            <v>0</v>
          </cell>
          <cell r="F79">
            <v>0</v>
          </cell>
          <cell r="G79">
            <v>-3</v>
          </cell>
          <cell r="H79">
            <v>0</v>
          </cell>
          <cell r="I79">
            <v>-2.7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</row>
        <row r="80">
          <cell r="B80" t="str">
            <v>5714 Totalt</v>
          </cell>
          <cell r="D80">
            <v>-3</v>
          </cell>
          <cell r="E80">
            <v>0</v>
          </cell>
          <cell r="F80">
            <v>0</v>
          </cell>
          <cell r="G80">
            <v>-3</v>
          </cell>
          <cell r="H80">
            <v>0</v>
          </cell>
          <cell r="I80">
            <v>-2.7</v>
          </cell>
          <cell r="J80">
            <v>0</v>
          </cell>
          <cell r="K80">
            <v>0</v>
          </cell>
          <cell r="L80">
            <v>0</v>
          </cell>
          <cell r="O80">
            <v>0</v>
          </cell>
        </row>
        <row r="81">
          <cell r="A81" t="str">
            <v>TAB</v>
          </cell>
          <cell r="B81">
            <v>5715</v>
          </cell>
          <cell r="C81" t="str">
            <v>Zürich Life, sjukförsäkring</v>
          </cell>
          <cell r="D81">
            <v>-0.9</v>
          </cell>
          <cell r="E81">
            <v>-0.9</v>
          </cell>
          <cell r="F81">
            <v>-0.9</v>
          </cell>
          <cell r="G81">
            <v>-0.9</v>
          </cell>
          <cell r="H81">
            <v>-0.9</v>
          </cell>
          <cell r="I81">
            <v>-0.9</v>
          </cell>
          <cell r="J81">
            <v>-0.9</v>
          </cell>
          <cell r="K81">
            <v>-0.9</v>
          </cell>
          <cell r="L81">
            <v>-0.9</v>
          </cell>
          <cell r="M81">
            <v>0</v>
          </cell>
          <cell r="N81">
            <v>0</v>
          </cell>
          <cell r="O81">
            <v>0</v>
          </cell>
        </row>
        <row r="82">
          <cell r="A82" t="str">
            <v>T-KAP</v>
          </cell>
          <cell r="B82">
            <v>5715</v>
          </cell>
          <cell r="C82" t="str">
            <v>Sjukförsäkring Zürich Life</v>
          </cell>
          <cell r="D82">
            <v>-2</v>
          </cell>
          <cell r="E82">
            <v>-2</v>
          </cell>
          <cell r="F82">
            <v>-2</v>
          </cell>
          <cell r="G82">
            <v>-2</v>
          </cell>
          <cell r="H82">
            <v>-2</v>
          </cell>
          <cell r="I82">
            <v>-4</v>
          </cell>
          <cell r="J82">
            <v>0</v>
          </cell>
          <cell r="K82">
            <v>-2</v>
          </cell>
          <cell r="L82">
            <v>-2</v>
          </cell>
          <cell r="M82">
            <v>0</v>
          </cell>
          <cell r="N82">
            <v>0</v>
          </cell>
          <cell r="O82">
            <v>0</v>
          </cell>
        </row>
        <row r="83">
          <cell r="A83" t="str">
            <v>T-FOND</v>
          </cell>
          <cell r="B83">
            <v>5715</v>
          </cell>
          <cell r="C83" t="str">
            <v>Sjukförsäkring Zürich Life</v>
          </cell>
          <cell r="D83">
            <v>-1.7</v>
          </cell>
          <cell r="E83">
            <v>-1.7</v>
          </cell>
          <cell r="F83">
            <v>-1.7</v>
          </cell>
          <cell r="G83">
            <v>-1.7</v>
          </cell>
          <cell r="H83">
            <v>-1.7</v>
          </cell>
          <cell r="I83">
            <v>-1.7</v>
          </cell>
          <cell r="J83">
            <v>-1.7</v>
          </cell>
          <cell r="K83">
            <v>-1.7</v>
          </cell>
          <cell r="L83">
            <v>-1.7</v>
          </cell>
          <cell r="M83">
            <v>0</v>
          </cell>
          <cell r="N83">
            <v>0</v>
          </cell>
          <cell r="O83">
            <v>0</v>
          </cell>
        </row>
        <row r="84">
          <cell r="B84" t="str">
            <v>5715 Totalt</v>
          </cell>
          <cell r="D84">
            <v>-4.5999999999999996</v>
          </cell>
          <cell r="E84">
            <v>-4.5999999999999996</v>
          </cell>
          <cell r="F84">
            <v>-4.5999999999999996</v>
          </cell>
          <cell r="G84">
            <v>-4.5999999999999996</v>
          </cell>
          <cell r="H84">
            <v>-4.5999999999999996</v>
          </cell>
          <cell r="I84">
            <v>-6.6000000000000005</v>
          </cell>
          <cell r="J84">
            <v>-2.6</v>
          </cell>
          <cell r="K84">
            <v>-4.5999999999999996</v>
          </cell>
          <cell r="L84">
            <v>-4.5999999999999996</v>
          </cell>
          <cell r="O84">
            <v>0</v>
          </cell>
        </row>
        <row r="85">
          <cell r="A85" t="str">
            <v>TAB</v>
          </cell>
          <cell r="B85">
            <v>5716</v>
          </cell>
          <cell r="C85" t="str">
            <v>Tjänstereseförsäkring Viator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-1.5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</row>
        <row r="86">
          <cell r="B86" t="str">
            <v>5716 Totalt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-1.5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O86">
            <v>0</v>
          </cell>
        </row>
        <row r="87">
          <cell r="A87" t="str">
            <v>TAB</v>
          </cell>
          <cell r="B87">
            <v>5810</v>
          </cell>
          <cell r="C87" t="str">
            <v>Utbildning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-15.6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</row>
        <row r="88">
          <cell r="A88" t="str">
            <v>T-KAP</v>
          </cell>
          <cell r="B88">
            <v>5810</v>
          </cell>
          <cell r="C88" t="str">
            <v>Utbildning</v>
          </cell>
          <cell r="D88">
            <v>-6.8</v>
          </cell>
          <cell r="E88">
            <v>-23.8</v>
          </cell>
          <cell r="F88">
            <v>-8</v>
          </cell>
          <cell r="G88">
            <v>-1.3</v>
          </cell>
          <cell r="H88">
            <v>-8</v>
          </cell>
          <cell r="I88">
            <v>0</v>
          </cell>
          <cell r="J88">
            <v>0</v>
          </cell>
          <cell r="K88">
            <v>-24</v>
          </cell>
          <cell r="L88">
            <v>-0.9</v>
          </cell>
          <cell r="M88">
            <v>0</v>
          </cell>
          <cell r="N88">
            <v>0</v>
          </cell>
          <cell r="O88">
            <v>0</v>
          </cell>
        </row>
        <row r="89">
          <cell r="A89" t="str">
            <v>T-FOND</v>
          </cell>
          <cell r="B89">
            <v>5810</v>
          </cell>
          <cell r="C89" t="str">
            <v>Utbildning</v>
          </cell>
          <cell r="D89">
            <v>-5.2</v>
          </cell>
          <cell r="E89">
            <v>0</v>
          </cell>
          <cell r="F89">
            <v>-2.2999999999999998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</row>
        <row r="90">
          <cell r="B90" t="str">
            <v>5810 Totalt</v>
          </cell>
          <cell r="D90">
            <v>-12</v>
          </cell>
          <cell r="E90">
            <v>-23.8</v>
          </cell>
          <cell r="F90">
            <v>-10.3</v>
          </cell>
          <cell r="G90">
            <v>-1.3</v>
          </cell>
          <cell r="H90">
            <v>-23.6</v>
          </cell>
          <cell r="I90">
            <v>0</v>
          </cell>
          <cell r="J90">
            <v>0</v>
          </cell>
          <cell r="K90">
            <v>-24</v>
          </cell>
          <cell r="L90">
            <v>-0.9</v>
          </cell>
          <cell r="O90">
            <v>0</v>
          </cell>
        </row>
        <row r="91">
          <cell r="A91" t="str">
            <v>TAB</v>
          </cell>
          <cell r="B91">
            <v>5829</v>
          </cell>
          <cell r="C91" t="str">
            <v>Sjukvårdsförs. EJ avdragsgill</v>
          </cell>
          <cell r="D91">
            <v>-17.100000000000001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</row>
        <row r="92">
          <cell r="B92" t="str">
            <v>5829 Totalt</v>
          </cell>
          <cell r="D92">
            <v>-17.100000000000001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O92">
            <v>0</v>
          </cell>
        </row>
        <row r="93">
          <cell r="A93" t="str">
            <v>TAB</v>
          </cell>
          <cell r="B93">
            <v>5870</v>
          </cell>
          <cell r="C93" t="str">
            <v>Personalrepr.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-1.3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</row>
        <row r="94">
          <cell r="B94" t="str">
            <v>5870 Totalt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-1.3</v>
          </cell>
          <cell r="J94">
            <v>0</v>
          </cell>
          <cell r="K94">
            <v>0</v>
          </cell>
          <cell r="L94">
            <v>0</v>
          </cell>
          <cell r="O94">
            <v>0</v>
          </cell>
        </row>
        <row r="95">
          <cell r="A95" t="str">
            <v>TAB</v>
          </cell>
          <cell r="B95">
            <v>5872</v>
          </cell>
          <cell r="C95" t="str">
            <v>Personalrepr. EJ avdrag</v>
          </cell>
          <cell r="D95">
            <v>0</v>
          </cell>
          <cell r="E95">
            <v>-1.2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</row>
        <row r="96">
          <cell r="B96" t="str">
            <v>5872 Totalt</v>
          </cell>
          <cell r="D96">
            <v>0</v>
          </cell>
          <cell r="E96">
            <v>-1.2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O96">
            <v>0</v>
          </cell>
        </row>
        <row r="97">
          <cell r="A97" t="str">
            <v>TAB</v>
          </cell>
          <cell r="B97">
            <v>5890</v>
          </cell>
          <cell r="C97" t="str">
            <v>Övriga personalkostnader</v>
          </cell>
          <cell r="D97">
            <v>0</v>
          </cell>
          <cell r="E97">
            <v>0</v>
          </cell>
          <cell r="F97">
            <v>-62.6</v>
          </cell>
          <cell r="G97">
            <v>0</v>
          </cell>
          <cell r="H97">
            <v>-1.5</v>
          </cell>
          <cell r="I97">
            <v>-0.6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</row>
        <row r="98">
          <cell r="A98" t="str">
            <v>T-KAP</v>
          </cell>
          <cell r="B98">
            <v>5890</v>
          </cell>
          <cell r="C98" t="str">
            <v>Övriga personalkostnader</v>
          </cell>
          <cell r="D98">
            <v>-1.5</v>
          </cell>
          <cell r="E98">
            <v>-3.8</v>
          </cell>
          <cell r="F98">
            <v>-3.7</v>
          </cell>
          <cell r="G98">
            <v>-2.4</v>
          </cell>
          <cell r="H98">
            <v>-17.3</v>
          </cell>
          <cell r="I98">
            <v>-3.2</v>
          </cell>
          <cell r="J98">
            <v>-2.5</v>
          </cell>
          <cell r="K98">
            <v>-1.6</v>
          </cell>
          <cell r="L98">
            <v>-5.6</v>
          </cell>
          <cell r="M98">
            <v>0</v>
          </cell>
          <cell r="N98">
            <v>0</v>
          </cell>
          <cell r="O98">
            <v>0</v>
          </cell>
        </row>
        <row r="99">
          <cell r="A99" t="str">
            <v>T-FOND</v>
          </cell>
          <cell r="B99">
            <v>5890</v>
          </cell>
          <cell r="C99" t="str">
            <v>Övriga personalkostnader</v>
          </cell>
          <cell r="D99">
            <v>-0.9</v>
          </cell>
          <cell r="E99">
            <v>0</v>
          </cell>
          <cell r="F99">
            <v>0</v>
          </cell>
          <cell r="G99">
            <v>-13.9</v>
          </cell>
          <cell r="H99">
            <v>-0.4</v>
          </cell>
          <cell r="I99">
            <v>-0.6</v>
          </cell>
          <cell r="J99">
            <v>-0.6</v>
          </cell>
          <cell r="K99">
            <v>-1.9</v>
          </cell>
          <cell r="L99">
            <v>-0.8</v>
          </cell>
          <cell r="M99">
            <v>0</v>
          </cell>
          <cell r="N99">
            <v>0</v>
          </cell>
          <cell r="O99">
            <v>0</v>
          </cell>
        </row>
        <row r="100">
          <cell r="B100" t="str">
            <v>5890 Totalt</v>
          </cell>
          <cell r="D100">
            <v>-2.4</v>
          </cell>
          <cell r="E100">
            <v>-3.8</v>
          </cell>
          <cell r="F100">
            <v>-66.3</v>
          </cell>
          <cell r="G100">
            <v>-16.3</v>
          </cell>
          <cell r="H100">
            <v>-19.2</v>
          </cell>
          <cell r="I100">
            <v>-4.4000000000000004</v>
          </cell>
          <cell r="J100">
            <v>-3.1</v>
          </cell>
          <cell r="K100">
            <v>-3.5</v>
          </cell>
          <cell r="L100">
            <v>-6.3999999999999995</v>
          </cell>
          <cell r="O100">
            <v>0</v>
          </cell>
        </row>
        <row r="101">
          <cell r="A101" t="str">
            <v>T-KAP</v>
          </cell>
          <cell r="B101">
            <v>6010</v>
          </cell>
          <cell r="C101" t="str">
            <v>Lokalhyra</v>
          </cell>
          <cell r="D101">
            <v>-36.200000000000003</v>
          </cell>
          <cell r="E101">
            <v>-36.200000000000003</v>
          </cell>
          <cell r="F101">
            <v>-36.200000000000003</v>
          </cell>
          <cell r="G101">
            <v>-35.4</v>
          </cell>
          <cell r="H101">
            <v>-35.4</v>
          </cell>
          <cell r="I101">
            <v>-71.3</v>
          </cell>
          <cell r="J101">
            <v>0</v>
          </cell>
          <cell r="K101">
            <v>-35.799999999999997</v>
          </cell>
          <cell r="L101">
            <v>-35.799999999999997</v>
          </cell>
          <cell r="M101">
            <v>0</v>
          </cell>
          <cell r="N101">
            <v>0</v>
          </cell>
          <cell r="O101">
            <v>0</v>
          </cell>
        </row>
        <row r="102">
          <cell r="A102" t="str">
            <v>T-FOND</v>
          </cell>
          <cell r="B102">
            <v>6010</v>
          </cell>
          <cell r="C102" t="str">
            <v>Lokalhyra</v>
          </cell>
          <cell r="D102">
            <v>-33.200000000000003</v>
          </cell>
          <cell r="E102">
            <v>-33.200000000000003</v>
          </cell>
          <cell r="F102">
            <v>-33.200000000000003</v>
          </cell>
          <cell r="G102">
            <v>-32.6</v>
          </cell>
          <cell r="H102">
            <v>-32.6</v>
          </cell>
          <cell r="I102">
            <v>-32.6</v>
          </cell>
          <cell r="J102">
            <v>-32.9</v>
          </cell>
          <cell r="K102">
            <v>-32.9</v>
          </cell>
          <cell r="L102">
            <v>-32.9</v>
          </cell>
          <cell r="M102">
            <v>0</v>
          </cell>
          <cell r="N102">
            <v>0</v>
          </cell>
          <cell r="O102">
            <v>0</v>
          </cell>
        </row>
        <row r="103">
          <cell r="B103" t="str">
            <v>6010 Tota〱吠</v>
          </cell>
          <cell r="D103">
            <v>-69.400000000000006</v>
          </cell>
          <cell r="E103">
            <v>-69.400000000000006</v>
          </cell>
          <cell r="F103">
            <v>-69.400000000000006</v>
          </cell>
          <cell r="G103">
            <v>-68</v>
          </cell>
          <cell r="H103">
            <v>-68</v>
          </cell>
          <cell r="I103">
            <v>-103.9</v>
          </cell>
          <cell r="J103">
            <v>-32.9</v>
          </cell>
          <cell r="K103">
            <v>-68.699999999999989</v>
          </cell>
          <cell r="L103">
            <v>-68.699999999999989</v>
          </cell>
          <cell r="O103">
            <v>0</v>
          </cell>
        </row>
        <row r="104">
          <cell r="A104" t="str">
            <v>T-KAP</v>
          </cell>
          <cell r="B104">
            <v>6050</v>
          </cell>
          <cell r="C104" t="str">
            <v>Elektricitet</v>
          </cell>
          <cell r="D104">
            <v>-2.5</v>
          </cell>
          <cell r="E104">
            <v>0</v>
          </cell>
          <cell r="F104">
            <v>-3.5</v>
          </cell>
          <cell r="G104">
            <v>0</v>
          </cell>
          <cell r="H104">
            <v>-2.6</v>
          </cell>
          <cell r="I104">
            <v>0</v>
          </cell>
          <cell r="J104">
            <v>-2.7</v>
          </cell>
          <cell r="K104">
            <v>0</v>
          </cell>
          <cell r="L104">
            <v>-2.8</v>
          </cell>
          <cell r="M104">
            <v>0</v>
          </cell>
          <cell r="N104">
            <v>0</v>
          </cell>
          <cell r="O104">
            <v>0</v>
          </cell>
        </row>
        <row r="105">
          <cell r="A105" t="str">
            <v>T-FOND</v>
          </cell>
          <cell r="B105">
            <v>6050</v>
          </cell>
          <cell r="C105" t="str">
            <v>Elektricitet</v>
          </cell>
          <cell r="D105">
            <v>-0.6</v>
          </cell>
          <cell r="E105">
            <v>0</v>
          </cell>
          <cell r="F105">
            <v>0</v>
          </cell>
          <cell r="G105">
            <v>-0.8</v>
          </cell>
          <cell r="H105">
            <v>-0.4</v>
          </cell>
          <cell r="I105">
            <v>0</v>
          </cell>
          <cell r="J105">
            <v>-0.6</v>
          </cell>
          <cell r="K105">
            <v>0</v>
          </cell>
          <cell r="L105">
            <v>-0.6</v>
          </cell>
          <cell r="M105">
            <v>0</v>
          </cell>
          <cell r="N105">
            <v>0</v>
          </cell>
          <cell r="O105">
            <v>0</v>
          </cell>
        </row>
        <row r="106">
          <cell r="B106" t="str">
            <v>6050 Totalt</v>
          </cell>
          <cell r="D106">
            <v>-3.1</v>
          </cell>
          <cell r="E106">
            <v>0</v>
          </cell>
          <cell r="F106">
            <v>-3.5</v>
          </cell>
          <cell r="G106">
            <v>-0.8</v>
          </cell>
          <cell r="H106">
            <v>-3</v>
          </cell>
          <cell r="I106">
            <v>0</v>
          </cell>
          <cell r="J106">
            <v>-3.3000000000000003</v>
          </cell>
          <cell r="K106">
            <v>0</v>
          </cell>
          <cell r="L106">
            <v>-3.4</v>
          </cell>
          <cell r="O106">
            <v>0</v>
          </cell>
        </row>
        <row r="107">
          <cell r="A107" t="str">
            <v>T-KAP</v>
          </cell>
          <cell r="B107">
            <v>6060</v>
          </cell>
          <cell r="C107" t="str">
            <v>Lokaltillbehör</v>
          </cell>
          <cell r="D107">
            <v>0</v>
          </cell>
          <cell r="E107">
            <v>0</v>
          </cell>
          <cell r="F107">
            <v>0</v>
          </cell>
          <cell r="G107">
            <v>-3.8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</row>
        <row r="108">
          <cell r="B108" t="str">
            <v>6060 Totalt</v>
          </cell>
          <cell r="D108">
            <v>0</v>
          </cell>
          <cell r="E108">
            <v>0</v>
          </cell>
          <cell r="F108">
            <v>0</v>
          </cell>
          <cell r="G108">
            <v>-3.8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O108">
            <v>0</v>
          </cell>
        </row>
        <row r="109">
          <cell r="A109" t="str">
            <v>T-KAP</v>
          </cell>
          <cell r="B109">
            <v>6070</v>
          </cell>
          <cell r="C109" t="str">
            <v>Städning, tvätt mm</v>
          </cell>
          <cell r="D109">
            <v>-4.8</v>
          </cell>
          <cell r="E109">
            <v>-4.5999999999999996</v>
          </cell>
          <cell r="F109">
            <v>-4.9000000000000004</v>
          </cell>
          <cell r="G109">
            <v>-4.7</v>
          </cell>
          <cell r="H109">
            <v>-4.8</v>
          </cell>
          <cell r="I109">
            <v>-4.8</v>
          </cell>
          <cell r="J109">
            <v>-4.8</v>
          </cell>
          <cell r="K109">
            <v>-4.8</v>
          </cell>
          <cell r="L109">
            <v>-4.7</v>
          </cell>
          <cell r="M109">
            <v>0</v>
          </cell>
          <cell r="N109">
            <v>0</v>
          </cell>
          <cell r="O109">
            <v>0</v>
          </cell>
        </row>
        <row r="110">
          <cell r="A110" t="str">
            <v>T-FOND</v>
          </cell>
          <cell r="B110">
            <v>6070</v>
          </cell>
          <cell r="C110" t="str">
            <v>Städning, tvätt mm</v>
          </cell>
          <cell r="D110">
            <v>-4.2</v>
          </cell>
          <cell r="E110">
            <v>-4.2</v>
          </cell>
          <cell r="F110">
            <v>-4.5</v>
          </cell>
          <cell r="G110">
            <v>-5.3</v>
          </cell>
          <cell r="H110">
            <v>-4.5</v>
          </cell>
          <cell r="I110">
            <v>-4.2</v>
          </cell>
          <cell r="J110">
            <v>-4.2</v>
          </cell>
          <cell r="K110">
            <v>-4.2</v>
          </cell>
          <cell r="L110">
            <v>-4.5</v>
          </cell>
          <cell r="M110">
            <v>0</v>
          </cell>
          <cell r="N110">
            <v>0</v>
          </cell>
          <cell r="O110">
            <v>0</v>
          </cell>
        </row>
        <row r="111">
          <cell r="B111" t="str">
            <v>6070 Totalt</v>
          </cell>
          <cell r="D111">
            <v>-9</v>
          </cell>
          <cell r="E111">
            <v>-8.8000000000000007</v>
          </cell>
          <cell r="F111">
            <v>-9.4</v>
          </cell>
          <cell r="G111">
            <v>-10</v>
          </cell>
          <cell r="H111">
            <v>-9.3000000000000007</v>
          </cell>
          <cell r="I111">
            <v>-9</v>
          </cell>
          <cell r="J111">
            <v>-9</v>
          </cell>
          <cell r="K111">
            <v>-9</v>
          </cell>
          <cell r="L111">
            <v>-9.1999999999999993</v>
          </cell>
          <cell r="O111">
            <v>0</v>
          </cell>
        </row>
        <row r="112">
          <cell r="A112" t="str">
            <v>T-KAP</v>
          </cell>
          <cell r="B112">
            <v>6090</v>
          </cell>
          <cell r="C112" t="str">
            <v>Övriga lokalkostnader</v>
          </cell>
          <cell r="D112">
            <v>0</v>
          </cell>
          <cell r="E112">
            <v>-2.8</v>
          </cell>
          <cell r="F112">
            <v>-2.9</v>
          </cell>
          <cell r="G112">
            <v>-1</v>
          </cell>
          <cell r="H112">
            <v>0</v>
          </cell>
          <cell r="I112">
            <v>-1.2</v>
          </cell>
          <cell r="J112">
            <v>0</v>
          </cell>
          <cell r="K112">
            <v>0</v>
          </cell>
          <cell r="L112">
            <v>-1.1000000000000001</v>
          </cell>
          <cell r="M112">
            <v>0</v>
          </cell>
          <cell r="N112">
            <v>0</v>
          </cell>
          <cell r="O112">
            <v>0</v>
          </cell>
        </row>
        <row r="113">
          <cell r="A113" t="str">
            <v>T-FOND</v>
          </cell>
          <cell r="B113">
            <v>6090</v>
          </cell>
          <cell r="C113" t="str">
            <v>Övriga lokalkostnader</v>
          </cell>
          <cell r="D113">
            <v>-2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</row>
        <row r="114">
          <cell r="B114" t="str">
            <v>6090 Totalt</v>
          </cell>
          <cell r="D114">
            <v>-2</v>
          </cell>
          <cell r="E114">
            <v>-2.8</v>
          </cell>
          <cell r="F114">
            <v>-2.9</v>
          </cell>
          <cell r="G114">
            <v>-1</v>
          </cell>
          <cell r="H114">
            <v>0</v>
          </cell>
          <cell r="I114">
            <v>-1.2</v>
          </cell>
          <cell r="J114">
            <v>0</v>
          </cell>
          <cell r="K114">
            <v>0</v>
          </cell>
          <cell r="L114">
            <v>-1.1000000000000001</v>
          </cell>
          <cell r="O114">
            <v>0</v>
          </cell>
        </row>
        <row r="115">
          <cell r="A115" t="str">
            <v>T-KAP</v>
          </cell>
          <cell r="B115">
            <v>6120</v>
          </cell>
          <cell r="C115" t="str">
            <v>Hyra/leasing inventarier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-1.8</v>
          </cell>
          <cell r="M115">
            <v>0</v>
          </cell>
          <cell r="N115">
            <v>0</v>
          </cell>
          <cell r="O115">
            <v>0</v>
          </cell>
        </row>
        <row r="116">
          <cell r="B116" t="str">
            <v>6120 Totalt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-1.8</v>
          </cell>
          <cell r="O116">
            <v>0</v>
          </cell>
        </row>
        <row r="117">
          <cell r="A117" t="str">
            <v>TAB</v>
          </cell>
          <cell r="B117">
            <v>6130</v>
          </cell>
          <cell r="C117" t="str">
            <v>Licenser för dataprogram</v>
          </cell>
          <cell r="D117">
            <v>-2.4</v>
          </cell>
          <cell r="E117">
            <v>0</v>
          </cell>
          <cell r="F117">
            <v>-2.2999999999999998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-4.4000000000000004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</row>
        <row r="118">
          <cell r="A118" t="str">
            <v>T-KAP</v>
          </cell>
          <cell r="B118">
            <v>6130</v>
          </cell>
          <cell r="C118" t="str">
            <v>Licenser för dataprogram</v>
          </cell>
          <cell r="D118">
            <v>-0.3</v>
          </cell>
          <cell r="E118">
            <v>-0.5</v>
          </cell>
          <cell r="F118">
            <v>-0.5</v>
          </cell>
          <cell r="G118">
            <v>-0.7</v>
          </cell>
          <cell r="H118">
            <v>-0.5</v>
          </cell>
          <cell r="I118">
            <v>-0.5</v>
          </cell>
          <cell r="J118">
            <v>0</v>
          </cell>
          <cell r="K118">
            <v>-0.5</v>
          </cell>
          <cell r="L118">
            <v>-0.4</v>
          </cell>
          <cell r="M118">
            <v>0</v>
          </cell>
          <cell r="N118">
            <v>0</v>
          </cell>
          <cell r="O118">
            <v>0</v>
          </cell>
        </row>
        <row r="119">
          <cell r="A119" t="str">
            <v>T-FOND</v>
          </cell>
          <cell r="B119">
            <v>6130</v>
          </cell>
          <cell r="C119" t="str">
            <v>Licenser för dataprogram</v>
          </cell>
          <cell r="D119">
            <v>-0.4</v>
          </cell>
          <cell r="E119">
            <v>-1.9</v>
          </cell>
          <cell r="F119">
            <v>-6.2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</row>
        <row r="120">
          <cell r="B120" t="str">
            <v>6130 Totalt</v>
          </cell>
          <cell r="D120">
            <v>-3.0999999999999996</v>
          </cell>
          <cell r="E120">
            <v>-2.4</v>
          </cell>
          <cell r="F120">
            <v>-9</v>
          </cell>
          <cell r="G120">
            <v>-0.7</v>
          </cell>
          <cell r="H120">
            <v>-0.5</v>
          </cell>
          <cell r="I120">
            <v>-0.5</v>
          </cell>
          <cell r="J120">
            <v>0</v>
          </cell>
          <cell r="K120">
            <v>-4.9000000000000004</v>
          </cell>
          <cell r="L120">
            <v>-0.4</v>
          </cell>
          <cell r="O120">
            <v>0</v>
          </cell>
        </row>
        <row r="121">
          <cell r="A121" t="str">
            <v>TAB</v>
          </cell>
          <cell r="B121">
            <v>6410</v>
          </cell>
          <cell r="C121" t="str">
            <v>Förbrukningsinv / -matrial</v>
          </cell>
          <cell r="D121">
            <v>0</v>
          </cell>
          <cell r="E121">
            <v>0</v>
          </cell>
          <cell r="F121">
            <v>-3.9</v>
          </cell>
          <cell r="G121">
            <v>0</v>
          </cell>
          <cell r="H121">
            <v>0</v>
          </cell>
          <cell r="I121">
            <v>-3.3</v>
          </cell>
          <cell r="J121">
            <v>-2.2999999999999998</v>
          </cell>
          <cell r="K121">
            <v>-0.5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</row>
        <row r="122">
          <cell r="A122" t="str">
            <v>T-KAP</v>
          </cell>
          <cell r="B122">
            <v>6410</v>
          </cell>
          <cell r="C122" t="str">
            <v>Förbrukningsinv / -matrial</v>
          </cell>
          <cell r="D122">
            <v>-4.3</v>
          </cell>
          <cell r="E122">
            <v>-11.7</v>
          </cell>
          <cell r="F122">
            <v>-2.9</v>
          </cell>
          <cell r="G122">
            <v>0</v>
          </cell>
          <cell r="H122">
            <v>-2.4</v>
          </cell>
          <cell r="I122">
            <v>0</v>
          </cell>
          <cell r="J122">
            <v>-1.2</v>
          </cell>
          <cell r="K122">
            <v>-2.6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</row>
        <row r="123">
          <cell r="A123" t="str">
            <v>T-FOND</v>
          </cell>
          <cell r="B123">
            <v>6410</v>
          </cell>
          <cell r="C123" t="str">
            <v>Förbrukningsinv / -matrial</v>
          </cell>
          <cell r="D123">
            <v>-23.1</v>
          </cell>
          <cell r="E123">
            <v>-9.6999999999999993</v>
          </cell>
          <cell r="F123">
            <v>0</v>
          </cell>
          <cell r="G123">
            <v>0</v>
          </cell>
          <cell r="H123">
            <v>-8.8000000000000007</v>
          </cell>
          <cell r="I123">
            <v>0</v>
          </cell>
          <cell r="J123">
            <v>-4.5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0</v>
          </cell>
        </row>
        <row r="124">
          <cell r="B124" t="str">
            <v>6410 Totalt</v>
          </cell>
          <cell r="D124">
            <v>-27.400000000000002</v>
          </cell>
          <cell r="E124">
            <v>-21.4</v>
          </cell>
          <cell r="F124">
            <v>-6.8</v>
          </cell>
          <cell r="G124">
            <v>0</v>
          </cell>
          <cell r="H124">
            <v>-11.200000000000001</v>
          </cell>
          <cell r="I124">
            <v>-3.3</v>
          </cell>
          <cell r="J124">
            <v>-8</v>
          </cell>
          <cell r="K124">
            <v>-3.1</v>
          </cell>
          <cell r="L124">
            <v>0</v>
          </cell>
          <cell r="O124">
            <v>0</v>
          </cell>
        </row>
        <row r="125">
          <cell r="A125" t="str">
            <v>TAB</v>
          </cell>
          <cell r="B125">
            <v>6500</v>
          </cell>
          <cell r="C125" t="str">
            <v>Kontorsmaterial</v>
          </cell>
          <cell r="D125">
            <v>0</v>
          </cell>
          <cell r="E125">
            <v>0</v>
          </cell>
          <cell r="F125">
            <v>-3</v>
          </cell>
          <cell r="G125">
            <v>0</v>
          </cell>
          <cell r="H125">
            <v>0</v>
          </cell>
          <cell r="I125">
            <v>-4</v>
          </cell>
          <cell r="J125">
            <v>-1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</row>
        <row r="126">
          <cell r="A126" t="str">
            <v>T-KAP</v>
          </cell>
          <cell r="B126">
            <v>6500</v>
          </cell>
          <cell r="C126" t="str">
            <v>Kontorsmaterial</v>
          </cell>
          <cell r="D126">
            <v>-11.1</v>
          </cell>
          <cell r="E126">
            <v>-37.5</v>
          </cell>
          <cell r="F126">
            <v>-34.5</v>
          </cell>
          <cell r="G126">
            <v>-23</v>
          </cell>
          <cell r="H126">
            <v>-5</v>
          </cell>
          <cell r="I126">
            <v>-13.3</v>
          </cell>
          <cell r="J126">
            <v>-9</v>
          </cell>
          <cell r="K126">
            <v>-15.4</v>
          </cell>
          <cell r="L126">
            <v>-19.399999999999999</v>
          </cell>
          <cell r="M126">
            <v>0</v>
          </cell>
          <cell r="N126">
            <v>0</v>
          </cell>
          <cell r="O126">
            <v>0</v>
          </cell>
        </row>
        <row r="127">
          <cell r="A127" t="str">
            <v>T-FOND</v>
          </cell>
          <cell r="B127">
            <v>6500</v>
          </cell>
          <cell r="C127" t="str">
            <v>Kontorsmaterial</v>
          </cell>
          <cell r="D127">
            <v>-15</v>
          </cell>
          <cell r="E127">
            <v>-2.5</v>
          </cell>
          <cell r="F127">
            <v>-8.6</v>
          </cell>
          <cell r="G127">
            <v>-5.6</v>
          </cell>
          <cell r="H127">
            <v>-5.5</v>
          </cell>
          <cell r="I127">
            <v>-4.5</v>
          </cell>
          <cell r="J127">
            <v>-6.7</v>
          </cell>
          <cell r="K127">
            <v>-8.1999999999999993</v>
          </cell>
          <cell r="L127">
            <v>-8.8000000000000007</v>
          </cell>
          <cell r="M127">
            <v>0</v>
          </cell>
          <cell r="N127">
            <v>0</v>
          </cell>
          <cell r="O127">
            <v>0</v>
          </cell>
        </row>
        <row r="128">
          <cell r="B128" t="str">
            <v>6500 Totalt</v>
          </cell>
          <cell r="D128">
            <v>-26.1</v>
          </cell>
          <cell r="E128">
            <v>-40</v>
          </cell>
          <cell r="F128">
            <v>-46.1</v>
          </cell>
          <cell r="G128">
            <v>-28.6</v>
          </cell>
          <cell r="H128">
            <v>-10.5</v>
          </cell>
          <cell r="I128">
            <v>-21.8</v>
          </cell>
          <cell r="J128">
            <v>-16.7</v>
          </cell>
          <cell r="K128">
            <v>-23.6</v>
          </cell>
          <cell r="L128">
            <v>-28.2</v>
          </cell>
          <cell r="O128">
            <v>0</v>
          </cell>
        </row>
        <row r="129">
          <cell r="A129" t="str">
            <v>T-KAP</v>
          </cell>
          <cell r="B129">
            <v>6640</v>
          </cell>
          <cell r="C129" t="str">
            <v>Reparation, underhåll inv.</v>
          </cell>
          <cell r="D129">
            <v>0</v>
          </cell>
          <cell r="E129">
            <v>0</v>
          </cell>
          <cell r="F129">
            <v>-1.8</v>
          </cell>
          <cell r="G129">
            <v>-4.9000000000000004</v>
          </cell>
          <cell r="H129">
            <v>-1.1000000000000001</v>
          </cell>
          <cell r="I129">
            <v>-4.8</v>
          </cell>
          <cell r="J129">
            <v>-0.7</v>
          </cell>
          <cell r="K129">
            <v>-2.5</v>
          </cell>
          <cell r="L129">
            <v>-1.9</v>
          </cell>
          <cell r="M129">
            <v>0</v>
          </cell>
          <cell r="N129">
            <v>0</v>
          </cell>
          <cell r="O129">
            <v>0</v>
          </cell>
        </row>
        <row r="130">
          <cell r="A130" t="str">
            <v>T-FOND</v>
          </cell>
          <cell r="B130">
            <v>6640</v>
          </cell>
          <cell r="C130" t="str">
            <v>Reparation, underhåll inv.</v>
          </cell>
          <cell r="D130">
            <v>0</v>
          </cell>
          <cell r="E130">
            <v>0</v>
          </cell>
          <cell r="F130">
            <v>-3.2</v>
          </cell>
          <cell r="G130">
            <v>-1.2</v>
          </cell>
          <cell r="H130">
            <v>0</v>
          </cell>
          <cell r="I130">
            <v>-2.4</v>
          </cell>
          <cell r="J130">
            <v>0</v>
          </cell>
          <cell r="K130">
            <v>-3.4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</row>
        <row r="131">
          <cell r="B131" t="str">
            <v>6640 Totalt</v>
          </cell>
          <cell r="D131">
            <v>0</v>
          </cell>
          <cell r="E131">
            <v>0</v>
          </cell>
          <cell r="F131">
            <v>-5</v>
          </cell>
          <cell r="G131">
            <v>-6.1000000000000005</v>
          </cell>
          <cell r="H131">
            <v>-1.1000000000000001</v>
          </cell>
          <cell r="I131">
            <v>-7.1999999999999993</v>
          </cell>
          <cell r="J131">
            <v>-0.7</v>
          </cell>
          <cell r="K131">
            <v>-5.9</v>
          </cell>
          <cell r="L131">
            <v>-1.9</v>
          </cell>
          <cell r="O131">
            <v>0</v>
          </cell>
        </row>
        <row r="132">
          <cell r="A132" t="str">
            <v>T-KAP</v>
          </cell>
          <cell r="B132">
            <v>6680</v>
          </cell>
          <cell r="C132" t="str">
            <v>TAB, intern service</v>
          </cell>
          <cell r="D132">
            <v>-42</v>
          </cell>
          <cell r="E132">
            <v>-42</v>
          </cell>
          <cell r="F132">
            <v>-42</v>
          </cell>
          <cell r="G132">
            <v>-42</v>
          </cell>
          <cell r="H132">
            <v>-42</v>
          </cell>
          <cell r="I132">
            <v>-42</v>
          </cell>
          <cell r="J132">
            <v>-42</v>
          </cell>
          <cell r="K132">
            <v>-42</v>
          </cell>
          <cell r="L132">
            <v>-42</v>
          </cell>
          <cell r="M132">
            <v>0</v>
          </cell>
          <cell r="N132">
            <v>0</v>
          </cell>
          <cell r="O132">
            <v>0</v>
          </cell>
        </row>
        <row r="133">
          <cell r="A133" t="str">
            <v>T-FOND</v>
          </cell>
          <cell r="B133">
            <v>6680</v>
          </cell>
          <cell r="C133" t="str">
            <v>TAB, intern service</v>
          </cell>
          <cell r="D133">
            <v>-52.5</v>
          </cell>
          <cell r="E133">
            <v>-52.5</v>
          </cell>
          <cell r="F133">
            <v>-52.5</v>
          </cell>
          <cell r="G133">
            <v>-52.5</v>
          </cell>
          <cell r="H133">
            <v>-52.5</v>
          </cell>
          <cell r="I133">
            <v>-52.5</v>
          </cell>
          <cell r="J133">
            <v>-52.5</v>
          </cell>
          <cell r="K133">
            <v>-52.5</v>
          </cell>
          <cell r="L133">
            <v>-52.5</v>
          </cell>
          <cell r="M133">
            <v>0</v>
          </cell>
          <cell r="N133">
            <v>0</v>
          </cell>
          <cell r="O133">
            <v>0</v>
          </cell>
        </row>
        <row r="134">
          <cell r="B134" t="str">
            <v>6680 Totalt</v>
          </cell>
          <cell r="D134">
            <v>-94.5</v>
          </cell>
          <cell r="E134">
            <v>-94.5</v>
          </cell>
          <cell r="F134">
            <v>-94.5</v>
          </cell>
          <cell r="G134">
            <v>-94.5</v>
          </cell>
          <cell r="H134">
            <v>-94.5</v>
          </cell>
          <cell r="I134">
            <v>-94.5</v>
          </cell>
          <cell r="J134">
            <v>-94.5</v>
          </cell>
          <cell r="K134">
            <v>-94.5</v>
          </cell>
          <cell r="L134">
            <v>-94.5</v>
          </cell>
          <cell r="O134">
            <v>0</v>
          </cell>
        </row>
        <row r="135">
          <cell r="A135" t="str">
            <v>TAB</v>
          </cell>
          <cell r="B135">
            <v>6730</v>
          </cell>
          <cell r="C135" t="str">
            <v>Redovisningstjänster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-7.4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</row>
        <row r="136">
          <cell r="B136" t="str">
            <v>6730 Totalt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-7.4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O136">
            <v>0</v>
          </cell>
        </row>
        <row r="137">
          <cell r="A137" t="str">
            <v>TAB</v>
          </cell>
          <cell r="B137">
            <v>6740</v>
          </cell>
          <cell r="C137" t="str">
            <v>Data-tjänster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-4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</row>
        <row r="138">
          <cell r="A138" t="str">
            <v>T-KAP</v>
          </cell>
          <cell r="B138">
            <v>6740</v>
          </cell>
          <cell r="C138" t="str">
            <v>Data-tjänster</v>
          </cell>
          <cell r="D138">
            <v>0</v>
          </cell>
          <cell r="E138">
            <v>0</v>
          </cell>
          <cell r="F138">
            <v>-2.2999999999999998</v>
          </cell>
          <cell r="G138">
            <v>-4.8</v>
          </cell>
          <cell r="H138">
            <v>-33.299999999999997</v>
          </cell>
          <cell r="I138">
            <v>-20.7</v>
          </cell>
          <cell r="J138">
            <v>-8.6</v>
          </cell>
          <cell r="K138">
            <v>0</v>
          </cell>
          <cell r="L138">
            <v>-19.600000000000001</v>
          </cell>
          <cell r="M138">
            <v>0</v>
          </cell>
          <cell r="N138">
            <v>0</v>
          </cell>
          <cell r="O138">
            <v>0</v>
          </cell>
        </row>
        <row r="139">
          <cell r="A139" t="str">
            <v>T-FOND</v>
          </cell>
          <cell r="B139">
            <v>6740</v>
          </cell>
          <cell r="C139" t="str">
            <v>Data-tjänster</v>
          </cell>
          <cell r="D139">
            <v>0</v>
          </cell>
          <cell r="E139">
            <v>0</v>
          </cell>
          <cell r="F139">
            <v>0</v>
          </cell>
          <cell r="G139">
            <v>-6.5</v>
          </cell>
          <cell r="H139">
            <v>-42.6</v>
          </cell>
          <cell r="I139">
            <v>-9.5</v>
          </cell>
          <cell r="J139">
            <v>-3.8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</row>
        <row r="140">
          <cell r="B140" t="str">
            <v>6740 Totalt</v>
          </cell>
          <cell r="D140">
            <v>0</v>
          </cell>
          <cell r="E140">
            <v>0</v>
          </cell>
          <cell r="F140">
            <v>-2.2999999999999998</v>
          </cell>
          <cell r="G140">
            <v>-11.3</v>
          </cell>
          <cell r="H140">
            <v>-79.900000000000006</v>
          </cell>
          <cell r="I140">
            <v>-30.2</v>
          </cell>
          <cell r="J140">
            <v>-12.399999999999999</v>
          </cell>
          <cell r="K140">
            <v>0</v>
          </cell>
          <cell r="L140">
            <v>-19.600000000000001</v>
          </cell>
          <cell r="O140">
            <v>0</v>
          </cell>
        </row>
        <row r="141">
          <cell r="A141" t="str">
            <v>T-KAP</v>
          </cell>
          <cell r="B141">
            <v>6750</v>
          </cell>
          <cell r="C141" t="str">
            <v>Skattekonsulter mm</v>
          </cell>
          <cell r="D141">
            <v>-5.0999999999999996</v>
          </cell>
          <cell r="E141">
            <v>0</v>
          </cell>
          <cell r="F141">
            <v>0</v>
          </cell>
          <cell r="G141">
            <v>-13.9</v>
          </cell>
          <cell r="H141">
            <v>0</v>
          </cell>
          <cell r="I141">
            <v>0</v>
          </cell>
          <cell r="J141">
            <v>0</v>
          </cell>
          <cell r="K141">
            <v>-2.2999999999999998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</row>
        <row r="142">
          <cell r="B142" t="str">
            <v>6750 Totalt</v>
          </cell>
          <cell r="D142">
            <v>-5.0999999999999996</v>
          </cell>
          <cell r="E142">
            <v>0</v>
          </cell>
          <cell r="F142">
            <v>0</v>
          </cell>
          <cell r="G142">
            <v>-13.9</v>
          </cell>
          <cell r="H142">
            <v>0</v>
          </cell>
          <cell r="I142">
            <v>0</v>
          </cell>
          <cell r="J142">
            <v>0</v>
          </cell>
          <cell r="K142">
            <v>-2.2999999999999998</v>
          </cell>
          <cell r="L142">
            <v>0</v>
          </cell>
          <cell r="O142">
            <v>0</v>
          </cell>
        </row>
        <row r="143">
          <cell r="A143" t="str">
            <v>TAB</v>
          </cell>
          <cell r="B143">
            <v>6780</v>
          </cell>
          <cell r="C143" t="str">
            <v>Advokatkostnader</v>
          </cell>
          <cell r="D143">
            <v>0</v>
          </cell>
          <cell r="E143">
            <v>0</v>
          </cell>
          <cell r="F143">
            <v>0</v>
          </cell>
          <cell r="G143">
            <v>-7.2</v>
          </cell>
          <cell r="H143">
            <v>-5.6</v>
          </cell>
          <cell r="I143">
            <v>-2.6</v>
          </cell>
          <cell r="J143">
            <v>-8.6</v>
          </cell>
          <cell r="K143">
            <v>-6.1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</row>
        <row r="144">
          <cell r="A144" t="str">
            <v>T-KAP</v>
          </cell>
          <cell r="B144">
            <v>6780</v>
          </cell>
          <cell r="C144" t="str">
            <v>Advokatkostnader, internt</v>
          </cell>
          <cell r="D144">
            <v>0</v>
          </cell>
          <cell r="E144">
            <v>0</v>
          </cell>
          <cell r="F144">
            <v>-3.7</v>
          </cell>
          <cell r="G144">
            <v>-10.199999999999999</v>
          </cell>
          <cell r="H144">
            <v>-2.1</v>
          </cell>
          <cell r="I144">
            <v>0</v>
          </cell>
          <cell r="J144">
            <v>-1.1000000000000001</v>
          </cell>
          <cell r="K144">
            <v>0</v>
          </cell>
          <cell r="L144">
            <v>-4.7</v>
          </cell>
          <cell r="M144">
            <v>0</v>
          </cell>
          <cell r="N144">
            <v>0</v>
          </cell>
          <cell r="O144">
            <v>0</v>
          </cell>
        </row>
        <row r="145">
          <cell r="A145" t="str">
            <v>T-FOND</v>
          </cell>
          <cell r="B145">
            <v>6780</v>
          </cell>
          <cell r="C145" t="str">
            <v>Advokatkostnader</v>
          </cell>
          <cell r="D145">
            <v>0</v>
          </cell>
          <cell r="E145">
            <v>0</v>
          </cell>
          <cell r="F145">
            <v>0</v>
          </cell>
          <cell r="G145">
            <v>-8.1999999999999993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</row>
        <row r="146">
          <cell r="B146" t="str">
            <v>6780 Totalt</v>
          </cell>
          <cell r="D146">
            <v>0</v>
          </cell>
          <cell r="E146">
            <v>0</v>
          </cell>
          <cell r="F146">
            <v>-3.7</v>
          </cell>
          <cell r="G146">
            <v>-25.599999999999998</v>
          </cell>
          <cell r="H146">
            <v>-7.6999999999999993</v>
          </cell>
          <cell r="I146">
            <v>-2.6</v>
          </cell>
          <cell r="J146">
            <v>-9.6999999999999993</v>
          </cell>
          <cell r="K146">
            <v>-6.1</v>
          </cell>
          <cell r="L146">
            <v>-4.7</v>
          </cell>
          <cell r="O146">
            <v>0</v>
          </cell>
        </row>
        <row r="147">
          <cell r="A147" t="str">
            <v>TAB</v>
          </cell>
          <cell r="B147">
            <v>6790</v>
          </cell>
          <cell r="C147" t="str">
            <v>Övriga främmande tjänster</v>
          </cell>
          <cell r="D147">
            <v>-170.1</v>
          </cell>
          <cell r="E147">
            <v>-40</v>
          </cell>
          <cell r="F147">
            <v>-7</v>
          </cell>
          <cell r="G147">
            <v>0</v>
          </cell>
          <cell r="H147">
            <v>-6</v>
          </cell>
          <cell r="I147">
            <v>-102.6</v>
          </cell>
          <cell r="J147">
            <v>0</v>
          </cell>
          <cell r="K147">
            <v>-75</v>
          </cell>
          <cell r="L147">
            <v>-30.7</v>
          </cell>
          <cell r="M147">
            <v>0</v>
          </cell>
          <cell r="N147">
            <v>0</v>
          </cell>
          <cell r="O147">
            <v>0</v>
          </cell>
        </row>
        <row r="148">
          <cell r="A148" t="str">
            <v>T-KAP</v>
          </cell>
          <cell r="B148">
            <v>6790</v>
          </cell>
          <cell r="C148" t="str">
            <v>Övriga främmande tjänster</v>
          </cell>
          <cell r="D148">
            <v>0</v>
          </cell>
          <cell r="E148">
            <v>-22.6</v>
          </cell>
          <cell r="F148">
            <v>0</v>
          </cell>
          <cell r="G148">
            <v>-25.5</v>
          </cell>
          <cell r="H148">
            <v>0</v>
          </cell>
          <cell r="I148">
            <v>0</v>
          </cell>
          <cell r="J148">
            <v>-27</v>
          </cell>
          <cell r="K148">
            <v>-13.6</v>
          </cell>
          <cell r="L148">
            <v>-13.4</v>
          </cell>
          <cell r="M148">
            <v>0</v>
          </cell>
          <cell r="N148">
            <v>0</v>
          </cell>
          <cell r="O148">
            <v>0</v>
          </cell>
        </row>
        <row r="149">
          <cell r="A149" t="str">
            <v>T-FOND</v>
          </cell>
          <cell r="B149">
            <v>6790</v>
          </cell>
          <cell r="C149" t="str">
            <v>Främmande tjänster, internt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-33.700000000000003</v>
          </cell>
          <cell r="K149">
            <v>0</v>
          </cell>
          <cell r="L149">
            <v>-3.5</v>
          </cell>
          <cell r="M149">
            <v>0</v>
          </cell>
          <cell r="N149">
            <v>0</v>
          </cell>
          <cell r="O149">
            <v>0</v>
          </cell>
        </row>
        <row r="150">
          <cell r="B150" t="str">
            <v>6790 Totalt</v>
          </cell>
          <cell r="D150">
            <v>-170.1</v>
          </cell>
          <cell r="E150">
            <v>-62.6</v>
          </cell>
          <cell r="F150">
            <v>-7</v>
          </cell>
          <cell r="G150">
            <v>-25.5</v>
          </cell>
          <cell r="H150">
            <v>-6</v>
          </cell>
          <cell r="I150">
            <v>-102.6</v>
          </cell>
          <cell r="J150">
            <v>-60.7</v>
          </cell>
          <cell r="K150">
            <v>-88.6</v>
          </cell>
          <cell r="L150">
            <v>-47.6</v>
          </cell>
          <cell r="O150">
            <v>0</v>
          </cell>
        </row>
        <row r="151">
          <cell r="A151" t="str">
            <v>TAB</v>
          </cell>
          <cell r="B151">
            <v>6810</v>
          </cell>
          <cell r="C151" t="str">
            <v>Telefoner kontor</v>
          </cell>
          <cell r="D151">
            <v>-9.1999999999999993</v>
          </cell>
          <cell r="E151">
            <v>0</v>
          </cell>
          <cell r="F151">
            <v>-3.5</v>
          </cell>
          <cell r="G151">
            <v>-20.100000000000001</v>
          </cell>
          <cell r="H151">
            <v>-0.1</v>
          </cell>
          <cell r="I151">
            <v>-3.8</v>
          </cell>
          <cell r="J151">
            <v>0</v>
          </cell>
          <cell r="K151">
            <v>-2.2999999999999998</v>
          </cell>
          <cell r="L151">
            <v>-2.4</v>
          </cell>
          <cell r="M151">
            <v>0</v>
          </cell>
          <cell r="N151">
            <v>0</v>
          </cell>
          <cell r="O151">
            <v>0</v>
          </cell>
        </row>
        <row r="152">
          <cell r="A152" t="str">
            <v>T-KAP</v>
          </cell>
          <cell r="B152">
            <v>6810</v>
          </cell>
          <cell r="C152" t="str">
            <v>Telefoner kontor</v>
          </cell>
          <cell r="D152">
            <v>-3</v>
          </cell>
          <cell r="E152">
            <v>-4.7</v>
          </cell>
          <cell r="F152">
            <v>-34.5</v>
          </cell>
          <cell r="G152">
            <v>-5.8</v>
          </cell>
          <cell r="H152">
            <v>-2.5</v>
          </cell>
          <cell r="I152">
            <v>-35.299999999999997</v>
          </cell>
          <cell r="J152">
            <v>-8.9</v>
          </cell>
          <cell r="K152">
            <v>-2.4</v>
          </cell>
          <cell r="L152">
            <v>-28.2</v>
          </cell>
          <cell r="M152">
            <v>0</v>
          </cell>
          <cell r="N152">
            <v>0</v>
          </cell>
          <cell r="O152">
            <v>0</v>
          </cell>
        </row>
        <row r="153">
          <cell r="A153" t="str">
            <v>T-FOND</v>
          </cell>
          <cell r="B153">
            <v>6810</v>
          </cell>
          <cell r="C153" t="str">
            <v>Telefoner kontor</v>
          </cell>
          <cell r="D153">
            <v>0</v>
          </cell>
          <cell r="E153">
            <v>-0.9</v>
          </cell>
          <cell r="F153">
            <v>-2.2000000000000002</v>
          </cell>
          <cell r="G153">
            <v>0</v>
          </cell>
          <cell r="H153">
            <v>-1.9</v>
          </cell>
          <cell r="I153">
            <v>-2</v>
          </cell>
          <cell r="J153">
            <v>-0.6</v>
          </cell>
          <cell r="K153">
            <v>-0.3</v>
          </cell>
          <cell r="L153">
            <v>-2.4</v>
          </cell>
          <cell r="M153">
            <v>0</v>
          </cell>
          <cell r="N153">
            <v>0</v>
          </cell>
          <cell r="O153">
            <v>0</v>
          </cell>
        </row>
        <row r="154">
          <cell r="B154" t="str">
            <v>6810 Totalt</v>
          </cell>
          <cell r="D154">
            <v>-12.2</v>
          </cell>
          <cell r="E154">
            <v>-5.6000000000000005</v>
          </cell>
          <cell r="F154">
            <v>-40.200000000000003</v>
          </cell>
          <cell r="G154">
            <v>-25.900000000000002</v>
          </cell>
          <cell r="H154">
            <v>-4.5</v>
          </cell>
          <cell r="I154">
            <v>-41.099999999999994</v>
          </cell>
          <cell r="J154">
            <v>-9.5</v>
          </cell>
          <cell r="K154">
            <v>-4.9999999999999991</v>
          </cell>
          <cell r="L154">
            <v>-33</v>
          </cell>
          <cell r="O154">
            <v>0</v>
          </cell>
        </row>
        <row r="155">
          <cell r="A155" t="str">
            <v>TAB</v>
          </cell>
          <cell r="B155">
            <v>6815</v>
          </cell>
          <cell r="C155" t="str">
            <v>NMT / GSM-telefon</v>
          </cell>
          <cell r="D155">
            <v>-3</v>
          </cell>
          <cell r="E155">
            <v>-3.4</v>
          </cell>
          <cell r="F155">
            <v>-2.1</v>
          </cell>
          <cell r="G155">
            <v>-2.9</v>
          </cell>
          <cell r="H155">
            <v>-5.5</v>
          </cell>
          <cell r="I155">
            <v>-3</v>
          </cell>
          <cell r="J155">
            <v>-5.2</v>
          </cell>
          <cell r="K155">
            <v>-2.2999999999999998</v>
          </cell>
          <cell r="L155">
            <v>-2.4</v>
          </cell>
          <cell r="M155">
            <v>0</v>
          </cell>
          <cell r="N155">
            <v>0</v>
          </cell>
          <cell r="O155">
            <v>0</v>
          </cell>
        </row>
        <row r="156">
          <cell r="A156" t="str">
            <v>T-KAP</v>
          </cell>
          <cell r="B156">
            <v>6815</v>
          </cell>
          <cell r="C156" t="str">
            <v>NMT / GSM-telefon</v>
          </cell>
          <cell r="D156">
            <v>-2.6</v>
          </cell>
          <cell r="E156">
            <v>-5.6</v>
          </cell>
          <cell r="F156">
            <v>-3.8</v>
          </cell>
          <cell r="G156">
            <v>-8.6</v>
          </cell>
          <cell r="H156">
            <v>-5.0999999999999996</v>
          </cell>
          <cell r="I156">
            <v>-5.8</v>
          </cell>
          <cell r="J156">
            <v>-9.4</v>
          </cell>
          <cell r="K156">
            <v>-4</v>
          </cell>
          <cell r="L156">
            <v>-7.1</v>
          </cell>
          <cell r="M156">
            <v>0</v>
          </cell>
          <cell r="N156">
            <v>0</v>
          </cell>
          <cell r="O156">
            <v>0</v>
          </cell>
        </row>
        <row r="157">
          <cell r="A157" t="str">
            <v>T-FOND</v>
          </cell>
          <cell r="B157">
            <v>6815</v>
          </cell>
          <cell r="C157" t="str">
            <v>NMT / GSM-telefon</v>
          </cell>
          <cell r="D157">
            <v>-8.4</v>
          </cell>
          <cell r="E157">
            <v>-4.7</v>
          </cell>
          <cell r="F157">
            <v>-2.7</v>
          </cell>
          <cell r="G157">
            <v>-2.4</v>
          </cell>
          <cell r="H157">
            <v>-3.4</v>
          </cell>
          <cell r="I157">
            <v>-2.4</v>
          </cell>
          <cell r="J157">
            <v>-5.6</v>
          </cell>
          <cell r="K157">
            <v>-4.0999999999999996</v>
          </cell>
          <cell r="L157">
            <v>-3.5</v>
          </cell>
          <cell r="M157">
            <v>0</v>
          </cell>
          <cell r="N157">
            <v>0</v>
          </cell>
          <cell r="O157">
            <v>0</v>
          </cell>
        </row>
        <row r="158">
          <cell r="B158" t="str">
            <v>6815 Totalt</v>
          </cell>
          <cell r="D158">
            <v>-14</v>
          </cell>
          <cell r="E158">
            <v>-13.7</v>
          </cell>
          <cell r="F158">
            <v>-8.6000000000000014</v>
          </cell>
          <cell r="G158">
            <v>-13.9</v>
          </cell>
          <cell r="H158">
            <v>-14</v>
          </cell>
          <cell r="I158">
            <v>-11.200000000000001</v>
          </cell>
          <cell r="J158">
            <v>-20.200000000000003</v>
          </cell>
          <cell r="K158">
            <v>-10.399999999999999</v>
          </cell>
          <cell r="L158">
            <v>-13</v>
          </cell>
          <cell r="O158">
            <v>0</v>
          </cell>
        </row>
        <row r="159">
          <cell r="A159" t="str">
            <v>T-KAP</v>
          </cell>
          <cell r="B159">
            <v>6820</v>
          </cell>
          <cell r="C159" t="str">
            <v>Telefax</v>
          </cell>
          <cell r="D159">
            <v>-0.2</v>
          </cell>
          <cell r="E159">
            <v>0</v>
          </cell>
          <cell r="F159">
            <v>-1</v>
          </cell>
          <cell r="G159">
            <v>0.7</v>
          </cell>
          <cell r="H159">
            <v>0.3</v>
          </cell>
          <cell r="I159">
            <v>-0.5</v>
          </cell>
          <cell r="J159">
            <v>-0.6</v>
          </cell>
          <cell r="K159">
            <v>-0.3</v>
          </cell>
          <cell r="L159">
            <v>-0.6</v>
          </cell>
          <cell r="M159">
            <v>0</v>
          </cell>
          <cell r="N159">
            <v>0</v>
          </cell>
          <cell r="O159">
            <v>0</v>
          </cell>
        </row>
        <row r="160">
          <cell r="A160" t="str">
            <v>T-FOND</v>
          </cell>
          <cell r="B160">
            <v>6820</v>
          </cell>
          <cell r="C160" t="str">
            <v>Telefax</v>
          </cell>
          <cell r="D160">
            <v>0</v>
          </cell>
          <cell r="E160">
            <v>0</v>
          </cell>
          <cell r="F160">
            <v>-2.8</v>
          </cell>
          <cell r="G160">
            <v>-0.6</v>
          </cell>
          <cell r="H160">
            <v>-3.7</v>
          </cell>
          <cell r="I160">
            <v>-0.6</v>
          </cell>
          <cell r="J160">
            <v>0</v>
          </cell>
          <cell r="K160">
            <v>-0.5</v>
          </cell>
          <cell r="L160">
            <v>-3.4</v>
          </cell>
          <cell r="M160">
            <v>0</v>
          </cell>
          <cell r="N160">
            <v>0</v>
          </cell>
          <cell r="O160">
            <v>0</v>
          </cell>
        </row>
        <row r="161">
          <cell r="B161" t="str">
            <v>6820 Totalt</v>
          </cell>
          <cell r="D161">
            <v>-0.2</v>
          </cell>
          <cell r="E161">
            <v>0</v>
          </cell>
          <cell r="F161">
            <v>-3.8</v>
          </cell>
          <cell r="G161">
            <v>9.9999999999999978E-2</v>
          </cell>
          <cell r="H161">
            <v>-3.4000000000000004</v>
          </cell>
          <cell r="I161">
            <v>-1.1000000000000001</v>
          </cell>
          <cell r="J161">
            <v>-0.6</v>
          </cell>
          <cell r="K161">
            <v>-0.8</v>
          </cell>
          <cell r="L161">
            <v>-4</v>
          </cell>
          <cell r="O161">
            <v>0</v>
          </cell>
        </row>
        <row r="162">
          <cell r="A162" t="str">
            <v>TAB</v>
          </cell>
          <cell r="B162">
            <v>6830</v>
          </cell>
          <cell r="C162" t="str">
            <v>Datakommunikation</v>
          </cell>
          <cell r="D162">
            <v>0</v>
          </cell>
          <cell r="E162">
            <v>0</v>
          </cell>
          <cell r="F162">
            <v>-4</v>
          </cell>
          <cell r="G162">
            <v>0</v>
          </cell>
          <cell r="H162">
            <v>-4.9000000000000004</v>
          </cell>
          <cell r="I162">
            <v>0</v>
          </cell>
          <cell r="J162">
            <v>-1.9</v>
          </cell>
          <cell r="K162">
            <v>0</v>
          </cell>
          <cell r="L162">
            <v>-1.9</v>
          </cell>
          <cell r="M162">
            <v>0</v>
          </cell>
          <cell r="N162">
            <v>0</v>
          </cell>
          <cell r="O162">
            <v>0</v>
          </cell>
        </row>
        <row r="163">
          <cell r="A163" t="str">
            <v>T-KAP</v>
          </cell>
          <cell r="B163">
            <v>6830</v>
          </cell>
          <cell r="C163" t="str">
            <v>Datakommunikation</v>
          </cell>
          <cell r="D163">
            <v>-6.4</v>
          </cell>
          <cell r="E163">
            <v>0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</row>
        <row r="164">
          <cell r="A164" t="str">
            <v>T-FOND</v>
          </cell>
          <cell r="B164">
            <v>6830</v>
          </cell>
          <cell r="C164" t="str">
            <v>Datakommunikation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-0.5</v>
          </cell>
          <cell r="L164">
            <v>-9.9</v>
          </cell>
          <cell r="M164">
            <v>0</v>
          </cell>
          <cell r="N164">
            <v>0</v>
          </cell>
          <cell r="O164">
            <v>0</v>
          </cell>
        </row>
        <row r="165">
          <cell r="B165" t="str">
            <v>6830 Totalt</v>
          </cell>
          <cell r="D165">
            <v>-6.4</v>
          </cell>
          <cell r="E165">
            <v>0</v>
          </cell>
          <cell r="F165">
            <v>-4</v>
          </cell>
          <cell r="G165">
            <v>0</v>
          </cell>
          <cell r="H165">
            <v>-4.9000000000000004</v>
          </cell>
          <cell r="I165">
            <v>0</v>
          </cell>
          <cell r="J165">
            <v>-1.9</v>
          </cell>
          <cell r="K165">
            <v>-0.5</v>
          </cell>
          <cell r="L165">
            <v>-11.8</v>
          </cell>
          <cell r="O165">
            <v>0</v>
          </cell>
        </row>
        <row r="166">
          <cell r="A166" t="str">
            <v>TAB</v>
          </cell>
          <cell r="B166">
            <v>6850</v>
          </cell>
          <cell r="C166" t="str">
            <v>Portokostnader</v>
          </cell>
          <cell r="D166">
            <v>0</v>
          </cell>
          <cell r="E166">
            <v>-2.9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</row>
        <row r="167">
          <cell r="A167" t="str">
            <v>T-KAP</v>
          </cell>
          <cell r="B167">
            <v>6850</v>
          </cell>
          <cell r="C167" t="str">
            <v>Portokostnader</v>
          </cell>
          <cell r="D167">
            <v>-1</v>
          </cell>
          <cell r="E167">
            <v>-16.3</v>
          </cell>
          <cell r="F167">
            <v>0</v>
          </cell>
          <cell r="G167">
            <v>0</v>
          </cell>
          <cell r="H167">
            <v>0</v>
          </cell>
          <cell r="I167">
            <v>-16</v>
          </cell>
          <cell r="J167">
            <v>0</v>
          </cell>
          <cell r="K167">
            <v>-16.100000000000001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</row>
        <row r="168">
          <cell r="A168" t="str">
            <v>T-FOND</v>
          </cell>
          <cell r="B168">
            <v>6850</v>
          </cell>
          <cell r="C168" t="str">
            <v>Portokostnader</v>
          </cell>
          <cell r="D168">
            <v>0</v>
          </cell>
          <cell r="E168">
            <v>0</v>
          </cell>
          <cell r="F168">
            <v>0</v>
          </cell>
          <cell r="G168">
            <v>-20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-20</v>
          </cell>
          <cell r="M168">
            <v>0</v>
          </cell>
          <cell r="N168">
            <v>0</v>
          </cell>
          <cell r="O168">
            <v>0</v>
          </cell>
        </row>
        <row r="169">
          <cell r="B169" t="str">
            <v>6850 Totalt</v>
          </cell>
          <cell r="D169">
            <v>-1</v>
          </cell>
          <cell r="E169">
            <v>-19.2</v>
          </cell>
          <cell r="F169">
            <v>0</v>
          </cell>
          <cell r="G169">
            <v>-20</v>
          </cell>
          <cell r="H169">
            <v>0</v>
          </cell>
          <cell r="I169">
            <v>-16</v>
          </cell>
          <cell r="J169">
            <v>0</v>
          </cell>
          <cell r="K169">
            <v>-16.100000000000001</v>
          </cell>
          <cell r="L169">
            <v>-20</v>
          </cell>
          <cell r="O169">
            <v>0</v>
          </cell>
        </row>
        <row r="170">
          <cell r="A170" t="str">
            <v>TAB</v>
          </cell>
          <cell r="B170">
            <v>6911</v>
          </cell>
          <cell r="C170" t="str">
            <v>Bil, drivmedel</v>
          </cell>
          <cell r="D170">
            <v>-1</v>
          </cell>
          <cell r="E170">
            <v>-1.5</v>
          </cell>
          <cell r="F170">
            <v>-2.1</v>
          </cell>
          <cell r="G170">
            <v>-2.4</v>
          </cell>
          <cell r="H170">
            <v>-4.0999999999999996</v>
          </cell>
          <cell r="I170">
            <v>-1.4</v>
          </cell>
          <cell r="J170">
            <v>-0.7</v>
          </cell>
          <cell r="K170">
            <v>-3.1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</row>
        <row r="171">
          <cell r="A171" t="str">
            <v>T-KAP</v>
          </cell>
          <cell r="B171">
            <v>6911</v>
          </cell>
          <cell r="C171" t="str">
            <v>Bil, drivmedel</v>
          </cell>
          <cell r="D171">
            <v>-0.7</v>
          </cell>
          <cell r="E171">
            <v>-4</v>
          </cell>
          <cell r="F171">
            <v>-4.4000000000000004</v>
          </cell>
          <cell r="G171">
            <v>-7.7</v>
          </cell>
          <cell r="H171">
            <v>-8</v>
          </cell>
          <cell r="I171">
            <v>-7.5</v>
          </cell>
          <cell r="J171">
            <v>-2.6</v>
          </cell>
          <cell r="K171">
            <v>-7.7</v>
          </cell>
          <cell r="L171">
            <v>-1.5</v>
          </cell>
          <cell r="M171">
            <v>0</v>
          </cell>
          <cell r="N171">
            <v>0</v>
          </cell>
          <cell r="O171">
            <v>0</v>
          </cell>
        </row>
        <row r="172">
          <cell r="A172" t="str">
            <v>T-FOND</v>
          </cell>
          <cell r="B172">
            <v>6911</v>
          </cell>
          <cell r="C172" t="str">
            <v>Bil, drivmedel</v>
          </cell>
          <cell r="D172">
            <v>0</v>
          </cell>
          <cell r="E172">
            <v>-4.7</v>
          </cell>
          <cell r="F172">
            <v>-5.3</v>
          </cell>
          <cell r="G172">
            <v>-4.5</v>
          </cell>
          <cell r="H172">
            <v>-4.5</v>
          </cell>
          <cell r="I172">
            <v>-2.9</v>
          </cell>
          <cell r="J172">
            <v>-7.4</v>
          </cell>
          <cell r="K172">
            <v>-7.9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</row>
        <row r="173">
          <cell r="B173" t="str">
            <v>6911 Totalt</v>
          </cell>
          <cell r="D173">
            <v>-1.7</v>
          </cell>
          <cell r="E173">
            <v>-10.199999999999999</v>
          </cell>
          <cell r="F173">
            <v>-11.8</v>
          </cell>
          <cell r="G173">
            <v>-14.6</v>
          </cell>
          <cell r="H173">
            <v>-16.600000000000001</v>
          </cell>
          <cell r="I173">
            <v>-11.8</v>
          </cell>
          <cell r="J173">
            <v>-10.7</v>
          </cell>
          <cell r="K173">
            <v>-18.700000000000003</v>
          </cell>
          <cell r="L173">
            <v>-1.5</v>
          </cell>
          <cell r="O173">
            <v>0</v>
          </cell>
        </row>
        <row r="174">
          <cell r="A174" t="str">
            <v>TAB</v>
          </cell>
          <cell r="B174">
            <v>6912</v>
          </cell>
          <cell r="C174" t="str">
            <v>Bil, försäkring &amp; skatt</v>
          </cell>
          <cell r="D174">
            <v>0</v>
          </cell>
          <cell r="E174">
            <v>-1.4</v>
          </cell>
          <cell r="F174">
            <v>-2.6</v>
          </cell>
          <cell r="G174">
            <v>0</v>
          </cell>
          <cell r="H174">
            <v>0</v>
          </cell>
          <cell r="I174">
            <v>0.2</v>
          </cell>
          <cell r="J174">
            <v>0</v>
          </cell>
          <cell r="K174">
            <v>-0.7</v>
          </cell>
          <cell r="L174">
            <v>-4.2</v>
          </cell>
          <cell r="M174">
            <v>0</v>
          </cell>
          <cell r="N174">
            <v>0</v>
          </cell>
          <cell r="O174">
            <v>0</v>
          </cell>
        </row>
        <row r="175">
          <cell r="A175" t="str">
            <v>T-KAP</v>
          </cell>
          <cell r="B175">
            <v>6912</v>
          </cell>
          <cell r="C175" t="str">
            <v>Bil, försäkring &amp; skatt</v>
          </cell>
          <cell r="D175">
            <v>-20.3</v>
          </cell>
          <cell r="E175">
            <v>-6.7</v>
          </cell>
          <cell r="F175">
            <v>0</v>
          </cell>
          <cell r="G175">
            <v>0</v>
          </cell>
          <cell r="H175">
            <v>-3.5</v>
          </cell>
          <cell r="I175">
            <v>-1.9</v>
          </cell>
          <cell r="J175">
            <v>0</v>
          </cell>
          <cell r="K175">
            <v>-0.6</v>
          </cell>
          <cell r="L175">
            <v>-1.2</v>
          </cell>
          <cell r="M175">
            <v>0</v>
          </cell>
          <cell r="N175">
            <v>0</v>
          </cell>
          <cell r="O175">
            <v>0</v>
          </cell>
        </row>
        <row r="176">
          <cell r="A176" t="str">
            <v>T-FOND</v>
          </cell>
          <cell r="B176">
            <v>6912</v>
          </cell>
          <cell r="C176" t="str">
            <v>Bil, försäkring &amp; skatt</v>
          </cell>
          <cell r="D176">
            <v>-1.9</v>
          </cell>
          <cell r="E176">
            <v>-1.9</v>
          </cell>
          <cell r="F176">
            <v>-1.9</v>
          </cell>
          <cell r="G176">
            <v>-1.9</v>
          </cell>
          <cell r="H176">
            <v>-2</v>
          </cell>
          <cell r="I176">
            <v>-4.5999999999999996</v>
          </cell>
          <cell r="J176">
            <v>-3.5</v>
          </cell>
          <cell r="K176">
            <v>-7.1</v>
          </cell>
          <cell r="L176">
            <v>-0.3</v>
          </cell>
          <cell r="M176">
            <v>0</v>
          </cell>
          <cell r="N176">
            <v>0</v>
          </cell>
          <cell r="O176">
            <v>0</v>
          </cell>
        </row>
        <row r="177">
          <cell r="B177" t="str">
            <v>6912 Totalt</v>
          </cell>
          <cell r="D177">
            <v>-22.2</v>
          </cell>
          <cell r="E177">
            <v>-10</v>
          </cell>
          <cell r="F177">
            <v>-4.5</v>
          </cell>
          <cell r="G177">
            <v>-1.9</v>
          </cell>
          <cell r="H177">
            <v>-5.5</v>
          </cell>
          <cell r="I177">
            <v>-6.3</v>
          </cell>
          <cell r="J177">
            <v>-3.5</v>
          </cell>
          <cell r="K177">
            <v>-8.3999999999999986</v>
          </cell>
          <cell r="L177">
            <v>-5.7</v>
          </cell>
          <cell r="O177">
            <v>0</v>
          </cell>
        </row>
        <row r="178">
          <cell r="A178" t="str">
            <v>TAB</v>
          </cell>
          <cell r="B178">
            <v>6913</v>
          </cell>
          <cell r="C178" t="str">
            <v>Bil, reparationer</v>
          </cell>
          <cell r="D178">
            <v>-1.4</v>
          </cell>
          <cell r="E178">
            <v>-6.7</v>
          </cell>
          <cell r="F178">
            <v>0</v>
          </cell>
          <cell r="G178">
            <v>0</v>
          </cell>
          <cell r="H178">
            <v>0.5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</row>
        <row r="179">
          <cell r="A179" t="str">
            <v>T-KAP</v>
          </cell>
          <cell r="B179">
            <v>6913</v>
          </cell>
          <cell r="C179" t="str">
            <v>Bil, reparationer</v>
          </cell>
          <cell r="D179">
            <v>0</v>
          </cell>
          <cell r="E179">
            <v>-0.5</v>
          </cell>
          <cell r="F179">
            <v>-1.5</v>
          </cell>
          <cell r="G179">
            <v>-0.2</v>
          </cell>
          <cell r="H179">
            <v>0</v>
          </cell>
          <cell r="I179">
            <v>0</v>
          </cell>
          <cell r="J179">
            <v>0</v>
          </cell>
          <cell r="K179">
            <v>-3.1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</row>
        <row r="180">
          <cell r="A180" t="str">
            <v>T-FOND</v>
          </cell>
          <cell r="B180">
            <v>6913</v>
          </cell>
          <cell r="C180" t="str">
            <v>Bil, reparationer</v>
          </cell>
          <cell r="D180">
            <v>-3.1</v>
          </cell>
          <cell r="E180">
            <v>0</v>
          </cell>
          <cell r="F180">
            <v>-2.7</v>
          </cell>
          <cell r="G180">
            <v>-19.2</v>
          </cell>
          <cell r="H180">
            <v>0</v>
          </cell>
          <cell r="I180">
            <v>-12.8</v>
          </cell>
          <cell r="J180">
            <v>-2.5</v>
          </cell>
          <cell r="K180">
            <v>-1.2</v>
          </cell>
          <cell r="L180">
            <v>-7.5</v>
          </cell>
          <cell r="M180">
            <v>0</v>
          </cell>
          <cell r="N180">
            <v>0</v>
          </cell>
          <cell r="O180">
            <v>0</v>
          </cell>
        </row>
        <row r="181">
          <cell r="B181" t="str">
            <v>6913 Totalt</v>
          </cell>
          <cell r="D181">
            <v>-4.5</v>
          </cell>
          <cell r="E181">
            <v>-7.2</v>
          </cell>
          <cell r="F181">
            <v>-4.2</v>
          </cell>
          <cell r="G181">
            <v>-19.399999999999999</v>
          </cell>
          <cell r="H181">
            <v>0.5</v>
          </cell>
          <cell r="I181">
            <v>-12.8</v>
          </cell>
          <cell r="J181">
            <v>-2.5</v>
          </cell>
          <cell r="K181">
            <v>-4.3</v>
          </cell>
          <cell r="L181">
            <v>-7.5</v>
          </cell>
          <cell r="O181">
            <v>0</v>
          </cell>
        </row>
        <row r="182">
          <cell r="A182" t="str">
            <v>T-KAP</v>
          </cell>
          <cell r="B182">
            <v>6915</v>
          </cell>
          <cell r="C182" t="str">
            <v>Bil, leasing</v>
          </cell>
          <cell r="D182">
            <v>-4.5</v>
          </cell>
          <cell r="E182">
            <v>-4.5</v>
          </cell>
          <cell r="F182">
            <v>-4.5</v>
          </cell>
          <cell r="G182">
            <v>-4.5</v>
          </cell>
          <cell r="H182">
            <v>-4.3</v>
          </cell>
          <cell r="I182">
            <v>-4.3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</row>
        <row r="183">
          <cell r="B183" t="str">
            <v>6915 Totalt</v>
          </cell>
          <cell r="D183">
            <v>-4.5</v>
          </cell>
          <cell r="E183">
            <v>-4.5</v>
          </cell>
          <cell r="F183">
            <v>-4.5</v>
          </cell>
          <cell r="G183">
            <v>-4.5</v>
          </cell>
          <cell r="H183">
            <v>-4.3</v>
          </cell>
          <cell r="I183">
            <v>-4.3</v>
          </cell>
          <cell r="J183">
            <v>0</v>
          </cell>
          <cell r="K183">
            <v>0</v>
          </cell>
          <cell r="L183">
            <v>0</v>
          </cell>
          <cell r="O183">
            <v>0</v>
          </cell>
        </row>
        <row r="184">
          <cell r="A184" t="str">
            <v>TAB</v>
          </cell>
          <cell r="B184">
            <v>6917</v>
          </cell>
          <cell r="C184" t="str">
            <v>Bil, parkering</v>
          </cell>
          <cell r="D184">
            <v>-2.6</v>
          </cell>
          <cell r="E184">
            <v>-2.8</v>
          </cell>
          <cell r="F184">
            <v>-3.5</v>
          </cell>
          <cell r="G184">
            <v>-0.1</v>
          </cell>
          <cell r="H184">
            <v>-6.5</v>
          </cell>
          <cell r="I184">
            <v>-2.8</v>
          </cell>
          <cell r="J184">
            <v>-2.6</v>
          </cell>
          <cell r="K184">
            <v>-3.1</v>
          </cell>
          <cell r="L184">
            <v>-2.6</v>
          </cell>
          <cell r="M184">
            <v>0</v>
          </cell>
          <cell r="N184">
            <v>0</v>
          </cell>
          <cell r="O184">
            <v>0</v>
          </cell>
        </row>
        <row r="185">
          <cell r="A185" t="str">
            <v>T-KAP</v>
          </cell>
          <cell r="B185">
            <v>6917</v>
          </cell>
          <cell r="C185" t="str">
            <v>Bil, parkering</v>
          </cell>
          <cell r="D185">
            <v>-9</v>
          </cell>
          <cell r="E185">
            <v>-8.6999999999999993</v>
          </cell>
          <cell r="F185">
            <v>-8.4</v>
          </cell>
          <cell r="G185">
            <v>-8.1</v>
          </cell>
          <cell r="H185">
            <v>-7.8</v>
          </cell>
          <cell r="I185">
            <v>-15.7</v>
          </cell>
          <cell r="J185">
            <v>0</v>
          </cell>
          <cell r="K185">
            <v>-7.9</v>
          </cell>
          <cell r="L185">
            <v>-7.9</v>
          </cell>
          <cell r="M185">
            <v>0</v>
          </cell>
          <cell r="N185">
            <v>0</v>
          </cell>
          <cell r="O185">
            <v>0</v>
          </cell>
        </row>
        <row r="186">
          <cell r="A186" t="str">
            <v>T-FOND</v>
          </cell>
          <cell r="B186">
            <v>6917</v>
          </cell>
          <cell r="C186" t="str">
            <v>Bil, parkering</v>
          </cell>
          <cell r="D186">
            <v>-5.2</v>
          </cell>
          <cell r="E186">
            <v>-5.2</v>
          </cell>
          <cell r="F186">
            <v>-5.2</v>
          </cell>
          <cell r="G186">
            <v>-5.2</v>
          </cell>
          <cell r="H186">
            <v>-5.2</v>
          </cell>
          <cell r="I186">
            <v>-5.2</v>
          </cell>
          <cell r="J186">
            <v>-5.2</v>
          </cell>
          <cell r="K186">
            <v>-5.2</v>
          </cell>
          <cell r="L186">
            <v>-5.2</v>
          </cell>
          <cell r="M186">
            <v>0</v>
          </cell>
          <cell r="N186">
            <v>0</v>
          </cell>
          <cell r="O186">
            <v>0</v>
          </cell>
        </row>
        <row r="187">
          <cell r="B187" t="str">
            <v>6917 Totalt</v>
          </cell>
          <cell r="D187">
            <v>-16.8</v>
          </cell>
          <cell r="E187">
            <v>-16.7</v>
          </cell>
          <cell r="F187">
            <v>-17.100000000000001</v>
          </cell>
          <cell r="G187">
            <v>-13.399999999999999</v>
          </cell>
          <cell r="H187">
            <v>-19.5</v>
          </cell>
          <cell r="I187">
            <v>-23.7</v>
          </cell>
          <cell r="J187">
            <v>-7.8000000000000007</v>
          </cell>
          <cell r="K187">
            <v>-16.2</v>
          </cell>
          <cell r="L187">
            <v>-15.7</v>
          </cell>
          <cell r="O187">
            <v>0</v>
          </cell>
        </row>
        <row r="188">
          <cell r="A188" t="str">
            <v>TAB</v>
          </cell>
          <cell r="B188">
            <v>6919</v>
          </cell>
          <cell r="C188" t="str">
            <v>Bil, övrigt</v>
          </cell>
          <cell r="D188">
            <v>0</v>
          </cell>
          <cell r="E188">
            <v>0</v>
          </cell>
          <cell r="F188">
            <v>-0.1</v>
          </cell>
          <cell r="G188">
            <v>-0.1</v>
          </cell>
          <cell r="H188">
            <v>-0.5</v>
          </cell>
          <cell r="I188">
            <v>-0.2</v>
          </cell>
          <cell r="J188">
            <v>0</v>
          </cell>
          <cell r="K188">
            <v>-2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</row>
        <row r="189">
          <cell r="A189" t="str">
            <v>T-KAP</v>
          </cell>
          <cell r="B189">
            <v>6919</v>
          </cell>
          <cell r="C189" t="str">
            <v>Bil, övrigt</v>
          </cell>
          <cell r="D189">
            <v>0</v>
          </cell>
          <cell r="E189">
            <v>0</v>
          </cell>
          <cell r="F189">
            <v>0</v>
          </cell>
          <cell r="G189">
            <v>-5.9</v>
          </cell>
          <cell r="H189">
            <v>-9.6999999999999993</v>
          </cell>
          <cell r="I189">
            <v>-0.3</v>
          </cell>
          <cell r="J189">
            <v>-0.4</v>
          </cell>
          <cell r="K189">
            <v>-9.3000000000000007</v>
          </cell>
          <cell r="L189">
            <v>-0.8</v>
          </cell>
          <cell r="M189">
            <v>0</v>
          </cell>
          <cell r="N189">
            <v>0</v>
          </cell>
          <cell r="O189">
            <v>0</v>
          </cell>
        </row>
        <row r="190">
          <cell r="A190" t="str">
            <v>T-FOND</v>
          </cell>
          <cell r="B190">
            <v>6919</v>
          </cell>
          <cell r="C190" t="str">
            <v>Bil, övrigt</v>
          </cell>
          <cell r="D190">
            <v>0</v>
          </cell>
          <cell r="E190">
            <v>0</v>
          </cell>
          <cell r="F190">
            <v>0</v>
          </cell>
          <cell r="G190">
            <v>-0.1</v>
          </cell>
          <cell r="H190">
            <v>-3.5</v>
          </cell>
          <cell r="I190">
            <v>-3.6</v>
          </cell>
          <cell r="J190">
            <v>-3</v>
          </cell>
          <cell r="K190">
            <v>-3.7</v>
          </cell>
          <cell r="L190">
            <v>-1</v>
          </cell>
          <cell r="M190">
            <v>0</v>
          </cell>
          <cell r="N190">
            <v>0</v>
          </cell>
          <cell r="O190">
            <v>0</v>
          </cell>
        </row>
        <row r="191">
          <cell r="B191" t="str">
            <v>6919 Totalt</v>
          </cell>
          <cell r="D191">
            <v>0</v>
          </cell>
          <cell r="E191">
            <v>0</v>
          </cell>
          <cell r="F191">
            <v>-0.1</v>
          </cell>
          <cell r="G191">
            <v>-6.1</v>
          </cell>
          <cell r="H191">
            <v>-13.7</v>
          </cell>
          <cell r="I191">
            <v>-4.0999999999999996</v>
          </cell>
          <cell r="J191">
            <v>-3.4</v>
          </cell>
          <cell r="K191">
            <v>-15</v>
          </cell>
          <cell r="L191">
            <v>-1.8</v>
          </cell>
          <cell r="O191">
            <v>0</v>
          </cell>
        </row>
        <row r="192">
          <cell r="A192" t="str">
            <v>TAB</v>
          </cell>
          <cell r="B192">
            <v>7010</v>
          </cell>
          <cell r="C192" t="str">
            <v>Frakter och transporter</v>
          </cell>
          <cell r="D192">
            <v>0</v>
          </cell>
          <cell r="E192">
            <v>0</v>
          </cell>
          <cell r="F192">
            <v>-1.2</v>
          </cell>
          <cell r="G192">
            <v>0</v>
          </cell>
          <cell r="H192">
            <v>-0.2</v>
          </cell>
          <cell r="I192">
            <v>0</v>
          </cell>
          <cell r="J192">
            <v>-0.9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</row>
        <row r="193">
          <cell r="A193" t="str">
            <v>T-KAP</v>
          </cell>
          <cell r="B193">
            <v>7010</v>
          </cell>
          <cell r="C193" t="str">
            <v>Frakter och transporter</v>
          </cell>
          <cell r="D193">
            <v>-1.1000000000000001</v>
          </cell>
          <cell r="E193">
            <v>-6.8</v>
          </cell>
          <cell r="F193">
            <v>-3.4</v>
          </cell>
          <cell r="G193">
            <v>-5.3</v>
          </cell>
          <cell r="H193">
            <v>-6.8</v>
          </cell>
          <cell r="I193">
            <v>-8.1999999999999993</v>
          </cell>
          <cell r="J193">
            <v>-1.7</v>
          </cell>
          <cell r="K193">
            <v>-2.2999999999999998</v>
          </cell>
          <cell r="L193">
            <v>-7</v>
          </cell>
          <cell r="M193">
            <v>0</v>
          </cell>
          <cell r="N193">
            <v>0</v>
          </cell>
          <cell r="O193">
            <v>0</v>
          </cell>
        </row>
        <row r="194">
          <cell r="A194" t="str">
            <v>T-FOND</v>
          </cell>
          <cell r="B194">
            <v>7010</v>
          </cell>
          <cell r="C194" t="str">
            <v>Frakter och transporter</v>
          </cell>
          <cell r="D194">
            <v>0</v>
          </cell>
          <cell r="E194">
            <v>0</v>
          </cell>
          <cell r="F194">
            <v>-0.5</v>
          </cell>
          <cell r="G194">
            <v>0</v>
          </cell>
          <cell r="H194">
            <v>-1.1000000000000001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</row>
        <row r="195">
          <cell r="B195" t="str">
            <v>7010 Totalt</v>
          </cell>
          <cell r="D195">
            <v>-1.1000000000000001</v>
          </cell>
          <cell r="E195">
            <v>-6.8</v>
          </cell>
          <cell r="F195">
            <v>-5.0999999999999996</v>
          </cell>
          <cell r="G195">
            <v>-5.3</v>
          </cell>
          <cell r="H195">
            <v>-8.1</v>
          </cell>
          <cell r="I195">
            <v>-8.1999999999999993</v>
          </cell>
          <cell r="J195">
            <v>-2.6</v>
          </cell>
          <cell r="K195">
            <v>-2.2999999999999998</v>
          </cell>
          <cell r="L195">
            <v>-7</v>
          </cell>
          <cell r="O195">
            <v>0</v>
          </cell>
        </row>
        <row r="196">
          <cell r="A196" t="str">
            <v>TAB</v>
          </cell>
          <cell r="B196">
            <v>7052</v>
          </cell>
          <cell r="C196" t="str">
            <v>Resekostnader övriga</v>
          </cell>
          <cell r="D196">
            <v>-25.7</v>
          </cell>
          <cell r="E196">
            <v>-11.4</v>
          </cell>
          <cell r="F196">
            <v>-16.2</v>
          </cell>
          <cell r="G196">
            <v>-10.3</v>
          </cell>
          <cell r="H196">
            <v>-27.3</v>
          </cell>
          <cell r="I196">
            <v>-13</v>
          </cell>
          <cell r="J196">
            <v>-19.600000000000001</v>
          </cell>
          <cell r="K196">
            <v>-37.799999999999997</v>
          </cell>
          <cell r="L196">
            <v>-21.5</v>
          </cell>
          <cell r="M196">
            <v>0</v>
          </cell>
          <cell r="N196">
            <v>0</v>
          </cell>
          <cell r="O196">
            <v>0</v>
          </cell>
        </row>
        <row r="197">
          <cell r="A197" t="str">
            <v>T-KAP</v>
          </cell>
          <cell r="B197">
            <v>7052</v>
          </cell>
          <cell r="C197" t="str">
            <v>Resekostnader övriga</v>
          </cell>
          <cell r="D197">
            <v>-55.6</v>
          </cell>
          <cell r="E197">
            <v>-5.6</v>
          </cell>
          <cell r="F197">
            <v>-28.2</v>
          </cell>
          <cell r="G197">
            <v>-41.7</v>
          </cell>
          <cell r="H197">
            <v>-2.2999999999999998</v>
          </cell>
          <cell r="I197">
            <v>-4.5</v>
          </cell>
          <cell r="J197">
            <v>-2.9</v>
          </cell>
          <cell r="K197">
            <v>-12</v>
          </cell>
          <cell r="L197">
            <v>-13</v>
          </cell>
          <cell r="M197">
            <v>0</v>
          </cell>
          <cell r="N197">
            <v>0</v>
          </cell>
          <cell r="O197">
            <v>0</v>
          </cell>
        </row>
        <row r="198">
          <cell r="A198" t="str">
            <v>T-FOND</v>
          </cell>
          <cell r="B198">
            <v>7052</v>
          </cell>
          <cell r="C198" t="str">
            <v>Resekostnader övriga</v>
          </cell>
          <cell r="D198">
            <v>-2.5</v>
          </cell>
          <cell r="E198">
            <v>-7.3</v>
          </cell>
          <cell r="F198">
            <v>-11.2</v>
          </cell>
          <cell r="G198">
            <v>0</v>
          </cell>
          <cell r="H198">
            <v>-3.3</v>
          </cell>
          <cell r="I198">
            <v>-11.1</v>
          </cell>
          <cell r="J198">
            <v>-2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</row>
        <row r="199">
          <cell r="B199" t="str">
            <v>7052 Totalt</v>
          </cell>
          <cell r="D199">
            <v>-83.8</v>
          </cell>
          <cell r="E199">
            <v>-24.3</v>
          </cell>
          <cell r="F199">
            <v>-55.599999999999994</v>
          </cell>
          <cell r="G199">
            <v>-52</v>
          </cell>
          <cell r="H199">
            <v>-32.9</v>
          </cell>
          <cell r="I199">
            <v>-28.6</v>
          </cell>
          <cell r="J199">
            <v>-24.5</v>
          </cell>
          <cell r="K199">
            <v>-49.8</v>
          </cell>
          <cell r="L199">
            <v>-34.5</v>
          </cell>
          <cell r="O199">
            <v>0</v>
          </cell>
        </row>
        <row r="200">
          <cell r="A200" t="str">
            <v>TAB</v>
          </cell>
          <cell r="B200">
            <v>7054</v>
          </cell>
          <cell r="C200" t="str">
            <v>Lokala resor, taxi mm</v>
          </cell>
          <cell r="D200">
            <v>0</v>
          </cell>
          <cell r="E200">
            <v>-0.2</v>
          </cell>
          <cell r="F200">
            <v>-1.4</v>
          </cell>
          <cell r="G200">
            <v>-2</v>
          </cell>
          <cell r="H200">
            <v>-1.6</v>
          </cell>
          <cell r="I200">
            <v>-0.4</v>
          </cell>
          <cell r="J200">
            <v>0</v>
          </cell>
          <cell r="K200">
            <v>-1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</row>
        <row r="201">
          <cell r="A201" t="str">
            <v>T-KAP</v>
          </cell>
          <cell r="B201">
            <v>7054</v>
          </cell>
          <cell r="C201" t="str">
            <v>Lokala resor, taxi mm</v>
          </cell>
          <cell r="D201">
            <v>-3.7</v>
          </cell>
          <cell r="E201">
            <v>-6.6</v>
          </cell>
          <cell r="F201">
            <v>-5.0999999999999996</v>
          </cell>
          <cell r="G201">
            <v>-4.9000000000000004</v>
          </cell>
          <cell r="H201">
            <v>-4.4000000000000004</v>
          </cell>
          <cell r="I201">
            <v>-6.3</v>
          </cell>
          <cell r="J201">
            <v>-6.2</v>
          </cell>
          <cell r="K201">
            <v>-5.9</v>
          </cell>
          <cell r="L201">
            <v>-4.0999999999999996</v>
          </cell>
          <cell r="M201">
            <v>0</v>
          </cell>
          <cell r="N201">
            <v>0</v>
          </cell>
          <cell r="O201">
            <v>0</v>
          </cell>
        </row>
        <row r="202">
          <cell r="A202" t="str">
            <v>T-FOND</v>
          </cell>
          <cell r="B202">
            <v>7054</v>
          </cell>
          <cell r="C202" t="str">
            <v>Lokala resor, taxi mm</v>
          </cell>
          <cell r="D202">
            <v>-2.4</v>
          </cell>
          <cell r="E202">
            <v>-1.6</v>
          </cell>
          <cell r="F202">
            <v>-3.2</v>
          </cell>
          <cell r="G202">
            <v>-2.5</v>
          </cell>
          <cell r="H202">
            <v>-2</v>
          </cell>
          <cell r="I202">
            <v>-4.2</v>
          </cell>
          <cell r="J202">
            <v>-1.6</v>
          </cell>
          <cell r="K202">
            <v>-1</v>
          </cell>
          <cell r="L202">
            <v>-1.6</v>
          </cell>
          <cell r="M202">
            <v>0</v>
          </cell>
          <cell r="N202">
            <v>0</v>
          </cell>
          <cell r="O202">
            <v>0</v>
          </cell>
        </row>
        <row r="203">
          <cell r="B203" t="str">
            <v>7054 Totalt</v>
          </cell>
          <cell r="D203">
            <v>-6.1</v>
          </cell>
          <cell r="E203">
            <v>-8.4</v>
          </cell>
          <cell r="F203">
            <v>-9.6999999999999993</v>
          </cell>
          <cell r="G203">
            <v>-9.4</v>
          </cell>
          <cell r="H203">
            <v>-8</v>
          </cell>
          <cell r="I203">
            <v>-10.9</v>
          </cell>
          <cell r="J203">
            <v>-7.8000000000000007</v>
          </cell>
          <cell r="K203">
            <v>-7.9</v>
          </cell>
          <cell r="L203">
            <v>-5.6999999999999993</v>
          </cell>
          <cell r="O203">
            <v>0</v>
          </cell>
        </row>
        <row r="204">
          <cell r="A204" t="str">
            <v>TAB</v>
          </cell>
          <cell r="B204">
            <v>7171</v>
          </cell>
          <cell r="C204" t="str">
            <v>Representation, avdrag</v>
          </cell>
          <cell r="D204">
            <v>-1.2</v>
          </cell>
          <cell r="E204">
            <v>-1.1000000000000001</v>
          </cell>
          <cell r="F204">
            <v>-2.2000000000000002</v>
          </cell>
          <cell r="G204">
            <v>-4.5</v>
          </cell>
          <cell r="H204">
            <v>-7.2</v>
          </cell>
          <cell r="I204">
            <v>-2.2000000000000002</v>
          </cell>
          <cell r="J204">
            <v>0</v>
          </cell>
          <cell r="K204">
            <v>-6.2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</row>
        <row r="205">
          <cell r="A205" t="str">
            <v>T-KAP</v>
          </cell>
          <cell r="B205">
            <v>7171</v>
          </cell>
          <cell r="C205" t="str">
            <v>Representation, avdrag</v>
          </cell>
          <cell r="D205">
            <v>-3.4</v>
          </cell>
          <cell r="E205">
            <v>-5.4</v>
          </cell>
          <cell r="F205">
            <v>-10.4</v>
          </cell>
          <cell r="G205">
            <v>-8.6</v>
          </cell>
          <cell r="H205">
            <v>-8.6999999999999993</v>
          </cell>
          <cell r="I205">
            <v>-10.9</v>
          </cell>
          <cell r="J205">
            <v>-9.6</v>
          </cell>
          <cell r="K205">
            <v>-6.3</v>
          </cell>
          <cell r="L205">
            <v>-10.199999999999999</v>
          </cell>
          <cell r="M205">
            <v>0</v>
          </cell>
          <cell r="N205">
            <v>0</v>
          </cell>
          <cell r="O205">
            <v>0</v>
          </cell>
        </row>
        <row r="206">
          <cell r="A206" t="str">
            <v>T-FOND</v>
          </cell>
          <cell r="B206">
            <v>7171</v>
          </cell>
          <cell r="C206" t="str">
            <v>Representation, avdrag</v>
          </cell>
          <cell r="D206">
            <v>-0.4</v>
          </cell>
          <cell r="E206">
            <v>-0.7</v>
          </cell>
          <cell r="F206">
            <v>-1.5</v>
          </cell>
          <cell r="G206">
            <v>-0.5</v>
          </cell>
          <cell r="H206">
            <v>-1.3</v>
          </cell>
          <cell r="I206">
            <v>-0.7</v>
          </cell>
          <cell r="J206">
            <v>-2</v>
          </cell>
          <cell r="K206">
            <v>-3.6</v>
          </cell>
          <cell r="L206">
            <v>-0.3</v>
          </cell>
          <cell r="M206">
            <v>0</v>
          </cell>
          <cell r="N206">
            <v>0</v>
          </cell>
          <cell r="O206">
            <v>0</v>
          </cell>
        </row>
        <row r="207">
          <cell r="B207" t="str">
            <v>7171 Totalt</v>
          </cell>
          <cell r="D207">
            <v>-5</v>
          </cell>
          <cell r="E207">
            <v>-7.2</v>
          </cell>
          <cell r="F207">
            <v>-14.100000000000001</v>
          </cell>
          <cell r="G207">
            <v>-13.6</v>
          </cell>
          <cell r="H207">
            <v>-17.2</v>
          </cell>
          <cell r="I207">
            <v>-13.8</v>
          </cell>
          <cell r="J207">
            <v>-11.6</v>
          </cell>
          <cell r="K207">
            <v>-16.100000000000001</v>
          </cell>
          <cell r="L207">
            <v>-10.5</v>
          </cell>
          <cell r="O207">
            <v>0</v>
          </cell>
        </row>
        <row r="208">
          <cell r="A208" t="str">
            <v>T-FOND</v>
          </cell>
          <cell r="B208">
            <v>7172</v>
          </cell>
          <cell r="C208" t="str">
            <v>Representation, vin &amp; sprit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-0.3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</row>
        <row r="209">
          <cell r="B209" t="str">
            <v>7172 Totalt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-0.3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O209">
            <v>0</v>
          </cell>
        </row>
        <row r="210">
          <cell r="A210" t="str">
            <v>TAB</v>
          </cell>
          <cell r="B210">
            <v>7173</v>
          </cell>
          <cell r="C210" t="str">
            <v>Överrepresentation</v>
          </cell>
          <cell r="D210">
            <v>0</v>
          </cell>
          <cell r="E210">
            <v>0</v>
          </cell>
          <cell r="F210">
            <v>-2</v>
          </cell>
          <cell r="G210">
            <v>-5.8</v>
          </cell>
          <cell r="H210">
            <v>-3.6</v>
          </cell>
          <cell r="I210">
            <v>0</v>
          </cell>
          <cell r="J210">
            <v>0</v>
          </cell>
          <cell r="K210">
            <v>-9.8000000000000007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</row>
        <row r="211">
          <cell r="A211" t="str">
            <v>T-KAP</v>
          </cell>
          <cell r="B211">
            <v>7173</v>
          </cell>
          <cell r="C211" t="str">
            <v>Överrepresentation</v>
          </cell>
          <cell r="D211">
            <v>0</v>
          </cell>
          <cell r="E211">
            <v>-0.3</v>
          </cell>
          <cell r="F211">
            <v>-3.1</v>
          </cell>
          <cell r="G211">
            <v>-1.2</v>
          </cell>
          <cell r="H211">
            <v>-0.2</v>
          </cell>
          <cell r="I211">
            <v>-2.9</v>
          </cell>
          <cell r="J211">
            <v>-0.9</v>
          </cell>
          <cell r="K211">
            <v>-1</v>
          </cell>
          <cell r="L211">
            <v>-0.4</v>
          </cell>
          <cell r="M211">
            <v>0</v>
          </cell>
          <cell r="N211">
            <v>0</v>
          </cell>
          <cell r="O211">
            <v>0</v>
          </cell>
        </row>
        <row r="212">
          <cell r="A212" t="str">
            <v>T-FOND</v>
          </cell>
          <cell r="B212">
            <v>7173</v>
          </cell>
          <cell r="C212" t="str">
            <v>Överrepresentation</v>
          </cell>
          <cell r="D212">
            <v>0</v>
          </cell>
          <cell r="E212">
            <v>-1.4</v>
          </cell>
          <cell r="F212">
            <v>-0.9</v>
          </cell>
          <cell r="G212">
            <v>0</v>
          </cell>
          <cell r="H212">
            <v>-3.1</v>
          </cell>
          <cell r="I212">
            <v>-0.1</v>
          </cell>
          <cell r="J212">
            <v>-2</v>
          </cell>
          <cell r="K212">
            <v>-0.7</v>
          </cell>
          <cell r="L212">
            <v>-1.2</v>
          </cell>
          <cell r="M212">
            <v>0</v>
          </cell>
          <cell r="N212">
            <v>0</v>
          </cell>
          <cell r="O212">
            <v>0</v>
          </cell>
        </row>
        <row r="213">
          <cell r="B213" t="str">
            <v>7173 Totalt</v>
          </cell>
          <cell r="D213">
            <v>0</v>
          </cell>
          <cell r="E213">
            <v>-1.7</v>
          </cell>
          <cell r="F213">
            <v>-6</v>
          </cell>
          <cell r="G213">
            <v>-7</v>
          </cell>
          <cell r="H213">
            <v>-6.9</v>
          </cell>
          <cell r="I213">
            <v>-3</v>
          </cell>
          <cell r="J213">
            <v>-2.9</v>
          </cell>
          <cell r="K213">
            <v>-11.5</v>
          </cell>
          <cell r="L213">
            <v>-1.6</v>
          </cell>
          <cell r="O213">
            <v>0</v>
          </cell>
        </row>
        <row r="214">
          <cell r="A214" t="str">
            <v>TAB</v>
          </cell>
          <cell r="B214">
            <v>7174</v>
          </cell>
          <cell r="C214" t="str">
            <v>Kundträffar, konferencer</v>
          </cell>
          <cell r="D214">
            <v>-8.6</v>
          </cell>
          <cell r="E214">
            <v>0</v>
          </cell>
          <cell r="F214">
            <v>0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</row>
        <row r="215">
          <cell r="A215" t="str">
            <v>T-KAP</v>
          </cell>
          <cell r="B215">
            <v>7174</v>
          </cell>
          <cell r="C215" t="str">
            <v>Kundträffar, konferencer</v>
          </cell>
          <cell r="D215">
            <v>-1</v>
          </cell>
          <cell r="E215">
            <v>-0.8</v>
          </cell>
          <cell r="F215">
            <v>-0.1</v>
          </cell>
          <cell r="G215">
            <v>0</v>
          </cell>
          <cell r="H215">
            <v>0</v>
          </cell>
          <cell r="I215">
            <v>-0.8</v>
          </cell>
          <cell r="J215">
            <v>0</v>
          </cell>
          <cell r="K215">
            <v>0</v>
          </cell>
          <cell r="L215">
            <v>-0.4</v>
          </cell>
          <cell r="M215">
            <v>0</v>
          </cell>
          <cell r="N215">
            <v>0</v>
          </cell>
          <cell r="O215">
            <v>0</v>
          </cell>
        </row>
        <row r="216">
          <cell r="B216" t="str">
            <v>7174 Totalt</v>
          </cell>
          <cell r="D216">
            <v>-9.6</v>
          </cell>
          <cell r="E216">
            <v>-0.8</v>
          </cell>
          <cell r="F216">
            <v>-0.1</v>
          </cell>
          <cell r="G216">
            <v>0</v>
          </cell>
          <cell r="H216">
            <v>0</v>
          </cell>
          <cell r="I216">
            <v>-0.8</v>
          </cell>
          <cell r="J216">
            <v>0</v>
          </cell>
          <cell r="K216">
            <v>0</v>
          </cell>
          <cell r="L216">
            <v>-0.4</v>
          </cell>
          <cell r="O216">
            <v>0</v>
          </cell>
        </row>
        <row r="217">
          <cell r="A217" t="str">
            <v>TAB</v>
          </cell>
          <cell r="B217">
            <v>7200</v>
          </cell>
          <cell r="C217" t="str">
            <v>Reklam och PR</v>
          </cell>
          <cell r="D217">
            <v>0</v>
          </cell>
          <cell r="E217">
            <v>-5</v>
          </cell>
          <cell r="F217">
            <v>0</v>
          </cell>
          <cell r="G217">
            <v>-47.2</v>
          </cell>
          <cell r="H217">
            <v>-22.4</v>
          </cell>
          <cell r="I217">
            <v>0</v>
          </cell>
          <cell r="J217">
            <v>0</v>
          </cell>
          <cell r="K217">
            <v>-0.7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</row>
        <row r="218">
          <cell r="A218" t="str">
            <v>T-KAP</v>
          </cell>
          <cell r="B218">
            <v>7200</v>
          </cell>
          <cell r="C218" t="str">
            <v>Reklam och PR</v>
          </cell>
          <cell r="D218">
            <v>0</v>
          </cell>
          <cell r="E218">
            <v>0</v>
          </cell>
          <cell r="F218">
            <v>-20.399999999999999</v>
          </cell>
          <cell r="G218">
            <v>0</v>
          </cell>
          <cell r="H218">
            <v>-14.9</v>
          </cell>
          <cell r="I218">
            <v>-72.5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</row>
        <row r="219">
          <cell r="B219" t="str">
            <v>7200 Totalt</v>
          </cell>
          <cell r="D219">
            <v>0</v>
          </cell>
          <cell r="E219">
            <v>-5</v>
          </cell>
          <cell r="F219">
            <v>-20.399999999999999</v>
          </cell>
          <cell r="G219">
            <v>-47.2</v>
          </cell>
          <cell r="H219">
            <v>-37.299999999999997</v>
          </cell>
          <cell r="I219">
            <v>-72.5</v>
          </cell>
          <cell r="J219">
            <v>0</v>
          </cell>
          <cell r="K219">
            <v>-0.7</v>
          </cell>
          <cell r="L219">
            <v>0</v>
          </cell>
          <cell r="O219">
            <v>0</v>
          </cell>
        </row>
        <row r="220">
          <cell r="A220" t="str">
            <v>T-KAP</v>
          </cell>
          <cell r="B220">
            <v>7210</v>
          </cell>
          <cell r="C220" t="str">
            <v>Annonsering</v>
          </cell>
          <cell r="D220">
            <v>0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-7</v>
          </cell>
          <cell r="J220">
            <v>0</v>
          </cell>
          <cell r="K220">
            <v>0</v>
          </cell>
          <cell r="L220">
            <v>-5</v>
          </cell>
          <cell r="M220">
            <v>0</v>
          </cell>
          <cell r="N220">
            <v>0</v>
          </cell>
          <cell r="O220">
            <v>0</v>
          </cell>
        </row>
        <row r="221">
          <cell r="B221" t="str">
            <v>7210 Totalt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-7</v>
          </cell>
          <cell r="J221">
            <v>0</v>
          </cell>
          <cell r="K221">
            <v>0</v>
          </cell>
          <cell r="L221">
            <v>-5</v>
          </cell>
          <cell r="O221">
            <v>0</v>
          </cell>
        </row>
        <row r="222">
          <cell r="A222" t="str">
            <v>TAB</v>
          </cell>
          <cell r="B222">
            <v>7290</v>
          </cell>
          <cell r="C222" t="str">
            <v>Övrig marknadsföring</v>
          </cell>
          <cell r="D222">
            <v>0</v>
          </cell>
          <cell r="E222">
            <v>0</v>
          </cell>
          <cell r="F222">
            <v>0</v>
          </cell>
          <cell r="G222">
            <v>-12.5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</row>
        <row r="223">
          <cell r="A223" t="str">
            <v>T-KAP</v>
          </cell>
          <cell r="B223">
            <v>7290</v>
          </cell>
          <cell r="C223" t="str">
            <v>Övrig marknadsföring</v>
          </cell>
          <cell r="D223">
            <v>-4.8</v>
          </cell>
          <cell r="E223">
            <v>0</v>
          </cell>
          <cell r="F223">
            <v>0</v>
          </cell>
          <cell r="G223">
            <v>-6.6</v>
          </cell>
          <cell r="H223">
            <v>0</v>
          </cell>
          <cell r="I223">
            <v>-1</v>
          </cell>
          <cell r="J223">
            <v>-28.9</v>
          </cell>
          <cell r="K223">
            <v>-7.2</v>
          </cell>
          <cell r="L223">
            <v>-0.6</v>
          </cell>
          <cell r="M223">
            <v>0</v>
          </cell>
          <cell r="N223">
            <v>0</v>
          </cell>
          <cell r="O223">
            <v>0</v>
          </cell>
        </row>
        <row r="224">
          <cell r="B224" t="str">
            <v>7290 Totalt</v>
          </cell>
          <cell r="D224">
            <v>-4.8</v>
          </cell>
          <cell r="E224">
            <v>0</v>
          </cell>
          <cell r="F224">
            <v>0</v>
          </cell>
          <cell r="G224">
            <v>-19.100000000000001</v>
          </cell>
          <cell r="H224">
            <v>0</v>
          </cell>
          <cell r="I224">
            <v>-1</v>
          </cell>
          <cell r="J224">
            <v>-28.9</v>
          </cell>
          <cell r="K224">
            <v>-7.2</v>
          </cell>
          <cell r="L224">
            <v>-0.6</v>
          </cell>
          <cell r="O224">
            <v>0</v>
          </cell>
        </row>
        <row r="225">
          <cell r="A225" t="str">
            <v>TAB</v>
          </cell>
          <cell r="B225">
            <v>7310</v>
          </cell>
          <cell r="C225" t="str">
            <v>Försäkringspremier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-13.9</v>
          </cell>
          <cell r="I225">
            <v>-2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</row>
        <row r="226">
          <cell r="B226" t="str">
            <v>7310 Totalt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-13.9</v>
          </cell>
          <cell r="I226">
            <v>-2</v>
          </cell>
          <cell r="J226">
            <v>0</v>
          </cell>
          <cell r="K226">
            <v>0</v>
          </cell>
          <cell r="L226">
            <v>0</v>
          </cell>
          <cell r="O226">
            <v>0</v>
          </cell>
        </row>
        <row r="227">
          <cell r="A227" t="str">
            <v>TAB</v>
          </cell>
          <cell r="B227">
            <v>7319</v>
          </cell>
          <cell r="C227" t="str">
            <v>AIG, Förmögenhetsbrott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-5</v>
          </cell>
          <cell r="I227">
            <v>-5</v>
          </cell>
          <cell r="J227">
            <v>-5</v>
          </cell>
          <cell r="K227">
            <v>-5</v>
          </cell>
          <cell r="L227">
            <v>-5</v>
          </cell>
          <cell r="M227">
            <v>0</v>
          </cell>
          <cell r="N227">
            <v>0</v>
          </cell>
          <cell r="O227">
            <v>0</v>
          </cell>
        </row>
        <row r="228">
          <cell r="B228" t="str">
            <v>7319 Totalt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-5</v>
          </cell>
          <cell r="I228">
            <v>-5</v>
          </cell>
          <cell r="J228">
            <v>-5</v>
          </cell>
          <cell r="K228">
            <v>-5</v>
          </cell>
          <cell r="L228">
            <v>-5</v>
          </cell>
          <cell r="O228">
            <v>0</v>
          </cell>
        </row>
        <row r="229">
          <cell r="A229" t="str">
            <v>TAB</v>
          </cell>
          <cell r="B229">
            <v>7320</v>
          </cell>
          <cell r="C229" t="str">
            <v>AIG, Proffessionsansvar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-16.3</v>
          </cell>
          <cell r="I229">
            <v>-16.3</v>
          </cell>
          <cell r="J229">
            <v>-16.3</v>
          </cell>
          <cell r="K229">
            <v>-16.3</v>
          </cell>
          <cell r="L229">
            <v>-16.3</v>
          </cell>
          <cell r="M229">
            <v>0</v>
          </cell>
          <cell r="N229">
            <v>0</v>
          </cell>
          <cell r="O229">
            <v>0</v>
          </cell>
        </row>
        <row r="230">
          <cell r="A230" t="str">
            <v>T-KAP</v>
          </cell>
          <cell r="B230">
            <v>7320</v>
          </cell>
          <cell r="C230" t="str">
            <v>Ansvarsförsäkring</v>
          </cell>
          <cell r="D230">
            <v>-14.4</v>
          </cell>
          <cell r="E230">
            <v>-14.4</v>
          </cell>
          <cell r="F230">
            <v>-14.4</v>
          </cell>
          <cell r="G230">
            <v>-14.4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</row>
        <row r="231">
          <cell r="B231" t="str">
            <v>7320 Totalt</v>
          </cell>
          <cell r="D231">
            <v>-14.4</v>
          </cell>
          <cell r="E231">
            <v>-14.4</v>
          </cell>
          <cell r="F231">
            <v>-14.4</v>
          </cell>
          <cell r="G231">
            <v>-14.4</v>
          </cell>
          <cell r="H231">
            <v>-16.3</v>
          </cell>
          <cell r="I231">
            <v>-16.3</v>
          </cell>
          <cell r="J231">
            <v>-16.3</v>
          </cell>
          <cell r="K231">
            <v>-16.3</v>
          </cell>
          <cell r="L231">
            <v>-16.3</v>
          </cell>
          <cell r="O231">
            <v>0</v>
          </cell>
        </row>
        <row r="232">
          <cell r="A232" t="str">
            <v>TAB</v>
          </cell>
          <cell r="B232">
            <v>7321</v>
          </cell>
          <cell r="C232" t="str">
            <v>VD/Styrelseansvarsförs</v>
          </cell>
          <cell r="D232">
            <v>-2.9</v>
          </cell>
          <cell r="E232">
            <v>-2.9</v>
          </cell>
          <cell r="F232">
            <v>-2.9</v>
          </cell>
          <cell r="G232">
            <v>-2.9</v>
          </cell>
          <cell r="H232">
            <v>-2.9</v>
          </cell>
          <cell r="I232">
            <v>-2.9</v>
          </cell>
          <cell r="J232">
            <v>-2.9</v>
          </cell>
          <cell r="K232">
            <v>-2.9</v>
          </cell>
          <cell r="L232">
            <v>-2.9</v>
          </cell>
          <cell r="M232">
            <v>0</v>
          </cell>
          <cell r="N232">
            <v>0</v>
          </cell>
          <cell r="O232">
            <v>0</v>
          </cell>
        </row>
        <row r="233">
          <cell r="B233" t="str">
            <v>7321 Totalt</v>
          </cell>
          <cell r="D233">
            <v>-2.9</v>
          </cell>
          <cell r="E233">
            <v>-2.9</v>
          </cell>
          <cell r="F233">
            <v>-2.9</v>
          </cell>
          <cell r="G233">
            <v>-2.9</v>
          </cell>
          <cell r="H233">
            <v>-2.9</v>
          </cell>
          <cell r="I233">
            <v>-2.9</v>
          </cell>
          <cell r="J233">
            <v>-2.9</v>
          </cell>
          <cell r="K233">
            <v>-2.9</v>
          </cell>
          <cell r="L233">
            <v>-2.9</v>
          </cell>
          <cell r="O233">
            <v>0</v>
          </cell>
        </row>
        <row r="234">
          <cell r="A234" t="str">
            <v>T-KAP</v>
          </cell>
          <cell r="B234">
            <v>7415</v>
          </cell>
          <cell r="C234" t="str">
            <v>Styrelsearvoden, sociala avg</v>
          </cell>
          <cell r="D234">
            <v>0</v>
          </cell>
          <cell r="E234">
            <v>0</v>
          </cell>
          <cell r="F234">
            <v>0</v>
          </cell>
          <cell r="G234">
            <v>2.9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0</v>
          </cell>
          <cell r="N234">
            <v>0</v>
          </cell>
          <cell r="O234">
            <v>0</v>
          </cell>
        </row>
        <row r="235">
          <cell r="A235" t="str">
            <v>T-FOND</v>
          </cell>
          <cell r="B235">
            <v>7415</v>
          </cell>
          <cell r="C235" t="str">
            <v>Styrelsearvoden, sociala avg</v>
          </cell>
          <cell r="D235">
            <v>0</v>
          </cell>
          <cell r="E235">
            <v>0</v>
          </cell>
          <cell r="F235">
            <v>0</v>
          </cell>
          <cell r="G235">
            <v>5.8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</row>
        <row r="236">
          <cell r="B236" t="str">
            <v>7415 Totalt</v>
          </cell>
          <cell r="D236">
            <v>0</v>
          </cell>
          <cell r="E236">
            <v>0</v>
          </cell>
          <cell r="F236">
            <v>0</v>
          </cell>
          <cell r="G236">
            <v>8.6999999999999993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O236">
            <v>0</v>
          </cell>
        </row>
        <row r="237">
          <cell r="A237" t="str">
            <v>T-KAP</v>
          </cell>
          <cell r="B237">
            <v>7420</v>
          </cell>
          <cell r="C237" t="str">
            <v>Revisionsarvoden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5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</row>
        <row r="238">
          <cell r="A238" t="str">
            <v>T-FOND</v>
          </cell>
          <cell r="B238">
            <v>7420</v>
          </cell>
          <cell r="C238" t="str">
            <v>Revisionsarvoden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12.1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</row>
        <row r="239">
          <cell r="B239" t="str">
            <v>7420 Totalt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17.100000000000001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O239">
            <v>0</v>
          </cell>
        </row>
        <row r="240">
          <cell r="A240" t="str">
            <v>T-FOND</v>
          </cell>
          <cell r="B240">
            <v>7510</v>
          </cell>
          <cell r="C240" t="str">
            <v>Trevise Marknadsanalys</v>
          </cell>
          <cell r="D240">
            <v>-117.7</v>
          </cell>
          <cell r="E240">
            <v>-117.7</v>
          </cell>
          <cell r="F240">
            <v>-117.7</v>
          </cell>
          <cell r="G240">
            <v>-117.6</v>
          </cell>
          <cell r="H240">
            <v>-117.6</v>
          </cell>
          <cell r="I240">
            <v>-117.6</v>
          </cell>
          <cell r="J240">
            <v>-114.3</v>
          </cell>
          <cell r="K240">
            <v>-114.3</v>
          </cell>
          <cell r="L240">
            <v>-114.3</v>
          </cell>
          <cell r="M240">
            <v>0</v>
          </cell>
          <cell r="N240">
            <v>0</v>
          </cell>
          <cell r="O240">
            <v>0</v>
          </cell>
        </row>
        <row r="241">
          <cell r="B241" t="str">
            <v>7510 Totalt</v>
          </cell>
          <cell r="D241">
            <v>-117.7</v>
          </cell>
          <cell r="E241">
            <v>-117.7</v>
          </cell>
          <cell r="F241">
            <v>-117.7</v>
          </cell>
          <cell r="G241">
            <v>-117.6</v>
          </cell>
          <cell r="H241">
            <v>-117.6</v>
          </cell>
          <cell r="I241">
            <v>-117.6</v>
          </cell>
          <cell r="J241">
            <v>-114.3</v>
          </cell>
          <cell r="K241">
            <v>-114.3</v>
          </cell>
          <cell r="L241">
            <v>-114.3</v>
          </cell>
          <cell r="O241">
            <v>0</v>
          </cell>
        </row>
        <row r="242">
          <cell r="A242" t="str">
            <v>T-FOND</v>
          </cell>
          <cell r="B242">
            <v>7610</v>
          </cell>
          <cell r="C242" t="str">
            <v>Tryck av fondinfo</v>
          </cell>
          <cell r="D242">
            <v>0</v>
          </cell>
          <cell r="E242">
            <v>0</v>
          </cell>
          <cell r="F242">
            <v>-32.700000000000003</v>
          </cell>
          <cell r="G242">
            <v>0</v>
          </cell>
          <cell r="H242">
            <v>0</v>
          </cell>
          <cell r="I242">
            <v>0</v>
          </cell>
          <cell r="J242">
            <v>-79.8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</row>
        <row r="243">
          <cell r="B243" t="str">
            <v>7610 Totalt</v>
          </cell>
          <cell r="D243">
            <v>0</v>
          </cell>
          <cell r="E243">
            <v>0</v>
          </cell>
          <cell r="F243">
            <v>-32.700000000000003</v>
          </cell>
          <cell r="G243">
            <v>0</v>
          </cell>
          <cell r="H243">
            <v>0</v>
          </cell>
          <cell r="I243">
            <v>0</v>
          </cell>
          <cell r="J243">
            <v>-79.8</v>
          </cell>
          <cell r="K243">
            <v>0</v>
          </cell>
          <cell r="L243">
            <v>0</v>
          </cell>
          <cell r="O243">
            <v>0</v>
          </cell>
        </row>
        <row r="244">
          <cell r="A244" t="str">
            <v>T-KAP</v>
          </cell>
          <cell r="B244">
            <v>7615</v>
          </cell>
          <cell r="C244" t="str">
            <v>Tryck av årsredovisning</v>
          </cell>
          <cell r="D244">
            <v>0</v>
          </cell>
          <cell r="E244">
            <v>0</v>
          </cell>
          <cell r="F244">
            <v>0</v>
          </cell>
          <cell r="G244">
            <v>-100.6</v>
          </cell>
          <cell r="H244">
            <v>-61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</row>
        <row r="245">
          <cell r="A245" t="str">
            <v>T-FOND</v>
          </cell>
          <cell r="B245">
            <v>7615</v>
          </cell>
          <cell r="C245" t="str">
            <v>Tryck av årsredovisning</v>
          </cell>
          <cell r="D245">
            <v>0</v>
          </cell>
          <cell r="E245">
            <v>0</v>
          </cell>
          <cell r="F245">
            <v>-44.3</v>
          </cell>
          <cell r="G245">
            <v>-62.4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-15.7</v>
          </cell>
          <cell r="M245">
            <v>0</v>
          </cell>
          <cell r="N245">
            <v>0</v>
          </cell>
          <cell r="O245">
            <v>0</v>
          </cell>
        </row>
        <row r="246">
          <cell r="B246" t="str">
            <v>7615 Totalt</v>
          </cell>
          <cell r="D246">
            <v>0</v>
          </cell>
          <cell r="E246">
            <v>0</v>
          </cell>
          <cell r="F246">
            <v>-44.3</v>
          </cell>
          <cell r="G246">
            <v>-163</v>
          </cell>
          <cell r="H246">
            <v>-61</v>
          </cell>
          <cell r="I246">
            <v>0</v>
          </cell>
          <cell r="J246">
            <v>0</v>
          </cell>
          <cell r="K246">
            <v>0</v>
          </cell>
          <cell r="L246">
            <v>-15.7</v>
          </cell>
          <cell r="O246">
            <v>0</v>
          </cell>
        </row>
        <row r="247">
          <cell r="A247" t="str">
            <v>T-KAP</v>
          </cell>
          <cell r="B247">
            <v>7620</v>
          </cell>
          <cell r="C247" t="str">
            <v>Börsinformation, SIX</v>
          </cell>
          <cell r="D247">
            <v>-10.6</v>
          </cell>
          <cell r="E247">
            <v>-10.6</v>
          </cell>
          <cell r="F247">
            <v>-10.6</v>
          </cell>
          <cell r="G247">
            <v>-10.6</v>
          </cell>
          <cell r="H247">
            <v>-10.6</v>
          </cell>
          <cell r="I247">
            <v>-21.2</v>
          </cell>
          <cell r="J247">
            <v>0</v>
          </cell>
          <cell r="K247">
            <v>-10.6</v>
          </cell>
          <cell r="L247">
            <v>-10.6</v>
          </cell>
          <cell r="M247">
            <v>0</v>
          </cell>
          <cell r="N247">
            <v>0</v>
          </cell>
          <cell r="O247">
            <v>0</v>
          </cell>
        </row>
        <row r="248">
          <cell r="A248" t="str">
            <v>T-FOND</v>
          </cell>
          <cell r="B248">
            <v>7620</v>
          </cell>
          <cell r="C248" t="str">
            <v>Börsinformation, SIX</v>
          </cell>
          <cell r="D248">
            <v>-26.6</v>
          </cell>
          <cell r="E248">
            <v>-26.6</v>
          </cell>
          <cell r="F248">
            <v>-26.6</v>
          </cell>
          <cell r="G248">
            <v>-26.5</v>
          </cell>
          <cell r="H248">
            <v>-26.5</v>
          </cell>
          <cell r="I248">
            <v>-26.5</v>
          </cell>
          <cell r="J248">
            <v>-26.5</v>
          </cell>
          <cell r="K248">
            <v>-26.5</v>
          </cell>
          <cell r="L248">
            <v>-26.5</v>
          </cell>
          <cell r="M248">
            <v>0</v>
          </cell>
          <cell r="N248">
            <v>0</v>
          </cell>
          <cell r="O248">
            <v>0</v>
          </cell>
        </row>
        <row r="249">
          <cell r="B249" t="str">
            <v>7620 Totalt</v>
          </cell>
          <cell r="D249">
            <v>-37.200000000000003</v>
          </cell>
          <cell r="E249">
            <v>-37.200000000000003</v>
          </cell>
          <cell r="F249">
            <v>-37.200000000000003</v>
          </cell>
          <cell r="G249">
            <v>-37.1</v>
          </cell>
          <cell r="H249">
            <v>-37.1</v>
          </cell>
          <cell r="I249">
            <v>-47.7</v>
          </cell>
          <cell r="J249">
            <v>-26.5</v>
          </cell>
          <cell r="K249">
            <v>-37.1</v>
          </cell>
          <cell r="L249">
            <v>-37.1</v>
          </cell>
          <cell r="O249">
            <v>0</v>
          </cell>
        </row>
        <row r="250">
          <cell r="A250" t="str">
            <v>T-FOND</v>
          </cell>
          <cell r="B250">
            <v>7621</v>
          </cell>
          <cell r="C250" t="str">
            <v>Penny, drift &amp; underhåll mm</v>
          </cell>
          <cell r="D250">
            <v>-2.6</v>
          </cell>
          <cell r="E250">
            <v>-2.6</v>
          </cell>
          <cell r="F250">
            <v>-2.6</v>
          </cell>
          <cell r="G250">
            <v>-2.6</v>
          </cell>
          <cell r="H250">
            <v>-2.6</v>
          </cell>
          <cell r="I250">
            <v>-2.6</v>
          </cell>
          <cell r="J250">
            <v>-2.6</v>
          </cell>
          <cell r="K250">
            <v>-2.6</v>
          </cell>
          <cell r="L250">
            <v>-2.6</v>
          </cell>
          <cell r="M250">
            <v>0</v>
          </cell>
          <cell r="N250">
            <v>0</v>
          </cell>
          <cell r="O250">
            <v>0</v>
          </cell>
        </row>
        <row r="251">
          <cell r="B251" t="str">
            <v>7621 Totalt</v>
          </cell>
          <cell r="D251">
            <v>-2.6</v>
          </cell>
          <cell r="E251">
            <v>-2.6</v>
          </cell>
          <cell r="F251">
            <v>-2.6</v>
          </cell>
          <cell r="G251">
            <v>-2.6</v>
          </cell>
          <cell r="H251">
            <v>-2.6</v>
          </cell>
          <cell r="I251">
            <v>-2.6</v>
          </cell>
          <cell r="J251">
            <v>-2.6</v>
          </cell>
          <cell r="K251">
            <v>-2.6</v>
          </cell>
          <cell r="L251">
            <v>-2.6</v>
          </cell>
          <cell r="O251">
            <v>0</v>
          </cell>
        </row>
        <row r="252">
          <cell r="A252" t="str">
            <v>T-KAP</v>
          </cell>
          <cell r="B252">
            <v>7622</v>
          </cell>
          <cell r="C252" t="str">
            <v>Kundsystem, drift &amp; underh, mm</v>
          </cell>
          <cell r="D252">
            <v>-7.9</v>
          </cell>
          <cell r="E252">
            <v>-7.9</v>
          </cell>
          <cell r="F252">
            <v>-7.9</v>
          </cell>
          <cell r="G252">
            <v>-7.9</v>
          </cell>
          <cell r="H252">
            <v>-7.9</v>
          </cell>
          <cell r="I252">
            <v>-15.9</v>
          </cell>
          <cell r="J252">
            <v>0</v>
          </cell>
          <cell r="K252">
            <v>-7.9</v>
          </cell>
          <cell r="L252">
            <v>-7.9</v>
          </cell>
          <cell r="M252">
            <v>0</v>
          </cell>
          <cell r="N252">
            <v>0</v>
          </cell>
          <cell r="O252">
            <v>0</v>
          </cell>
        </row>
        <row r="253">
          <cell r="A253" t="str">
            <v>T-FOND</v>
          </cell>
          <cell r="B253">
            <v>7622</v>
          </cell>
          <cell r="C253" t="str">
            <v>Optima, drift &amp; underhåll mm</v>
          </cell>
          <cell r="D253">
            <v>-23.7</v>
          </cell>
          <cell r="E253">
            <v>-1.6</v>
          </cell>
          <cell r="F253">
            <v>0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</row>
        <row r="254">
          <cell r="B254" t="str">
            <v>7622 Totalt</v>
          </cell>
          <cell r="D254">
            <v>-31.6</v>
          </cell>
          <cell r="E254">
            <v>-9.5</v>
          </cell>
          <cell r="F254">
            <v>-7.9</v>
          </cell>
          <cell r="G254">
            <v>-7.9</v>
          </cell>
          <cell r="H254">
            <v>-7.9</v>
          </cell>
          <cell r="I254">
            <v>-15.9</v>
          </cell>
          <cell r="J254">
            <v>0</v>
          </cell>
          <cell r="K254">
            <v>-7.9</v>
          </cell>
          <cell r="L254">
            <v>-7.9</v>
          </cell>
          <cell r="O254">
            <v>0</v>
          </cell>
        </row>
        <row r="255">
          <cell r="A255" t="str">
            <v>T-FOND</v>
          </cell>
          <cell r="B255">
            <v>7623</v>
          </cell>
          <cell r="C255" t="str">
            <v>Vikingen, drift &amp; underhåll mm</v>
          </cell>
          <cell r="D255">
            <v>0</v>
          </cell>
          <cell r="E255">
            <v>-1</v>
          </cell>
          <cell r="F255">
            <v>-1</v>
          </cell>
          <cell r="G255">
            <v>-1</v>
          </cell>
          <cell r="H255">
            <v>-1</v>
          </cell>
          <cell r="I255">
            <v>-1</v>
          </cell>
          <cell r="J255">
            <v>-1</v>
          </cell>
          <cell r="K255">
            <v>-1</v>
          </cell>
          <cell r="L255">
            <v>-1</v>
          </cell>
          <cell r="M255">
            <v>0</v>
          </cell>
          <cell r="N255">
            <v>0</v>
          </cell>
          <cell r="O255">
            <v>0</v>
          </cell>
        </row>
        <row r="256">
          <cell r="B256" t="str">
            <v>7623 Totalt</v>
          </cell>
          <cell r="D256">
            <v>0</v>
          </cell>
          <cell r="E256">
            <v>-1</v>
          </cell>
          <cell r="F256">
            <v>-1</v>
          </cell>
          <cell r="G256">
            <v>-1</v>
          </cell>
          <cell r="H256">
            <v>-1</v>
          </cell>
          <cell r="I256">
            <v>-1</v>
          </cell>
          <cell r="J256">
            <v>-1</v>
          </cell>
          <cell r="K256">
            <v>-1</v>
          </cell>
          <cell r="L256">
            <v>-1</v>
          </cell>
          <cell r="O256">
            <v>0</v>
          </cell>
        </row>
        <row r="257">
          <cell r="A257" t="str">
            <v>T-FOND</v>
          </cell>
          <cell r="B257">
            <v>7624</v>
          </cell>
          <cell r="C257" t="str">
            <v>PM-terminal, drift &amp; underhåll</v>
          </cell>
          <cell r="D257">
            <v>-2.7</v>
          </cell>
          <cell r="E257">
            <v>-1.4</v>
          </cell>
          <cell r="F257">
            <v>-1.4</v>
          </cell>
          <cell r="G257">
            <v>-1.4</v>
          </cell>
          <cell r="H257">
            <v>-1.4</v>
          </cell>
          <cell r="I257">
            <v>-1.4</v>
          </cell>
          <cell r="J257">
            <v>-1.4</v>
          </cell>
          <cell r="K257">
            <v>-4.4000000000000004</v>
          </cell>
          <cell r="L257">
            <v>-4.4000000000000004</v>
          </cell>
          <cell r="M257">
            <v>0</v>
          </cell>
          <cell r="N257">
            <v>0</v>
          </cell>
          <cell r="O257">
            <v>0</v>
          </cell>
        </row>
        <row r="258">
          <cell r="B258" t="str">
            <v>7624 Totalt</v>
          </cell>
          <cell r="D258">
            <v>-2.7</v>
          </cell>
          <cell r="E258">
            <v>-1.4</v>
          </cell>
          <cell r="F258">
            <v>-1.4</v>
          </cell>
          <cell r="G258">
            <v>-1.4</v>
          </cell>
          <cell r="H258">
            <v>-1.4</v>
          </cell>
          <cell r="I258">
            <v>-1.4</v>
          </cell>
          <cell r="J258">
            <v>-1.4</v>
          </cell>
          <cell r="K258">
            <v>-4.4000000000000004</v>
          </cell>
          <cell r="L258">
            <v>-4.4000000000000004</v>
          </cell>
          <cell r="O258">
            <v>0</v>
          </cell>
        </row>
        <row r="259">
          <cell r="A259" t="str">
            <v>T-FOND</v>
          </cell>
          <cell r="B259">
            <v>7625</v>
          </cell>
          <cell r="C259" t="str">
            <v>Telerate, Dow Jones</v>
          </cell>
          <cell r="D259">
            <v>0</v>
          </cell>
          <cell r="E259">
            <v>-15.1</v>
          </cell>
          <cell r="F259">
            <v>-1.8</v>
          </cell>
          <cell r="G259">
            <v>-10.199999999999999</v>
          </cell>
          <cell r="H259">
            <v>-12.3</v>
          </cell>
          <cell r="I259">
            <v>-10.199999999999999</v>
          </cell>
          <cell r="J259">
            <v>-10.7</v>
          </cell>
          <cell r="K259">
            <v>-10.7</v>
          </cell>
          <cell r="L259">
            <v>-10.7</v>
          </cell>
          <cell r="M259">
            <v>0</v>
          </cell>
          <cell r="N259">
            <v>0</v>
          </cell>
          <cell r="O259">
            <v>0</v>
          </cell>
        </row>
        <row r="260">
          <cell r="B260" t="str">
            <v>7625 Totalt</v>
          </cell>
          <cell r="D260">
            <v>0</v>
          </cell>
          <cell r="E260">
            <v>-15.1</v>
          </cell>
          <cell r="F260">
            <v>-1.8</v>
          </cell>
          <cell r="G260">
            <v>-10.199999999999999</v>
          </cell>
          <cell r="H260">
            <v>-12.3</v>
          </cell>
          <cell r="I260">
            <v>-10.199999999999999</v>
          </cell>
          <cell r="J260">
            <v>-10.7</v>
          </cell>
          <cell r="K260">
            <v>-10.7</v>
          </cell>
          <cell r="L260">
            <v>-10.7</v>
          </cell>
          <cell r="O260">
            <v>0</v>
          </cell>
        </row>
        <row r="261">
          <cell r="A261" t="str">
            <v>T-FOND</v>
          </cell>
          <cell r="B261">
            <v>7630</v>
          </cell>
          <cell r="C261" t="str">
            <v>Fondbolagens Förening</v>
          </cell>
          <cell r="D261">
            <v>-3.1</v>
          </cell>
          <cell r="E261">
            <v>-3.1</v>
          </cell>
          <cell r="F261">
            <v>-3.1</v>
          </cell>
          <cell r="G261">
            <v>-3.1</v>
          </cell>
          <cell r="H261">
            <v>-3.1</v>
          </cell>
          <cell r="I261">
            <v>-3.1</v>
          </cell>
          <cell r="J261">
            <v>-9.4</v>
          </cell>
          <cell r="K261">
            <v>-9.4</v>
          </cell>
          <cell r="L261">
            <v>-9.4</v>
          </cell>
          <cell r="M261">
            <v>0</v>
          </cell>
          <cell r="N261">
            <v>0</v>
          </cell>
          <cell r="O261">
            <v>0</v>
          </cell>
        </row>
        <row r="262">
          <cell r="B262" t="str">
            <v>7630 Totalt</v>
          </cell>
          <cell r="D262">
            <v>-3.1</v>
          </cell>
          <cell r="E262">
            <v>-3.1</v>
          </cell>
          <cell r="F262">
            <v>-3.1</v>
          </cell>
          <cell r="G262">
            <v>-3.1</v>
          </cell>
          <cell r="H262">
            <v>-3.1</v>
          </cell>
          <cell r="I262">
            <v>-3.1</v>
          </cell>
          <cell r="J262">
            <v>-9.4</v>
          </cell>
          <cell r="K262">
            <v>-9.4</v>
          </cell>
          <cell r="L262">
            <v>-9.4</v>
          </cell>
          <cell r="O262">
            <v>0</v>
          </cell>
        </row>
        <row r="263">
          <cell r="A263" t="str">
            <v>T-KAP</v>
          </cell>
          <cell r="B263">
            <v>7635</v>
          </cell>
          <cell r="C263" t="str">
            <v>Finansinspektionen</v>
          </cell>
          <cell r="D263">
            <v>-11.2</v>
          </cell>
          <cell r="E263">
            <v>0</v>
          </cell>
          <cell r="F263">
            <v>0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0</v>
          </cell>
        </row>
        <row r="264">
          <cell r="B264" t="str">
            <v>7635 Totalt</v>
          </cell>
          <cell r="D264">
            <v>-11.2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O264">
            <v>0</v>
          </cell>
        </row>
        <row r="265">
          <cell r="A265" t="str">
            <v>T-KAP</v>
          </cell>
          <cell r="B265">
            <v>7640</v>
          </cell>
          <cell r="C265" t="str">
            <v>Kompensation kunder</v>
          </cell>
          <cell r="D265">
            <v>-13.9</v>
          </cell>
          <cell r="E265">
            <v>0</v>
          </cell>
          <cell r="F265">
            <v>-1.5</v>
          </cell>
          <cell r="G265">
            <v>-6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-0.3</v>
          </cell>
          <cell r="M265">
            <v>0</v>
          </cell>
          <cell r="N265">
            <v>0</v>
          </cell>
          <cell r="O265">
            <v>0</v>
          </cell>
        </row>
        <row r="266">
          <cell r="A266" t="str">
            <v>T-FOND</v>
          </cell>
          <cell r="B266">
            <v>7640</v>
          </cell>
          <cell r="C266" t="str">
            <v>Kompensation kunder</v>
          </cell>
          <cell r="D266">
            <v>-1.7</v>
          </cell>
          <cell r="E266">
            <v>0</v>
          </cell>
          <cell r="F266">
            <v>0</v>
          </cell>
          <cell r="G266">
            <v>-6</v>
          </cell>
          <cell r="H266">
            <v>0</v>
          </cell>
          <cell r="I266">
            <v>-0.1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</row>
        <row r="267">
          <cell r="B267" t="str">
            <v>7640 Totalt</v>
          </cell>
          <cell r="D267">
            <v>-15.6</v>
          </cell>
          <cell r="E267">
            <v>0</v>
          </cell>
          <cell r="F267">
            <v>-1.5</v>
          </cell>
          <cell r="G267">
            <v>-12</v>
          </cell>
          <cell r="H267">
            <v>0</v>
          </cell>
          <cell r="I267">
            <v>-0.1</v>
          </cell>
          <cell r="J267">
            <v>0</v>
          </cell>
          <cell r="K267">
            <v>0</v>
          </cell>
          <cell r="L267">
            <v>-0.3</v>
          </cell>
          <cell r="O267">
            <v>0</v>
          </cell>
        </row>
        <row r="268">
          <cell r="A268" t="str">
            <v>T-KAP</v>
          </cell>
          <cell r="B268">
            <v>7645</v>
          </cell>
          <cell r="C268" t="str">
            <v>Stig Nordek, övrigt</v>
          </cell>
          <cell r="D268">
            <v>0</v>
          </cell>
          <cell r="E268">
            <v>-1.9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</row>
        <row r="269">
          <cell r="A269" t="str">
            <v>T-FOND</v>
          </cell>
          <cell r="B269">
            <v>7645</v>
          </cell>
          <cell r="C269" t="str">
            <v>Stig Nordek, övrigt</v>
          </cell>
          <cell r="D269">
            <v>0</v>
          </cell>
          <cell r="E269">
            <v>-33.200000000000003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</row>
        <row r="270">
          <cell r="B270" t="str">
            <v>7645 Totalt</v>
          </cell>
          <cell r="D270">
            <v>0</v>
          </cell>
          <cell r="E270">
            <v>-35.1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O270">
            <v>0</v>
          </cell>
        </row>
        <row r="271">
          <cell r="A271" t="str">
            <v>TAB</v>
          </cell>
          <cell r="B271">
            <v>7650</v>
          </cell>
          <cell r="C271" t="str">
            <v>Främmande tjänster för kund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-8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</row>
        <row r="272">
          <cell r="A272" t="str">
            <v>T-KAP</v>
          </cell>
          <cell r="B272">
            <v>7650</v>
          </cell>
          <cell r="C272" t="str">
            <v>Främmande tjänster för kund</v>
          </cell>
          <cell r="D272">
            <v>-2.8</v>
          </cell>
          <cell r="E272">
            <v>-17.2</v>
          </cell>
          <cell r="F272">
            <v>-4.0999999999999996</v>
          </cell>
          <cell r="G272">
            <v>-6.2</v>
          </cell>
          <cell r="H272">
            <v>0</v>
          </cell>
          <cell r="I272">
            <v>-13.3</v>
          </cell>
          <cell r="J272">
            <v>-36.9</v>
          </cell>
          <cell r="K272">
            <v>0</v>
          </cell>
          <cell r="L272">
            <v>-13.3</v>
          </cell>
          <cell r="M272">
            <v>0</v>
          </cell>
          <cell r="N272">
            <v>0</v>
          </cell>
          <cell r="O272">
            <v>0</v>
          </cell>
        </row>
        <row r="273">
          <cell r="A273" t="str">
            <v>T-FOND</v>
          </cell>
          <cell r="B273">
            <v>7650</v>
          </cell>
          <cell r="C273" t="str">
            <v>Främmande tjänster för kund</v>
          </cell>
          <cell r="D273">
            <v>0</v>
          </cell>
          <cell r="E273">
            <v>-1.5</v>
          </cell>
          <cell r="F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</row>
        <row r="274">
          <cell r="B274" t="str">
            <v>7650 Totalt</v>
          </cell>
          <cell r="D274">
            <v>-2.8</v>
          </cell>
          <cell r="E274">
            <v>-18.7</v>
          </cell>
          <cell r="F274">
            <v>-4.0999999999999996</v>
          </cell>
          <cell r="G274">
            <v>-6.2</v>
          </cell>
          <cell r="H274">
            <v>0</v>
          </cell>
          <cell r="I274">
            <v>-21.3</v>
          </cell>
          <cell r="J274">
            <v>-36.9</v>
          </cell>
          <cell r="K274">
            <v>0</v>
          </cell>
          <cell r="L274">
            <v>-13.3</v>
          </cell>
          <cell r="O274">
            <v>0</v>
          </cell>
        </row>
        <row r="275">
          <cell r="A275" t="str">
            <v>T-FOND</v>
          </cell>
          <cell r="B275">
            <v>7655</v>
          </cell>
          <cell r="C275" t="str">
            <v>Revision, fonder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7.7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</row>
        <row r="276">
          <cell r="B276" t="str">
            <v>7655 Totalt</v>
          </cell>
          <cell r="D276">
            <v>0</v>
          </cell>
          <cell r="E276">
            <v>0</v>
          </cell>
          <cell r="F276">
            <v>0</v>
          </cell>
          <cell r="G276">
            <v>0</v>
          </cell>
          <cell r="H276">
            <v>7.7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O276">
            <v>0</v>
          </cell>
        </row>
        <row r="277">
          <cell r="A277" t="str">
            <v>TAB</v>
          </cell>
          <cell r="B277">
            <v>7660</v>
          </cell>
          <cell r="C277" t="str">
            <v>Bankprovisioner</v>
          </cell>
          <cell r="D277">
            <v>-2.6</v>
          </cell>
          <cell r="E277">
            <v>-0.1</v>
          </cell>
          <cell r="F277">
            <v>-0.1</v>
          </cell>
          <cell r="G277">
            <v>-0.8</v>
          </cell>
          <cell r="H277">
            <v>0</v>
          </cell>
          <cell r="I277">
            <v>-0.2</v>
          </cell>
          <cell r="J277">
            <v>-0.1</v>
          </cell>
          <cell r="K277">
            <v>-0.1</v>
          </cell>
          <cell r="L277">
            <v>-1.1000000000000001</v>
          </cell>
          <cell r="M277">
            <v>0</v>
          </cell>
          <cell r="N277">
            <v>0</v>
          </cell>
          <cell r="O277">
            <v>0</v>
          </cell>
        </row>
        <row r="278">
          <cell r="A278" t="str">
            <v>T-KAP</v>
          </cell>
          <cell r="B278">
            <v>7660</v>
          </cell>
          <cell r="C278" t="str">
            <v>Bankprovisioner</v>
          </cell>
          <cell r="D278">
            <v>-2.4</v>
          </cell>
          <cell r="E278">
            <v>-0.4</v>
          </cell>
          <cell r="F278">
            <v>-6.4</v>
          </cell>
          <cell r="G278">
            <v>-0.2</v>
          </cell>
          <cell r="H278">
            <v>-0.3</v>
          </cell>
          <cell r="I278">
            <v>-6.8</v>
          </cell>
          <cell r="J278">
            <v>-5.2</v>
          </cell>
          <cell r="K278">
            <v>-1.1000000000000001</v>
          </cell>
          <cell r="L278">
            <v>-0.2</v>
          </cell>
          <cell r="M278">
            <v>0</v>
          </cell>
          <cell r="N278">
            <v>0</v>
          </cell>
          <cell r="O278">
            <v>0</v>
          </cell>
        </row>
        <row r="279">
          <cell r="A279" t="str">
            <v>T-FOND</v>
          </cell>
          <cell r="B279">
            <v>7660</v>
          </cell>
          <cell r="C279" t="str">
            <v>Bankprovisioner</v>
          </cell>
          <cell r="D279">
            <v>-2.2000000000000002</v>
          </cell>
          <cell r="E279">
            <v>0</v>
          </cell>
          <cell r="F279">
            <v>0</v>
          </cell>
          <cell r="G279">
            <v>-0.4</v>
          </cell>
          <cell r="H279">
            <v>-0.1</v>
          </cell>
          <cell r="I279">
            <v>-0.4</v>
          </cell>
          <cell r="J279">
            <v>-0.3</v>
          </cell>
          <cell r="K279">
            <v>-0.5</v>
          </cell>
          <cell r="L279">
            <v>-0.1</v>
          </cell>
          <cell r="M279">
            <v>0</v>
          </cell>
          <cell r="N279">
            <v>0</v>
          </cell>
          <cell r="O279">
            <v>0</v>
          </cell>
        </row>
        <row r="280">
          <cell r="B280" t="str">
            <v>7660 Totalt</v>
          </cell>
          <cell r="D280">
            <v>-7.2</v>
          </cell>
          <cell r="E280">
            <v>-0.5</v>
          </cell>
          <cell r="F280">
            <v>-6.5</v>
          </cell>
          <cell r="G280">
            <v>-1.4</v>
          </cell>
          <cell r="H280">
            <v>-0.4</v>
          </cell>
          <cell r="I280">
            <v>-7.4</v>
          </cell>
          <cell r="J280">
            <v>-5.6</v>
          </cell>
          <cell r="K280">
            <v>-1.7000000000000002</v>
          </cell>
          <cell r="L280">
            <v>-1.4000000000000001</v>
          </cell>
          <cell r="O280">
            <v>0</v>
          </cell>
        </row>
        <row r="281">
          <cell r="A281" t="str">
            <v>T-FOND</v>
          </cell>
          <cell r="B281">
            <v>7661</v>
          </cell>
          <cell r="C281" t="str">
            <v>Depåavgifter Finland</v>
          </cell>
          <cell r="D281">
            <v>0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-35.6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</row>
        <row r="282">
          <cell r="B282" t="str">
            <v>7661 Totalt</v>
          </cell>
          <cell r="D282">
            <v>0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-35.6</v>
          </cell>
          <cell r="L282">
            <v>0</v>
          </cell>
          <cell r="O282">
            <v>0</v>
          </cell>
        </row>
        <row r="283">
          <cell r="A283" t="str">
            <v>T-KAP</v>
          </cell>
          <cell r="B283">
            <v>7665</v>
          </cell>
          <cell r="C283" t="str">
            <v>Anvisningsprovisioner</v>
          </cell>
          <cell r="D283">
            <v>0</v>
          </cell>
          <cell r="E283">
            <v>-11.1</v>
          </cell>
          <cell r="F283">
            <v>0</v>
          </cell>
          <cell r="G283">
            <v>-1.9</v>
          </cell>
          <cell r="H283">
            <v>0</v>
          </cell>
          <cell r="I283">
            <v>-30.1</v>
          </cell>
          <cell r="J283">
            <v>-16.899999999999999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</row>
        <row r="284">
          <cell r="B284" t="str">
            <v>7665 Totalt</v>
          </cell>
          <cell r="D284">
            <v>0</v>
          </cell>
          <cell r="E284">
            <v>-11.1</v>
          </cell>
          <cell r="F284">
            <v>0</v>
          </cell>
          <cell r="G284">
            <v>-1.9</v>
          </cell>
          <cell r="H284">
            <v>0</v>
          </cell>
          <cell r="I284">
            <v>-30.1</v>
          </cell>
          <cell r="J284">
            <v>-16.899999999999999</v>
          </cell>
          <cell r="K284">
            <v>0</v>
          </cell>
          <cell r="L284">
            <v>0</v>
          </cell>
          <cell r="O284">
            <v>0</v>
          </cell>
        </row>
        <row r="285">
          <cell r="A285" t="str">
            <v>TAB</v>
          </cell>
          <cell r="B285">
            <v>7670</v>
          </cell>
          <cell r="C285" t="str">
            <v>Tidningar, facklitteratur</v>
          </cell>
          <cell r="D285">
            <v>0</v>
          </cell>
          <cell r="E285">
            <v>-0.3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-3.2</v>
          </cell>
          <cell r="L285">
            <v>-0.9</v>
          </cell>
          <cell r="M285">
            <v>0</v>
          </cell>
          <cell r="N285">
            <v>0</v>
          </cell>
          <cell r="O285">
            <v>0</v>
          </cell>
        </row>
        <row r="286">
          <cell r="A286" t="str">
            <v>T-KAP</v>
          </cell>
          <cell r="B286">
            <v>7670</v>
          </cell>
          <cell r="C286" t="str">
            <v>Tidningar, facklitteratur</v>
          </cell>
          <cell r="D286">
            <v>-0.3</v>
          </cell>
          <cell r="E286">
            <v>-3.1</v>
          </cell>
          <cell r="F286">
            <v>-0.9</v>
          </cell>
          <cell r="G286">
            <v>-8.3000000000000007</v>
          </cell>
          <cell r="H286">
            <v>-3.5</v>
          </cell>
          <cell r="I286">
            <v>0</v>
          </cell>
          <cell r="J286">
            <v>-0.2</v>
          </cell>
          <cell r="K286">
            <v>0</v>
          </cell>
          <cell r="L286">
            <v>-2.8</v>
          </cell>
          <cell r="M286">
            <v>0</v>
          </cell>
          <cell r="N286">
            <v>0</v>
          </cell>
          <cell r="O286">
            <v>0</v>
          </cell>
        </row>
        <row r="287">
          <cell r="A287" t="str">
            <v>T-FOND</v>
          </cell>
          <cell r="B287">
            <v>7670</v>
          </cell>
          <cell r="C287" t="str">
            <v>Tidningar, facklitteratur</v>
          </cell>
          <cell r="D287">
            <v>-2.4</v>
          </cell>
          <cell r="E287">
            <v>-11.1</v>
          </cell>
          <cell r="F287">
            <v>-6.2</v>
          </cell>
          <cell r="G287">
            <v>-7.6</v>
          </cell>
          <cell r="H287">
            <v>-2.5</v>
          </cell>
          <cell r="I287">
            <v>-1.6</v>
          </cell>
          <cell r="J287">
            <v>-5</v>
          </cell>
          <cell r="K287">
            <v>-2.9</v>
          </cell>
          <cell r="L287">
            <v>-1.6</v>
          </cell>
          <cell r="M287">
            <v>0</v>
          </cell>
          <cell r="N287">
            <v>0</v>
          </cell>
          <cell r="O287">
            <v>0</v>
          </cell>
        </row>
        <row r="288">
          <cell r="B288" t="str">
            <v>7670 Totalt</v>
          </cell>
          <cell r="D288">
            <v>-2.6999999999999997</v>
          </cell>
          <cell r="E288">
            <v>-14.5</v>
          </cell>
          <cell r="F288">
            <v>-7.1000000000000005</v>
          </cell>
          <cell r="G288">
            <v>-15.9</v>
          </cell>
          <cell r="H288">
            <v>-6</v>
          </cell>
          <cell r="I288">
            <v>-1.6</v>
          </cell>
          <cell r="J288">
            <v>-5.2</v>
          </cell>
          <cell r="K288">
            <v>-6.1</v>
          </cell>
          <cell r="L288">
            <v>-5.3</v>
          </cell>
          <cell r="O288">
            <v>0</v>
          </cell>
        </row>
        <row r="289">
          <cell r="A289" t="str">
            <v>TAB</v>
          </cell>
          <cell r="B289">
            <v>7680</v>
          </cell>
          <cell r="C289" t="str">
            <v>Föreningsavgifter, EJ avdrag</v>
          </cell>
          <cell r="D289">
            <v>-3.7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</row>
        <row r="290">
          <cell r="A290" t="str">
            <v>T-KAP</v>
          </cell>
          <cell r="B290">
            <v>7680</v>
          </cell>
          <cell r="C290" t="str">
            <v>Föreningsavgifter, EJ avdrag</v>
          </cell>
          <cell r="D290">
            <v>0</v>
          </cell>
          <cell r="E290">
            <v>0</v>
          </cell>
          <cell r="F290">
            <v>0</v>
          </cell>
          <cell r="G290">
            <v>-3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</row>
        <row r="291">
          <cell r="A291" t="str">
            <v>T-FOND</v>
          </cell>
          <cell r="B291">
            <v>7680</v>
          </cell>
          <cell r="C291" t="str">
            <v>Föreningsavgifter, EJ avdrag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-0.4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</row>
        <row r="292">
          <cell r="B292" t="str">
            <v>7680 Totalt</v>
          </cell>
          <cell r="D292">
            <v>-3.7</v>
          </cell>
          <cell r="E292">
            <v>0</v>
          </cell>
          <cell r="F292">
            <v>0</v>
          </cell>
          <cell r="G292">
            <v>-3</v>
          </cell>
          <cell r="H292">
            <v>0</v>
          </cell>
          <cell r="I292">
            <v>-0.4</v>
          </cell>
          <cell r="J292">
            <v>0</v>
          </cell>
          <cell r="K292">
            <v>0</v>
          </cell>
          <cell r="L292">
            <v>0</v>
          </cell>
          <cell r="O292">
            <v>0</v>
          </cell>
        </row>
        <row r="293">
          <cell r="A293" t="str">
            <v>T-KAP</v>
          </cell>
          <cell r="B293">
            <v>7681</v>
          </cell>
          <cell r="C293" t="str">
            <v>Föreningsavgifter, avdragsgill</v>
          </cell>
          <cell r="D293">
            <v>0</v>
          </cell>
          <cell r="E293">
            <v>0</v>
          </cell>
          <cell r="F293">
            <v>0</v>
          </cell>
          <cell r="G293">
            <v>-0.3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</row>
        <row r="294">
          <cell r="B294" t="str">
            <v>7681 Totalt</v>
          </cell>
          <cell r="D294">
            <v>0</v>
          </cell>
          <cell r="E294">
            <v>0</v>
          </cell>
          <cell r="F294">
            <v>0</v>
          </cell>
          <cell r="G294">
            <v>-0.3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O294">
            <v>0</v>
          </cell>
        </row>
        <row r="295">
          <cell r="A295" t="str">
            <v>TAB</v>
          </cell>
          <cell r="B295">
            <v>7690</v>
          </cell>
          <cell r="C295" t="str">
            <v>Diverse övr. kostn</v>
          </cell>
          <cell r="D295">
            <v>-0.5</v>
          </cell>
          <cell r="E295">
            <v>0</v>
          </cell>
          <cell r="F295">
            <v>-1.3</v>
          </cell>
          <cell r="G295">
            <v>-2.1</v>
          </cell>
          <cell r="H295">
            <v>-14.7</v>
          </cell>
          <cell r="I295">
            <v>0.9</v>
          </cell>
          <cell r="J295">
            <v>0</v>
          </cell>
          <cell r="K295">
            <v>0</v>
          </cell>
          <cell r="L295">
            <v>-3.5</v>
          </cell>
          <cell r="M295">
            <v>0</v>
          </cell>
          <cell r="N295">
            <v>0</v>
          </cell>
          <cell r="O295">
            <v>0</v>
          </cell>
        </row>
        <row r="296">
          <cell r="A296" t="str">
            <v>T-KAP</v>
          </cell>
          <cell r="B296">
            <v>7690</v>
          </cell>
          <cell r="C296" t="str">
            <v>Diverse övr. kostn</v>
          </cell>
          <cell r="D296">
            <v>-1.2</v>
          </cell>
          <cell r="E296">
            <v>-1.8</v>
          </cell>
          <cell r="F296">
            <v>-1.4</v>
          </cell>
          <cell r="G296">
            <v>-8</v>
          </cell>
          <cell r="H296">
            <v>-1.1000000000000001</v>
          </cell>
          <cell r="I296">
            <v>-3</v>
          </cell>
          <cell r="J296">
            <v>0</v>
          </cell>
          <cell r="K296">
            <v>-0.1</v>
          </cell>
          <cell r="L296">
            <v>-11.1</v>
          </cell>
          <cell r="M296">
            <v>0</v>
          </cell>
          <cell r="N296">
            <v>0</v>
          </cell>
          <cell r="O296">
            <v>0</v>
          </cell>
        </row>
        <row r="297">
          <cell r="A297" t="str">
            <v>T-FOND</v>
          </cell>
          <cell r="B297">
            <v>7690</v>
          </cell>
          <cell r="C297" t="str">
            <v>Diverse övr. kostn</v>
          </cell>
          <cell r="D297">
            <v>-4.5</v>
          </cell>
          <cell r="E297">
            <v>0.2</v>
          </cell>
          <cell r="F297">
            <v>0</v>
          </cell>
          <cell r="G297">
            <v>-9.9</v>
          </cell>
          <cell r="H297">
            <v>-3.5</v>
          </cell>
          <cell r="I297">
            <v>-0.9</v>
          </cell>
          <cell r="J297">
            <v>-2.8</v>
          </cell>
          <cell r="K297">
            <v>0</v>
          </cell>
          <cell r="L297">
            <v>-1</v>
          </cell>
          <cell r="M297">
            <v>0</v>
          </cell>
          <cell r="N297">
            <v>0</v>
          </cell>
          <cell r="O297">
            <v>0</v>
          </cell>
        </row>
        <row r="298">
          <cell r="B298" t="str">
            <v>7690 Totalt</v>
          </cell>
          <cell r="D298">
            <v>-6.2</v>
          </cell>
          <cell r="E298">
            <v>-1.6</v>
          </cell>
          <cell r="F298">
            <v>-2.7</v>
          </cell>
          <cell r="G298">
            <v>-20</v>
          </cell>
          <cell r="H298">
            <v>-19.299999999999997</v>
          </cell>
          <cell r="I298">
            <v>-3</v>
          </cell>
          <cell r="J298">
            <v>-2.8</v>
          </cell>
          <cell r="K298">
            <v>-0.1</v>
          </cell>
          <cell r="L298">
            <v>-15.6</v>
          </cell>
          <cell r="O298">
            <v>0</v>
          </cell>
        </row>
        <row r="299">
          <cell r="A299" t="str">
            <v>T-FOND</v>
          </cell>
          <cell r="B299">
            <v>7691</v>
          </cell>
          <cell r="C299" t="str">
            <v>Diverse övr. kostn EJ avdrag</v>
          </cell>
          <cell r="D299">
            <v>0</v>
          </cell>
          <cell r="E299">
            <v>-2.7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</row>
        <row r="300">
          <cell r="B300" t="str">
            <v>7691 Totalt</v>
          </cell>
          <cell r="D300">
            <v>0</v>
          </cell>
          <cell r="E300">
            <v>-2.7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O300">
            <v>0</v>
          </cell>
        </row>
        <row r="301">
          <cell r="A301" t="str">
            <v>TAB</v>
          </cell>
          <cell r="B301">
            <v>7810</v>
          </cell>
          <cell r="C301" t="str">
            <v>Resultat avyttr av inventarier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86.1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</row>
        <row r="302">
          <cell r="A302" t="str">
            <v>T-KAP</v>
          </cell>
          <cell r="B302">
            <v>7810</v>
          </cell>
          <cell r="C302" t="str">
            <v>Resultat förs inventarier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63.3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</row>
        <row r="303">
          <cell r="A303" t="str">
            <v>T-FOND</v>
          </cell>
          <cell r="B303">
            <v>7810</v>
          </cell>
          <cell r="C303" t="str">
            <v>Resultat avyttring inventarier</v>
          </cell>
          <cell r="D303">
            <v>0</v>
          </cell>
          <cell r="E303">
            <v>0</v>
          </cell>
          <cell r="F303">
            <v>0</v>
          </cell>
          <cell r="G303">
            <v>0</v>
          </cell>
          <cell r="H303">
            <v>0</v>
          </cell>
          <cell r="I303">
            <v>0</v>
          </cell>
          <cell r="J303">
            <v>163.1</v>
          </cell>
          <cell r="K303">
            <v>0</v>
          </cell>
          <cell r="L303">
            <v>0</v>
          </cell>
          <cell r="M303">
            <v>0</v>
          </cell>
          <cell r="N303">
            <v>0</v>
          </cell>
          <cell r="O303">
            <v>0</v>
          </cell>
        </row>
        <row r="304">
          <cell r="B304" t="str">
            <v>7810 Totalt</v>
          </cell>
          <cell r="D304">
            <v>0</v>
          </cell>
          <cell r="E304">
            <v>0</v>
          </cell>
          <cell r="F304">
            <v>0</v>
          </cell>
          <cell r="G304">
            <v>0</v>
          </cell>
          <cell r="H304">
            <v>0</v>
          </cell>
          <cell r="I304">
            <v>0</v>
          </cell>
          <cell r="J304">
            <v>163.1</v>
          </cell>
          <cell r="K304">
            <v>149.39999999999998</v>
          </cell>
          <cell r="L304">
            <v>0</v>
          </cell>
          <cell r="O304">
            <v>0</v>
          </cell>
        </row>
        <row r="305">
          <cell r="A305" t="str">
            <v>TAB</v>
          </cell>
          <cell r="B305">
            <v>7919</v>
          </cell>
          <cell r="C305" t="str">
            <v>Avskrivningar datautrustning</v>
          </cell>
          <cell r="D305">
            <v>-7.4</v>
          </cell>
          <cell r="E305">
            <v>-7.4</v>
          </cell>
          <cell r="F305">
            <v>-9.1</v>
          </cell>
          <cell r="G305">
            <v>-9.1</v>
          </cell>
          <cell r="H305">
            <v>-9.1</v>
          </cell>
          <cell r="I305">
            <v>-9.1</v>
          </cell>
          <cell r="J305">
            <v>-9.1</v>
          </cell>
          <cell r="K305">
            <v>-9.1</v>
          </cell>
          <cell r="L305">
            <v>-10</v>
          </cell>
          <cell r="M305">
            <v>0</v>
          </cell>
          <cell r="N305">
            <v>0</v>
          </cell>
          <cell r="O305">
            <v>0</v>
          </cell>
        </row>
        <row r="306">
          <cell r="A306" t="str">
            <v>T-KAP</v>
          </cell>
          <cell r="B306">
            <v>7919</v>
          </cell>
          <cell r="C306" t="str">
            <v>Avskrivningar datautrustning</v>
          </cell>
          <cell r="D306">
            <v>-15.2</v>
          </cell>
          <cell r="E306">
            <v>-15.2</v>
          </cell>
          <cell r="F306">
            <v>-12.9</v>
          </cell>
          <cell r="G306">
            <v>-11.4</v>
          </cell>
          <cell r="H306">
            <v>-11.4</v>
          </cell>
          <cell r="I306">
            <v>-11.4</v>
          </cell>
          <cell r="J306">
            <v>-13.1</v>
          </cell>
          <cell r="K306">
            <v>-12.3</v>
          </cell>
          <cell r="L306">
            <v>-12.3</v>
          </cell>
          <cell r="M306">
            <v>0</v>
          </cell>
          <cell r="N306">
            <v>0</v>
          </cell>
          <cell r="O306">
            <v>0</v>
          </cell>
        </row>
        <row r="307">
          <cell r="A307" t="str">
            <v>T-FOND</v>
          </cell>
          <cell r="B307">
            <v>7919</v>
          </cell>
          <cell r="C307" t="str">
            <v>Avskrivningar datautrustning</v>
          </cell>
          <cell r="D307">
            <v>-10.4</v>
          </cell>
          <cell r="E307">
            <v>-10.4</v>
          </cell>
          <cell r="F307">
            <v>-10.4</v>
          </cell>
          <cell r="G307">
            <v>-11</v>
          </cell>
          <cell r="H307">
            <v>-12.5</v>
          </cell>
          <cell r="I307">
            <v>-11.5</v>
          </cell>
          <cell r="J307">
            <v>-11.5</v>
          </cell>
          <cell r="K307">
            <v>-11.7</v>
          </cell>
          <cell r="L307">
            <v>-14.4</v>
          </cell>
          <cell r="M307">
            <v>0</v>
          </cell>
          <cell r="N307">
            <v>0</v>
          </cell>
          <cell r="O307">
            <v>0</v>
          </cell>
        </row>
        <row r="308">
          <cell r="B308" t="str">
            <v>7919 Totalt</v>
          </cell>
          <cell r="D308">
            <v>-33</v>
          </cell>
          <cell r="E308">
            <v>-33</v>
          </cell>
          <cell r="F308">
            <v>-32.4</v>
          </cell>
          <cell r="G308">
            <v>-31.5</v>
          </cell>
          <cell r="H308">
            <v>-33</v>
          </cell>
          <cell r="I308">
            <v>-32</v>
          </cell>
          <cell r="J308">
            <v>-33.700000000000003</v>
          </cell>
          <cell r="K308">
            <v>-33.099999999999994</v>
          </cell>
          <cell r="L308">
            <v>-36.700000000000003</v>
          </cell>
          <cell r="O308">
            <v>0</v>
          </cell>
        </row>
        <row r="309">
          <cell r="A309" t="str">
            <v>T-KAP</v>
          </cell>
          <cell r="B309">
            <v>7929</v>
          </cell>
          <cell r="C309" t="str">
            <v>Avskrivningar Programvara</v>
          </cell>
          <cell r="D309">
            <v>-18.600000000000001</v>
          </cell>
          <cell r="E309">
            <v>-18.600000000000001</v>
          </cell>
          <cell r="F309">
            <v>-18.600000000000001</v>
          </cell>
          <cell r="G309">
            <v>-18.600000000000001</v>
          </cell>
          <cell r="H309">
            <v>-18.600000000000001</v>
          </cell>
          <cell r="I309">
            <v>-18.600000000000001</v>
          </cell>
          <cell r="J309">
            <v>-18.600000000000001</v>
          </cell>
          <cell r="K309">
            <v>-18.600000000000001</v>
          </cell>
          <cell r="L309">
            <v>-18.600000000000001</v>
          </cell>
          <cell r="M309">
            <v>0</v>
          </cell>
          <cell r="N309">
            <v>0</v>
          </cell>
          <cell r="O309">
            <v>0</v>
          </cell>
        </row>
        <row r="310">
          <cell r="B310" t="str">
            <v>7929 Totalt</v>
          </cell>
          <cell r="D310">
            <v>-18.600000000000001</v>
          </cell>
          <cell r="E310">
            <v>-18.600000000000001</v>
          </cell>
          <cell r="F310">
            <v>-18.600000000000001</v>
          </cell>
          <cell r="G310">
            <v>-18.600000000000001</v>
          </cell>
          <cell r="H310">
            <v>-18.600000000000001</v>
          </cell>
          <cell r="I310">
            <v>-18.600000000000001</v>
          </cell>
          <cell r="J310">
            <v>-18.600000000000001</v>
          </cell>
          <cell r="K310">
            <v>-18.600000000000001</v>
          </cell>
          <cell r="L310">
            <v>-18.600000000000001</v>
          </cell>
          <cell r="O310">
            <v>0</v>
          </cell>
        </row>
        <row r="311">
          <cell r="A311" t="str">
            <v>TAB</v>
          </cell>
          <cell r="B311">
            <v>7949</v>
          </cell>
          <cell r="C311" t="str">
            <v>Avskrivningar bilar</v>
          </cell>
          <cell r="D311">
            <v>-3.3</v>
          </cell>
          <cell r="E311">
            <v>-3.3</v>
          </cell>
          <cell r="F311">
            <v>-3.3</v>
          </cell>
          <cell r="G311">
            <v>-3.3</v>
          </cell>
          <cell r="H311">
            <v>-3.3</v>
          </cell>
          <cell r="I311">
            <v>-3.3</v>
          </cell>
          <cell r="J311">
            <v>-3.3</v>
          </cell>
          <cell r="K311">
            <v>-5.5</v>
          </cell>
          <cell r="L311">
            <v>-5.5</v>
          </cell>
          <cell r="M311">
            <v>0</v>
          </cell>
          <cell r="N311">
            <v>0</v>
          </cell>
          <cell r="O311">
            <v>0</v>
          </cell>
        </row>
        <row r="312">
          <cell r="A312" t="str">
            <v>T-KAP</v>
          </cell>
          <cell r="B312">
            <v>7949</v>
          </cell>
          <cell r="C312" t="str">
            <v>Avskrivningar bilar</v>
          </cell>
          <cell r="D312">
            <v>-8.1999999999999993</v>
          </cell>
          <cell r="E312">
            <v>-8.1999999999999993</v>
          </cell>
          <cell r="F312">
            <v>-13.2</v>
          </cell>
          <cell r="G312">
            <v>-13.2</v>
          </cell>
          <cell r="H312">
            <v>-13.2</v>
          </cell>
          <cell r="I312">
            <v>-13.2</v>
          </cell>
          <cell r="J312">
            <v>-13.2</v>
          </cell>
          <cell r="K312">
            <v>-14.3</v>
          </cell>
          <cell r="L312">
            <v>-14.3</v>
          </cell>
          <cell r="M312">
            <v>0</v>
          </cell>
          <cell r="N312">
            <v>0</v>
          </cell>
          <cell r="O312">
            <v>0</v>
          </cell>
        </row>
        <row r="313">
          <cell r="A313" t="str">
            <v>T-FOND</v>
          </cell>
          <cell r="B313">
            <v>7949</v>
          </cell>
          <cell r="C313" t="str">
            <v>Avskrivningar bilar</v>
          </cell>
          <cell r="D313">
            <v>-5.7</v>
          </cell>
          <cell r="E313">
            <v>-5.7</v>
          </cell>
          <cell r="F313">
            <v>-5.7</v>
          </cell>
          <cell r="G313">
            <v>-5.7</v>
          </cell>
          <cell r="H313">
            <v>-9.6999999999999993</v>
          </cell>
          <cell r="I313">
            <v>-9.6999999999999993</v>
          </cell>
          <cell r="J313">
            <v>-14.8</v>
          </cell>
          <cell r="K313">
            <v>-9.1</v>
          </cell>
          <cell r="L313">
            <v>-9.1</v>
          </cell>
          <cell r="M313">
            <v>0</v>
          </cell>
          <cell r="N313">
            <v>0</v>
          </cell>
          <cell r="O313">
            <v>0</v>
          </cell>
        </row>
        <row r="314">
          <cell r="B314" t="str">
            <v>7949 Totalt</v>
          </cell>
          <cell r="D314">
            <v>-17.2</v>
          </cell>
          <cell r="E314">
            <v>-17.2</v>
          </cell>
          <cell r="F314">
            <v>-22.2</v>
          </cell>
          <cell r="G314">
            <v>-22.2</v>
          </cell>
          <cell r="H314">
            <v>-26.2</v>
          </cell>
          <cell r="I314">
            <v>-26.2</v>
          </cell>
          <cell r="J314">
            <v>-31.3</v>
          </cell>
          <cell r="K314">
            <v>-28.9</v>
          </cell>
          <cell r="L314">
            <v>-28.9</v>
          </cell>
          <cell r="O314">
            <v>0</v>
          </cell>
        </row>
        <row r="315">
          <cell r="A315" t="str">
            <v>T-KAP</v>
          </cell>
          <cell r="B315">
            <v>7999</v>
          </cell>
          <cell r="C315" t="str">
            <v>Avskrivningar övrigt</v>
          </cell>
          <cell r="D315">
            <v>-8.1</v>
          </cell>
          <cell r="E315">
            <v>-8.1999999999999993</v>
          </cell>
          <cell r="F315">
            <v>-8.1999999999999993</v>
          </cell>
          <cell r="G315">
            <v>-8.1999999999999993</v>
          </cell>
          <cell r="H315">
            <v>-8.1999999999999993</v>
          </cell>
          <cell r="I315">
            <v>-8.1999999999999993</v>
          </cell>
          <cell r="J315">
            <v>-8.1999999999999993</v>
          </cell>
          <cell r="K315">
            <v>-8.1999999999999993</v>
          </cell>
          <cell r="L315">
            <v>-8.1999999999999993</v>
          </cell>
          <cell r="M315">
            <v>0</v>
          </cell>
          <cell r="N315">
            <v>0</v>
          </cell>
          <cell r="O315">
            <v>0</v>
          </cell>
        </row>
        <row r="316">
          <cell r="A316" t="str">
            <v>T-FOND</v>
          </cell>
          <cell r="B316">
            <v>7999</v>
          </cell>
          <cell r="C316" t="str">
            <v>Avskrivningar övrigt</v>
          </cell>
          <cell r="D316">
            <v>-2.5</v>
          </cell>
          <cell r="E316">
            <v>-2.5</v>
          </cell>
          <cell r="F316">
            <v>0</v>
          </cell>
          <cell r="G316">
            <v>-2.5</v>
          </cell>
          <cell r="H316">
            <v>-2.5</v>
          </cell>
          <cell r="I316">
            <v>-2.5</v>
          </cell>
          <cell r="J316">
            <v>-2.5</v>
          </cell>
          <cell r="K316">
            <v>-2.5</v>
          </cell>
          <cell r="L316">
            <v>-2.5</v>
          </cell>
          <cell r="M316">
            <v>0</v>
          </cell>
          <cell r="N316">
            <v>0</v>
          </cell>
          <cell r="O316">
            <v>0</v>
          </cell>
        </row>
        <row r="317">
          <cell r="B317" t="str">
            <v>7999 Totalt</v>
          </cell>
          <cell r="D317">
            <v>-10.6</v>
          </cell>
          <cell r="E317">
            <v>-10.7</v>
          </cell>
          <cell r="F317">
            <v>-8.1999999999999993</v>
          </cell>
          <cell r="G317">
            <v>-10.7</v>
          </cell>
          <cell r="H317">
            <v>-10.7</v>
          </cell>
          <cell r="I317">
            <v>-10.7</v>
          </cell>
          <cell r="J317">
            <v>-10.7</v>
          </cell>
          <cell r="K317">
            <v>-10.7</v>
          </cell>
          <cell r="L317">
            <v>-10.7</v>
          </cell>
          <cell r="O317">
            <v>0</v>
          </cell>
        </row>
        <row r="318">
          <cell r="A318" t="str">
            <v>TAB</v>
          </cell>
          <cell r="B318">
            <v>8020</v>
          </cell>
          <cell r="C318" t="str">
            <v>Ränteintäkter</v>
          </cell>
          <cell r="D318">
            <v>3.9</v>
          </cell>
          <cell r="E318">
            <v>1.3</v>
          </cell>
          <cell r="F318">
            <v>474.6</v>
          </cell>
          <cell r="G318">
            <v>3.5</v>
          </cell>
          <cell r="H318">
            <v>0.6</v>
          </cell>
          <cell r="I318">
            <v>0.5</v>
          </cell>
          <cell r="J318">
            <v>2.2000000000000002</v>
          </cell>
          <cell r="K318">
            <v>1.8</v>
          </cell>
          <cell r="L318">
            <v>1.5</v>
          </cell>
          <cell r="M318">
            <v>0</v>
          </cell>
          <cell r="N318">
            <v>0</v>
          </cell>
          <cell r="O318">
            <v>0</v>
          </cell>
        </row>
        <row r="319">
          <cell r="A319" t="str">
            <v>T-KAP</v>
          </cell>
          <cell r="B319">
            <v>8020</v>
          </cell>
          <cell r="C319" t="str">
            <v>Ränteintäkter</v>
          </cell>
          <cell r="D319">
            <v>11.1</v>
          </cell>
          <cell r="E319">
            <v>14.3</v>
          </cell>
          <cell r="F319">
            <v>10.6</v>
          </cell>
          <cell r="G319">
            <v>4.0999999999999996</v>
          </cell>
          <cell r="H319">
            <v>6</v>
          </cell>
          <cell r="I319">
            <v>12.8</v>
          </cell>
          <cell r="J319">
            <v>11.7</v>
          </cell>
          <cell r="K319">
            <v>10.199999999999999</v>
          </cell>
          <cell r="L319">
            <v>6.4</v>
          </cell>
          <cell r="M319">
            <v>0</v>
          </cell>
          <cell r="N319">
            <v>0</v>
          </cell>
          <cell r="O319">
            <v>0</v>
          </cell>
        </row>
        <row r="320">
          <cell r="A320" t="str">
            <v>T-FOND</v>
          </cell>
          <cell r="B320">
            <v>8020</v>
          </cell>
          <cell r="C320" t="str">
            <v>Ränteintäkter</v>
          </cell>
          <cell r="D320">
            <v>3.9</v>
          </cell>
          <cell r="E320">
            <v>4.0999999999999996</v>
          </cell>
          <cell r="F320">
            <v>4</v>
          </cell>
          <cell r="G320">
            <v>3.1</v>
          </cell>
          <cell r="H320">
            <v>2.1</v>
          </cell>
          <cell r="I320">
            <v>1.9</v>
          </cell>
          <cell r="J320">
            <v>2.7</v>
          </cell>
          <cell r="K320">
            <v>3.2</v>
          </cell>
          <cell r="L320">
            <v>3.5</v>
          </cell>
          <cell r="M320">
            <v>0</v>
          </cell>
          <cell r="N320">
            <v>0</v>
          </cell>
          <cell r="O320">
            <v>0</v>
          </cell>
        </row>
        <row r="321">
          <cell r="B321" t="str">
            <v>8020 Totalt</v>
          </cell>
          <cell r="D321">
            <v>18.899999999999999</v>
          </cell>
          <cell r="E321">
            <v>19.700000000000003</v>
          </cell>
          <cell r="F321">
            <v>489.20000000000005</v>
          </cell>
          <cell r="G321">
            <v>10.7</v>
          </cell>
          <cell r="H321">
            <v>8.6999999999999993</v>
          </cell>
          <cell r="I321">
            <v>15.200000000000001</v>
          </cell>
          <cell r="J321">
            <v>16.599999999999998</v>
          </cell>
          <cell r="K321">
            <v>15.2</v>
          </cell>
          <cell r="L321">
            <v>11.4</v>
          </cell>
          <cell r="O321">
            <v>0</v>
          </cell>
        </row>
        <row r="322">
          <cell r="A322" t="str">
            <v>TAB</v>
          </cell>
          <cell r="B322">
            <v>8050</v>
          </cell>
          <cell r="C322" t="str">
            <v>Orealiserat resultat räntefond</v>
          </cell>
          <cell r="D322">
            <v>49</v>
          </cell>
          <cell r="E322">
            <v>40.299999999999997</v>
          </cell>
          <cell r="F322">
            <v>-423.5</v>
          </cell>
          <cell r="G322">
            <v>116.6</v>
          </cell>
          <cell r="H322">
            <v>44.1</v>
          </cell>
          <cell r="I322">
            <v>23.5</v>
          </cell>
          <cell r="J322">
            <v>21.2</v>
          </cell>
          <cell r="K322">
            <v>23</v>
          </cell>
          <cell r="L322">
            <v>22.8</v>
          </cell>
          <cell r="M322">
            <v>0</v>
          </cell>
          <cell r="N322">
            <v>0</v>
          </cell>
          <cell r="O322">
            <v>0</v>
          </cell>
        </row>
        <row r="323">
          <cell r="B323" t="str">
            <v>8050 Totalt</v>
          </cell>
          <cell r="D323">
            <v>49</v>
          </cell>
          <cell r="E323">
            <v>40.299999999999997</v>
          </cell>
          <cell r="F323">
            <v>-423.5</v>
          </cell>
          <cell r="G323">
            <v>116.6</v>
          </cell>
          <cell r="H323">
            <v>44.1</v>
          </cell>
          <cell r="I323">
            <v>23.5</v>
          </cell>
          <cell r="J323">
            <v>21.2</v>
          </cell>
          <cell r="K323">
            <v>23</v>
          </cell>
          <cell r="L323">
            <v>22.8</v>
          </cell>
          <cell r="O323">
            <v>0</v>
          </cell>
        </row>
        <row r="324">
          <cell r="A324" t="str">
            <v>TAB</v>
          </cell>
          <cell r="B324">
            <v>8060</v>
          </cell>
          <cell r="C324" t="str">
            <v>Reavinst värdepapper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29.1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</row>
        <row r="325">
          <cell r="B325" t="str">
            <v>8060 Totalt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29.1</v>
          </cell>
          <cell r="J325">
            <v>0</v>
          </cell>
          <cell r="K325">
            <v>0</v>
          </cell>
          <cell r="L325">
            <v>0</v>
          </cell>
          <cell r="O325">
            <v>0</v>
          </cell>
        </row>
        <row r="326">
          <cell r="A326" t="str">
            <v>TAB</v>
          </cell>
          <cell r="B326">
            <v>8120</v>
          </cell>
          <cell r="C326" t="str">
            <v>Räntekostnader</v>
          </cell>
          <cell r="D326">
            <v>-20.8</v>
          </cell>
          <cell r="E326">
            <v>-20.8</v>
          </cell>
          <cell r="F326">
            <v>-20.8</v>
          </cell>
          <cell r="G326">
            <v>-95.8</v>
          </cell>
          <cell r="H326">
            <v>-11.5</v>
          </cell>
          <cell r="I326">
            <v>-11.5</v>
          </cell>
          <cell r="J326">
            <v>-11.5</v>
          </cell>
          <cell r="K326">
            <v>-11.5</v>
          </cell>
          <cell r="L326">
            <v>-11.5</v>
          </cell>
          <cell r="M326">
            <v>0</v>
          </cell>
          <cell r="N326">
            <v>0</v>
          </cell>
          <cell r="O326">
            <v>0</v>
          </cell>
        </row>
        <row r="327">
          <cell r="A327" t="str">
            <v>T-KAP</v>
          </cell>
          <cell r="B327">
            <v>8120</v>
          </cell>
          <cell r="C327" t="str">
            <v>Räntekostnader</v>
          </cell>
          <cell r="D327">
            <v>0</v>
          </cell>
          <cell r="E327">
            <v>0</v>
          </cell>
          <cell r="F327">
            <v>-0.1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-0.1</v>
          </cell>
          <cell r="M327">
            <v>0</v>
          </cell>
          <cell r="N327">
            <v>0</v>
          </cell>
          <cell r="O327">
            <v>0</v>
          </cell>
        </row>
        <row r="328">
          <cell r="B328" t="str">
            <v>8120 Totalt</v>
          </cell>
          <cell r="D328">
            <v>-20.8</v>
          </cell>
          <cell r="E328">
            <v>-20.8</v>
          </cell>
          <cell r="F328">
            <v>-20.900000000000002</v>
          </cell>
          <cell r="G328">
            <v>-95.8</v>
          </cell>
          <cell r="H328">
            <v>-11.5</v>
          </cell>
          <cell r="I328">
            <v>-11.5</v>
          </cell>
          <cell r="J328">
            <v>-11.5</v>
          </cell>
          <cell r="K328">
            <v>-11.5</v>
          </cell>
          <cell r="L328">
            <v>-11.6</v>
          </cell>
          <cell r="O328">
            <v>0</v>
          </cell>
        </row>
        <row r="329">
          <cell r="A329" t="str">
            <v>TAB</v>
          </cell>
          <cell r="B329">
            <v>8160</v>
          </cell>
          <cell r="C329" t="str">
            <v>Reaförlust värdepapper</v>
          </cell>
          <cell r="D329">
            <v>0</v>
          </cell>
          <cell r="E329">
            <v>0</v>
          </cell>
          <cell r="F329">
            <v>0</v>
          </cell>
          <cell r="G329">
            <v>-83</v>
          </cell>
          <cell r="H329">
            <v>-25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</row>
        <row r="330">
          <cell r="B330" t="str">
            <v>8160 Totalt</v>
          </cell>
          <cell r="D330">
            <v>0</v>
          </cell>
          <cell r="E330">
            <v>0</v>
          </cell>
          <cell r="F330">
            <v>0</v>
          </cell>
          <cell r="G330">
            <v>-83</v>
          </cell>
          <cell r="H330">
            <v>-25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O330">
            <v>0</v>
          </cell>
        </row>
        <row r="331">
          <cell r="A331" t="str">
            <v>TAB</v>
          </cell>
          <cell r="B331">
            <v>8191</v>
          </cell>
          <cell r="C331" t="str">
            <v>Inlösen av konvertibler</v>
          </cell>
          <cell r="D331">
            <v>0</v>
          </cell>
          <cell r="E331">
            <v>0</v>
          </cell>
          <cell r="F331">
            <v>0</v>
          </cell>
          <cell r="G331">
            <v>-225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</row>
        <row r="332">
          <cell r="B332" t="str">
            <v>8191 Totalt</v>
          </cell>
          <cell r="D332">
            <v>0</v>
          </cell>
          <cell r="E332">
            <v>0</v>
          </cell>
          <cell r="F332">
            <v>0</v>
          </cell>
          <cell r="G332">
            <v>-225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O332">
            <v>0</v>
          </cell>
        </row>
        <row r="333">
          <cell r="A333" t="str">
            <v>TAB</v>
          </cell>
          <cell r="B333">
            <v>8192</v>
          </cell>
          <cell r="C333" t="str">
            <v>Inlösen av optioner</v>
          </cell>
          <cell r="D333">
            <v>0</v>
          </cell>
          <cell r="E333">
            <v>0</v>
          </cell>
          <cell r="F333">
            <v>0</v>
          </cell>
          <cell r="G333">
            <v>-159.1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</row>
        <row r="334">
          <cell r="B334" t="str">
            <v>8192 Totalt</v>
          </cell>
          <cell r="D334">
            <v>0</v>
          </cell>
          <cell r="E334">
            <v>0</v>
          </cell>
          <cell r="F334">
            <v>0</v>
          </cell>
          <cell r="G334">
            <v>-159.1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O334">
            <v>0</v>
          </cell>
        </row>
        <row r="335">
          <cell r="B335" t="str">
            <v>Totalt</v>
          </cell>
          <cell r="D335">
            <v>-45.200000000000102</v>
          </cell>
          <cell r="E335">
            <v>498.39999999999912</v>
          </cell>
          <cell r="F335">
            <v>-765.5</v>
          </cell>
          <cell r="G335">
            <v>36.200000000000585</v>
          </cell>
          <cell r="H335">
            <v>-336.19999999999965</v>
          </cell>
          <cell r="I335">
            <v>3593.3</v>
          </cell>
          <cell r="J335">
            <v>1092.9000000000003</v>
          </cell>
          <cell r="K335">
            <v>-152.10000000000008</v>
          </cell>
          <cell r="L335">
            <v>-395.1999999999997</v>
          </cell>
          <cell r="O335">
            <v>0</v>
          </cell>
        </row>
      </sheetData>
      <sheetData sheetId="25"/>
      <sheetData sheetId="26"/>
      <sheetData sheetId="27"/>
      <sheetData sheetId="28" refreshError="1">
        <row r="2">
          <cell r="AD2">
            <v>36400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 mån TOT, res"/>
      <sheetName val="14 mån SE, res"/>
      <sheetName val="14 mån FI, res"/>
      <sheetName val="14 mån SE, kostn"/>
      <sheetName val="14 mån FI, kostn(SEK)"/>
      <sheetName val="Förändringar"/>
      <sheetName val="Personal"/>
      <sheetName val="Nycklar"/>
      <sheetName val="Budget 1998, T-FOND"/>
      <sheetName val="Budget 1998, AffO TOTAL"/>
      <sheetName val="Stig Nordek"/>
      <sheetName val="Budget 1998, KONCERN"/>
      <sheetName val="Löner"/>
      <sheetName val="Budget 1998, sales"/>
      <sheetName val="Budget 1998, Förvaltning"/>
      <sheetName val="Budget 1998, Admin"/>
      <sheetName val="Budget 1998, Central F"/>
      <sheetName val="Investeringar -98"/>
      <sheetName val="TAB-98"/>
      <sheetName val="Budget 1998, OH Affo (PE+PS)"/>
      <sheetName val="Driftsres"/>
      <sheetName val="Nyckeltal"/>
      <sheetName val="Nyckeltal (D)"/>
      <sheetName val="Int-stuktur"/>
      <sheetName val="Konto koncern"/>
      <sheetName val="Antaganden-98"/>
      <sheetName val="TMS2000"/>
      <sheetName val="Bilar"/>
      <sheetName val="Försäkringar"/>
      <sheetName val="Lokalhyra "/>
      <sheetName val="Ledning"/>
      <sheetName val="Styrelser"/>
      <sheetName val="Revision"/>
      <sheetName val="Räntenetto"/>
      <sheetName val="M&amp;I,T-FOND"/>
      <sheetName val="M&amp;I, T-KAP"/>
      <sheetName val="M&amp;I, TA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>
        <row r="3">
          <cell r="A3" t="str">
            <v>Bolag</v>
          </cell>
          <cell r="B3" t="str">
            <v>Konto</v>
          </cell>
          <cell r="C3" t="str">
            <v>Namn</v>
          </cell>
          <cell r="D3">
            <v>1</v>
          </cell>
          <cell r="E3">
            <v>2</v>
          </cell>
          <cell r="F3">
            <v>3</v>
          </cell>
          <cell r="G3">
            <v>4</v>
          </cell>
          <cell r="H3">
            <v>5</v>
          </cell>
          <cell r="I3">
            <v>6</v>
          </cell>
          <cell r="J3">
            <v>7</v>
          </cell>
          <cell r="K3">
            <v>8</v>
          </cell>
          <cell r="L3">
            <v>9</v>
          </cell>
          <cell r="M3">
            <v>10</v>
          </cell>
          <cell r="N3">
            <v>11</v>
          </cell>
          <cell r="O3">
            <v>12</v>
          </cell>
        </row>
        <row r="4">
          <cell r="A4" t="str">
            <v>T-KAP</v>
          </cell>
          <cell r="B4">
            <v>3011</v>
          </cell>
          <cell r="C4" t="str">
            <v>Förvaltningsintäkter, momspl.</v>
          </cell>
          <cell r="D4">
            <v>259.7</v>
          </cell>
          <cell r="E4">
            <v>490</v>
          </cell>
          <cell r="F4">
            <v>7.8</v>
          </cell>
          <cell r="G4">
            <v>3.3</v>
          </cell>
          <cell r="H4">
            <v>42.8</v>
          </cell>
          <cell r="I4">
            <v>56.3</v>
          </cell>
          <cell r="J4">
            <v>969.1</v>
          </cell>
          <cell r="K4">
            <v>0</v>
          </cell>
          <cell r="L4">
            <v>-75</v>
          </cell>
          <cell r="M4">
            <v>0</v>
          </cell>
          <cell r="N4">
            <v>0</v>
          </cell>
          <cell r="O4">
            <v>0</v>
          </cell>
        </row>
        <row r="5">
          <cell r="B5" t="str">
            <v>3011 Totalt</v>
          </cell>
          <cell r="D5">
            <v>259.7</v>
          </cell>
          <cell r="E5">
            <v>490</v>
          </cell>
          <cell r="F5">
            <v>7.8</v>
          </cell>
          <cell r="G5">
            <v>3.3</v>
          </cell>
          <cell r="H5">
            <v>42.8</v>
          </cell>
          <cell r="I5">
            <v>56.3</v>
          </cell>
          <cell r="J5">
            <v>969.1</v>
          </cell>
          <cell r="K5">
            <v>0</v>
          </cell>
          <cell r="L5">
            <v>-75</v>
          </cell>
          <cell r="O5">
            <v>0</v>
          </cell>
        </row>
        <row r="6">
          <cell r="A6" t="str">
            <v>T-KAP</v>
          </cell>
          <cell r="B6">
            <v>3016</v>
          </cell>
          <cell r="C6" t="str">
            <v>CMI Insurance, provisioner</v>
          </cell>
          <cell r="D6">
            <v>0.1</v>
          </cell>
          <cell r="E6">
            <v>0</v>
          </cell>
          <cell r="F6">
            <v>0</v>
          </cell>
          <cell r="G6">
            <v>6.6</v>
          </cell>
          <cell r="H6">
            <v>16.2</v>
          </cell>
          <cell r="I6">
            <v>5</v>
          </cell>
          <cell r="J6">
            <v>0</v>
          </cell>
          <cell r="K6">
            <v>2.8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</row>
        <row r="7">
          <cell r="B7" t="str">
            <v>3016 Totalt</v>
          </cell>
          <cell r="D7">
            <v>0.1</v>
          </cell>
          <cell r="E7">
            <v>0</v>
          </cell>
          <cell r="F7">
            <v>0</v>
          </cell>
          <cell r="G7">
            <v>6.6</v>
          </cell>
          <cell r="H7">
            <v>16.2</v>
          </cell>
          <cell r="I7">
            <v>5</v>
          </cell>
          <cell r="J7">
            <v>0</v>
          </cell>
          <cell r="K7">
            <v>2.8</v>
          </cell>
          <cell r="L7">
            <v>0</v>
          </cell>
          <cell r="O7">
            <v>0</v>
          </cell>
        </row>
        <row r="8">
          <cell r="A8" t="str">
            <v>T-KAP</v>
          </cell>
          <cell r="B8">
            <v>3017</v>
          </cell>
          <cell r="C8" t="str">
            <v>Lombard, provisioner</v>
          </cell>
          <cell r="D8">
            <v>60.5</v>
          </cell>
          <cell r="E8">
            <v>21.1</v>
          </cell>
          <cell r="F8">
            <v>37.4</v>
          </cell>
          <cell r="G8">
            <v>37.5</v>
          </cell>
          <cell r="H8">
            <v>69.400000000000006</v>
          </cell>
          <cell r="I8">
            <v>37.700000000000003</v>
          </cell>
          <cell r="J8">
            <v>38.4</v>
          </cell>
          <cell r="K8">
            <v>69.099999999999994</v>
          </cell>
          <cell r="L8">
            <v>37.9</v>
          </cell>
          <cell r="M8">
            <v>0</v>
          </cell>
          <cell r="N8">
            <v>0</v>
          </cell>
          <cell r="O8">
            <v>0</v>
          </cell>
        </row>
        <row r="9">
          <cell r="B9" t="str">
            <v>3017 Totalt</v>
          </cell>
          <cell r="D9">
            <v>60.5</v>
          </cell>
          <cell r="E9">
            <v>21.1</v>
          </cell>
          <cell r="F9">
            <v>37.4</v>
          </cell>
          <cell r="G9">
            <v>37.5</v>
          </cell>
          <cell r="H9">
            <v>69.400000000000006</v>
          </cell>
          <cell r="I9">
            <v>37.700000000000003</v>
          </cell>
          <cell r="J9">
            <v>38.4</v>
          </cell>
          <cell r="K9">
            <v>69.099999999999994</v>
          </cell>
          <cell r="L9">
            <v>37.9</v>
          </cell>
          <cell r="O9">
            <v>0</v>
          </cell>
        </row>
        <row r="10">
          <cell r="A10" t="str">
            <v>T-KAP</v>
          </cell>
          <cell r="B10">
            <v>3018</v>
          </cell>
          <cell r="C10" t="str">
            <v>Merrill Lynch, Börsobligation</v>
          </cell>
          <cell r="D10">
            <v>0</v>
          </cell>
          <cell r="E10">
            <v>0</v>
          </cell>
          <cell r="F10">
            <v>0</v>
          </cell>
          <cell r="G10">
            <v>1215.4000000000001</v>
          </cell>
          <cell r="H10">
            <v>0</v>
          </cell>
          <cell r="I10">
            <v>4490.5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B11" t="str">
            <v>3018 Totalt</v>
          </cell>
          <cell r="D11">
            <v>0</v>
          </cell>
          <cell r="E11">
            <v>0</v>
          </cell>
          <cell r="F11">
            <v>0</v>
          </cell>
          <cell r="G11">
            <v>1215.4000000000001</v>
          </cell>
          <cell r="H11">
            <v>0</v>
          </cell>
          <cell r="I11">
            <v>4490.5</v>
          </cell>
          <cell r="J11">
            <v>0</v>
          </cell>
          <cell r="K11">
            <v>0</v>
          </cell>
          <cell r="L11">
            <v>0</v>
          </cell>
          <cell r="O11">
            <v>0</v>
          </cell>
        </row>
        <row r="12">
          <cell r="A12" t="str">
            <v>T-KAP</v>
          </cell>
          <cell r="B12">
            <v>3019</v>
          </cell>
          <cell r="C12" t="str">
            <v>Bankers Trust, börsobligation</v>
          </cell>
          <cell r="D12">
            <v>614.5</v>
          </cell>
          <cell r="E12">
            <v>469.8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B13" t="str">
            <v>3019 Totalt</v>
          </cell>
          <cell r="D13">
            <v>614.5</v>
          </cell>
          <cell r="E13">
            <v>469.8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O13">
            <v>0</v>
          </cell>
        </row>
        <row r="14">
          <cell r="A14" t="str">
            <v>TAB</v>
          </cell>
          <cell r="B14">
            <v>3026</v>
          </cell>
          <cell r="C14" t="str">
            <v>Courtage Skandiabanken</v>
          </cell>
          <cell r="D14">
            <v>122.7</v>
          </cell>
          <cell r="E14">
            <v>87.9</v>
          </cell>
          <cell r="F14">
            <v>82.6</v>
          </cell>
          <cell r="G14">
            <v>78.5</v>
          </cell>
          <cell r="H14">
            <v>122.9</v>
          </cell>
          <cell r="I14">
            <v>93.1</v>
          </cell>
          <cell r="J14">
            <v>0</v>
          </cell>
          <cell r="K14">
            <v>126.5</v>
          </cell>
          <cell r="L14">
            <v>72.2</v>
          </cell>
          <cell r="M14">
            <v>0</v>
          </cell>
          <cell r="N14">
            <v>0</v>
          </cell>
          <cell r="O14">
            <v>0</v>
          </cell>
        </row>
        <row r="15">
          <cell r="B15" t="str">
            <v>3026 Totalt</v>
          </cell>
          <cell r="D15">
            <v>122.7</v>
          </cell>
          <cell r="E15">
            <v>87.9</v>
          </cell>
          <cell r="F15">
            <v>82.6</v>
          </cell>
          <cell r="G15">
            <v>78.5</v>
          </cell>
          <cell r="H15">
            <v>122.9</v>
          </cell>
          <cell r="I15">
            <v>93.1</v>
          </cell>
          <cell r="J15">
            <v>0</v>
          </cell>
          <cell r="K15">
            <v>126.5</v>
          </cell>
          <cell r="L15">
            <v>72.2</v>
          </cell>
          <cell r="O15">
            <v>0</v>
          </cell>
        </row>
        <row r="16">
          <cell r="A16" t="str">
            <v>T-FOND</v>
          </cell>
          <cell r="B16">
            <v>3113</v>
          </cell>
          <cell r="C16" t="str">
            <v>Förvaltning Tillväxtfond</v>
          </cell>
          <cell r="D16">
            <v>323.10000000000002</v>
          </cell>
          <cell r="E16">
            <v>362.1</v>
          </cell>
          <cell r="F16">
            <v>388.9</v>
          </cell>
          <cell r="G16">
            <v>425.4</v>
          </cell>
          <cell r="H16">
            <v>449.2</v>
          </cell>
          <cell r="I16">
            <v>450.2</v>
          </cell>
          <cell r="J16">
            <v>468.3</v>
          </cell>
          <cell r="K16">
            <v>479.4</v>
          </cell>
          <cell r="L16">
            <v>535.5</v>
          </cell>
          <cell r="M16">
            <v>0</v>
          </cell>
          <cell r="N16">
            <v>0</v>
          </cell>
          <cell r="O16">
            <v>0</v>
          </cell>
        </row>
        <row r="17">
          <cell r="B17" t="str">
            <v>3113 Totalt</v>
          </cell>
          <cell r="D17">
            <v>323.10000000000002</v>
          </cell>
          <cell r="E17">
            <v>362.1</v>
          </cell>
          <cell r="F17">
            <v>388.9</v>
          </cell>
          <cell r="G17">
            <v>425.4</v>
          </cell>
          <cell r="H17">
            <v>449.2</v>
          </cell>
          <cell r="I17">
            <v>450.2</v>
          </cell>
          <cell r="J17">
            <v>468.3</v>
          </cell>
          <cell r="K17">
            <v>479.4</v>
          </cell>
          <cell r="L17">
            <v>535.5</v>
          </cell>
          <cell r="O17">
            <v>0</v>
          </cell>
        </row>
        <row r="18">
          <cell r="A18" t="str">
            <v>T-FOND</v>
          </cell>
          <cell r="B18">
            <v>3114</v>
          </cell>
          <cell r="C18" t="str">
            <v>Förvaltning SSVX-fond</v>
          </cell>
          <cell r="D18">
            <v>300.39999999999998</v>
          </cell>
          <cell r="E18">
            <v>297.10000000000002</v>
          </cell>
          <cell r="F18">
            <v>333.2</v>
          </cell>
          <cell r="G18">
            <v>366.3</v>
          </cell>
          <cell r="H18">
            <v>392.8</v>
          </cell>
          <cell r="I18">
            <v>427.8</v>
          </cell>
          <cell r="J18">
            <v>493.5</v>
          </cell>
          <cell r="K18">
            <v>506.7</v>
          </cell>
          <cell r="L18">
            <v>521.79999999999995</v>
          </cell>
          <cell r="M18">
            <v>0</v>
          </cell>
          <cell r="N18">
            <v>0</v>
          </cell>
          <cell r="O18">
            <v>0</v>
          </cell>
        </row>
        <row r="19">
          <cell r="B19" t="str">
            <v>3114 Totalt</v>
          </cell>
          <cell r="D19">
            <v>300.39999999999998</v>
          </cell>
          <cell r="E19">
            <v>297.10000000000002</v>
          </cell>
          <cell r="F19">
            <v>333.2</v>
          </cell>
          <cell r="G19">
            <v>366.3</v>
          </cell>
          <cell r="H19">
            <v>392.8</v>
          </cell>
          <cell r="I19">
            <v>427.8</v>
          </cell>
          <cell r="J19">
            <v>493.5</v>
          </cell>
          <cell r="K19">
            <v>506.7</v>
          </cell>
          <cell r="L19">
            <v>521.79999999999995</v>
          </cell>
          <cell r="O19">
            <v>0</v>
          </cell>
        </row>
        <row r="20">
          <cell r="A20" t="str">
            <v>T-FOND</v>
          </cell>
          <cell r="B20">
            <v>3115</v>
          </cell>
          <cell r="C20" t="str">
            <v>Förvaltning SOBL-fond</v>
          </cell>
          <cell r="D20">
            <v>103.6</v>
          </cell>
          <cell r="E20">
            <v>93.7</v>
          </cell>
          <cell r="F20">
            <v>84.7</v>
          </cell>
          <cell r="G20">
            <v>80.2</v>
          </cell>
          <cell r="H20">
            <v>89.9</v>
          </cell>
          <cell r="I20">
            <v>95.2</v>
          </cell>
          <cell r="J20">
            <v>105.1</v>
          </cell>
          <cell r="K20">
            <v>125.4</v>
          </cell>
          <cell r="L20">
            <v>116.5</v>
          </cell>
          <cell r="M20">
            <v>0</v>
          </cell>
          <cell r="N20">
            <v>0</v>
          </cell>
          <cell r="O20">
            <v>0</v>
          </cell>
        </row>
        <row r="21">
          <cell r="B21" t="str">
            <v>3115 Totalt</v>
          </cell>
          <cell r="D21">
            <v>103.6</v>
          </cell>
          <cell r="E21">
            <v>93.7</v>
          </cell>
          <cell r="F21">
            <v>84.7</v>
          </cell>
          <cell r="G21">
            <v>80.2</v>
          </cell>
          <cell r="H21">
            <v>89.9</v>
          </cell>
          <cell r="I21">
            <v>95.2</v>
          </cell>
          <cell r="J21">
            <v>105.1</v>
          </cell>
          <cell r="K21">
            <v>125.4</v>
          </cell>
          <cell r="L21">
            <v>116.5</v>
          </cell>
          <cell r="O21">
            <v>0</v>
          </cell>
        </row>
        <row r="22">
          <cell r="A22" t="str">
            <v>TAB</v>
          </cell>
          <cell r="B22">
            <v>3611</v>
          </cell>
          <cell r="C22" t="str">
            <v>Intern fakturering T-FOND</v>
          </cell>
          <cell r="D22">
            <v>42</v>
          </cell>
          <cell r="E22">
            <v>42</v>
          </cell>
          <cell r="F22">
            <v>42</v>
          </cell>
          <cell r="G22">
            <v>42</v>
          </cell>
          <cell r="H22">
            <v>42</v>
          </cell>
          <cell r="I22">
            <v>42</v>
          </cell>
          <cell r="J22">
            <v>42</v>
          </cell>
          <cell r="K22">
            <v>42</v>
          </cell>
          <cell r="L22">
            <v>42</v>
          </cell>
          <cell r="M22">
            <v>0</v>
          </cell>
          <cell r="N22">
            <v>0</v>
          </cell>
          <cell r="O22">
            <v>0</v>
          </cell>
        </row>
        <row r="23">
          <cell r="B23" t="str">
            <v>3611 Totalt</v>
          </cell>
          <cell r="D23">
            <v>42</v>
          </cell>
          <cell r="E23">
            <v>42</v>
          </cell>
          <cell r="F23">
            <v>42</v>
          </cell>
          <cell r="G23">
            <v>42</v>
          </cell>
          <cell r="H23">
            <v>42</v>
          </cell>
          <cell r="I23">
            <v>42</v>
          </cell>
          <cell r="J23">
            <v>42</v>
          </cell>
          <cell r="K23">
            <v>42</v>
          </cell>
          <cell r="L23">
            <v>42</v>
          </cell>
          <cell r="O23">
            <v>0</v>
          </cell>
        </row>
        <row r="24">
          <cell r="A24" t="str">
            <v>TAB</v>
          </cell>
          <cell r="B24">
            <v>3612</v>
          </cell>
          <cell r="C24" t="str">
            <v>Intern fakturering T-KAP</v>
          </cell>
          <cell r="D24">
            <v>42</v>
          </cell>
          <cell r="E24">
            <v>42</v>
          </cell>
          <cell r="F24">
            <v>42</v>
          </cell>
          <cell r="G24">
            <v>42</v>
          </cell>
          <cell r="H24">
            <v>42</v>
          </cell>
          <cell r="I24">
            <v>42</v>
          </cell>
          <cell r="J24">
            <v>42</v>
          </cell>
          <cell r="K24">
            <v>42</v>
          </cell>
          <cell r="L24">
            <v>42</v>
          </cell>
          <cell r="M24">
            <v>0</v>
          </cell>
          <cell r="N24">
            <v>0</v>
          </cell>
          <cell r="O24">
            <v>0</v>
          </cell>
        </row>
        <row r="25">
          <cell r="B25" t="str">
            <v>3612 Totalt</v>
          </cell>
          <cell r="D25">
            <v>42</v>
          </cell>
          <cell r="E25">
            <v>42</v>
          </cell>
          <cell r="F25">
            <v>42</v>
          </cell>
          <cell r="G25">
            <v>42</v>
          </cell>
          <cell r="H25">
            <v>42</v>
          </cell>
          <cell r="I25">
            <v>42</v>
          </cell>
          <cell r="J25">
            <v>42</v>
          </cell>
          <cell r="K25">
            <v>42</v>
          </cell>
          <cell r="L25">
            <v>42</v>
          </cell>
          <cell r="O25">
            <v>0</v>
          </cell>
        </row>
        <row r="26">
          <cell r="A26" t="str">
            <v>T-FOND</v>
          </cell>
          <cell r="B26">
            <v>3613</v>
          </cell>
          <cell r="C26" t="str">
            <v>Intern fakturering, Oy Trevise</v>
          </cell>
          <cell r="D26">
            <v>155</v>
          </cell>
          <cell r="E26">
            <v>155</v>
          </cell>
          <cell r="F26">
            <v>107.1</v>
          </cell>
          <cell r="G26">
            <v>135.30000000000001</v>
          </cell>
          <cell r="H26">
            <v>114.7</v>
          </cell>
          <cell r="I26">
            <v>101.6</v>
          </cell>
          <cell r="J26">
            <v>94.9</v>
          </cell>
          <cell r="K26">
            <v>104.1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</row>
        <row r="27">
          <cell r="B27" t="str">
            <v>3613 Totalt</v>
          </cell>
          <cell r="D27">
            <v>155</v>
          </cell>
          <cell r="E27">
            <v>155</v>
          </cell>
          <cell r="F27">
            <v>107.1</v>
          </cell>
          <cell r="G27">
            <v>135.30000000000001</v>
          </cell>
          <cell r="H27">
            <v>114.7</v>
          </cell>
          <cell r="I27">
            <v>101.6</v>
          </cell>
          <cell r="J27">
            <v>94.9</v>
          </cell>
          <cell r="K27">
            <v>104.1</v>
          </cell>
          <cell r="L27">
            <v>0</v>
          </cell>
          <cell r="O27">
            <v>0</v>
          </cell>
        </row>
        <row r="28">
          <cell r="A28" t="str">
            <v>TAB</v>
          </cell>
          <cell r="B28">
            <v>3780</v>
          </cell>
          <cell r="C28" t="str">
            <v>Öresutjämning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</row>
        <row r="29">
          <cell r="A29" t="str">
            <v>T-KAP</v>
          </cell>
          <cell r="B29">
            <v>3780</v>
          </cell>
          <cell r="C29" t="str">
            <v>Öresutjämning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 t="str">
            <v>T-FOND</v>
          </cell>
          <cell r="B30">
            <v>3780</v>
          </cell>
          <cell r="C30" t="str">
            <v>Öresutjämning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B31" t="str">
            <v>3780 Totalt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O31">
            <v>0</v>
          </cell>
        </row>
        <row r="32">
          <cell r="A32" t="str">
            <v>TAB</v>
          </cell>
          <cell r="B32">
            <v>5210</v>
          </cell>
          <cell r="C32" t="str">
            <v>Lön företagsledare</v>
          </cell>
          <cell r="D32">
            <v>-58.5</v>
          </cell>
          <cell r="E32">
            <v>-58.5</v>
          </cell>
          <cell r="F32">
            <v>-58.5</v>
          </cell>
          <cell r="G32">
            <v>-58.5</v>
          </cell>
          <cell r="H32">
            <v>-58.5</v>
          </cell>
          <cell r="I32">
            <v>-58.5</v>
          </cell>
          <cell r="J32">
            <v>-70</v>
          </cell>
          <cell r="K32">
            <v>-70</v>
          </cell>
          <cell r="L32">
            <v>-64.099999999999994</v>
          </cell>
          <cell r="M32">
            <v>0</v>
          </cell>
          <cell r="N32">
            <v>0</v>
          </cell>
          <cell r="O32">
            <v>0</v>
          </cell>
        </row>
        <row r="33">
          <cell r="A33" t="str">
            <v>T-KAP</v>
          </cell>
          <cell r="B33">
            <v>5210</v>
          </cell>
          <cell r="C33" t="str">
            <v>Lön företagsledare</v>
          </cell>
          <cell r="D33">
            <v>-53.5</v>
          </cell>
          <cell r="E33">
            <v>-53.5</v>
          </cell>
          <cell r="F33">
            <v>-248.5</v>
          </cell>
          <cell r="G33">
            <v>-118.5</v>
          </cell>
          <cell r="H33">
            <v>-118.5</v>
          </cell>
          <cell r="I33">
            <v>-243.5</v>
          </cell>
          <cell r="J33">
            <v>0</v>
          </cell>
          <cell r="K33">
            <v>-125</v>
          </cell>
          <cell r="L33">
            <v>-120.8</v>
          </cell>
          <cell r="M33">
            <v>0</v>
          </cell>
          <cell r="N33">
            <v>0</v>
          </cell>
          <cell r="O33">
            <v>0</v>
          </cell>
        </row>
        <row r="34">
          <cell r="A34" t="str">
            <v>T-FOND</v>
          </cell>
          <cell r="B34">
            <v>5210</v>
          </cell>
          <cell r="C34" t="str">
            <v>Lön företagsledare</v>
          </cell>
          <cell r="D34">
            <v>-103.5</v>
          </cell>
          <cell r="E34">
            <v>-103.5</v>
          </cell>
          <cell r="F34">
            <v>-103.5</v>
          </cell>
          <cell r="G34">
            <v>-103.5</v>
          </cell>
          <cell r="H34">
            <v>-103.5</v>
          </cell>
          <cell r="I34">
            <v>-103.5</v>
          </cell>
          <cell r="J34">
            <v>-112.5</v>
          </cell>
          <cell r="K34">
            <v>-112.5</v>
          </cell>
          <cell r="L34">
            <v>-112.5</v>
          </cell>
          <cell r="M34">
            <v>0</v>
          </cell>
          <cell r="N34">
            <v>0</v>
          </cell>
          <cell r="O34">
            <v>0</v>
          </cell>
        </row>
        <row r="35">
          <cell r="B35" t="str">
            <v>5210 Totalt</v>
          </cell>
          <cell r="D35">
            <v>-215.5</v>
          </cell>
          <cell r="E35">
            <v>-215.5</v>
          </cell>
          <cell r="F35">
            <v>-410.5</v>
          </cell>
          <cell r="G35">
            <v>-280.5</v>
          </cell>
          <cell r="H35">
            <v>-280.5</v>
          </cell>
          <cell r="I35">
            <v>-405.5</v>
          </cell>
          <cell r="J35">
            <v>-182.5</v>
          </cell>
          <cell r="K35">
            <v>-307.5</v>
          </cell>
          <cell r="L35">
            <v>-297.39999999999998</v>
          </cell>
          <cell r="O35">
            <v>0</v>
          </cell>
        </row>
        <row r="36">
          <cell r="A36" t="str">
            <v>TAB</v>
          </cell>
          <cell r="B36">
            <v>5220</v>
          </cell>
          <cell r="C36" t="str">
            <v>Löner tjänstemän</v>
          </cell>
          <cell r="D36">
            <v>-49</v>
          </cell>
          <cell r="E36">
            <v>-54</v>
          </cell>
          <cell r="F36">
            <v>-51.5</v>
          </cell>
          <cell r="G36">
            <v>-27.2</v>
          </cell>
          <cell r="H36">
            <v>-35</v>
          </cell>
          <cell r="I36">
            <v>-35</v>
          </cell>
          <cell r="J36">
            <v>-35</v>
          </cell>
          <cell r="K36">
            <v>-35</v>
          </cell>
          <cell r="L36">
            <v>-35</v>
          </cell>
          <cell r="M36">
            <v>0</v>
          </cell>
          <cell r="N36">
            <v>0</v>
          </cell>
          <cell r="O36">
            <v>0</v>
          </cell>
        </row>
        <row r="37">
          <cell r="A37" t="str">
            <v>T-KAP</v>
          </cell>
          <cell r="B37">
            <v>5220</v>
          </cell>
          <cell r="C37" t="str">
            <v>Löner tjänstemän</v>
          </cell>
          <cell r="D37">
            <v>-373.6</v>
          </cell>
          <cell r="E37">
            <v>-107.7</v>
          </cell>
          <cell r="F37">
            <v>-106.9</v>
          </cell>
          <cell r="G37">
            <v>-125.4</v>
          </cell>
          <cell r="H37">
            <v>-116.8</v>
          </cell>
          <cell r="I37">
            <v>-237.2</v>
          </cell>
          <cell r="J37">
            <v>0</v>
          </cell>
          <cell r="K37">
            <v>-166.2</v>
          </cell>
          <cell r="L37">
            <v>-111.5</v>
          </cell>
          <cell r="M37">
            <v>0</v>
          </cell>
          <cell r="N37">
            <v>0</v>
          </cell>
          <cell r="O37">
            <v>0</v>
          </cell>
        </row>
        <row r="38">
          <cell r="A38" t="str">
            <v>T-FOND</v>
          </cell>
          <cell r="B38">
            <v>5220</v>
          </cell>
          <cell r="C38" t="str">
            <v>Löner tjänstemän</v>
          </cell>
          <cell r="D38">
            <v>-141.5</v>
          </cell>
          <cell r="E38">
            <v>-145.5</v>
          </cell>
          <cell r="F38">
            <v>-141.6</v>
          </cell>
          <cell r="G38">
            <v>-141.6</v>
          </cell>
          <cell r="H38">
            <v>-144.5</v>
          </cell>
          <cell r="I38">
            <v>-140.6</v>
          </cell>
          <cell r="J38">
            <v>-143.6</v>
          </cell>
          <cell r="K38">
            <v>-146.69999999999999</v>
          </cell>
          <cell r="L38">
            <v>-154.5</v>
          </cell>
          <cell r="M38">
            <v>0</v>
          </cell>
          <cell r="N38">
            <v>0</v>
          </cell>
          <cell r="O38">
            <v>0</v>
          </cell>
        </row>
        <row r="39">
          <cell r="B39" t="str">
            <v>5220 Totalt</v>
          </cell>
          <cell r="D39">
            <v>-564.1</v>
          </cell>
          <cell r="E39">
            <v>-307.2</v>
          </cell>
          <cell r="F39">
            <v>-300</v>
          </cell>
          <cell r="G39">
            <v>-294.2</v>
          </cell>
          <cell r="H39">
            <v>-296.3</v>
          </cell>
          <cell r="I39">
            <v>-412.79999999999995</v>
          </cell>
          <cell r="J39">
            <v>-178.6</v>
          </cell>
          <cell r="K39">
            <v>-347.9</v>
          </cell>
          <cell r="L39">
            <v>-301</v>
          </cell>
          <cell r="O39">
            <v>0</v>
          </cell>
        </row>
        <row r="40">
          <cell r="A40" t="str">
            <v>T-KAP</v>
          </cell>
          <cell r="B40">
            <v>5221</v>
          </cell>
          <cell r="C40" t="str">
            <v>Löner, provision</v>
          </cell>
          <cell r="D40">
            <v>-21.3</v>
          </cell>
          <cell r="E40">
            <v>0</v>
          </cell>
          <cell r="F40">
            <v>0</v>
          </cell>
          <cell r="G40">
            <v>-8.9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B41" t="str">
            <v>5221 Totalt</v>
          </cell>
          <cell r="D41">
            <v>-21.3</v>
          </cell>
          <cell r="E41">
            <v>0</v>
          </cell>
          <cell r="F41">
            <v>0</v>
          </cell>
          <cell r="G41">
            <v>-8.9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O41">
            <v>0</v>
          </cell>
        </row>
        <row r="42">
          <cell r="A42" t="str">
            <v>T-KAP</v>
          </cell>
          <cell r="B42">
            <v>5224</v>
          </cell>
          <cell r="C42" t="str">
            <v>Löner, tillfälliga</v>
          </cell>
          <cell r="D42">
            <v>-0.7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-4.5</v>
          </cell>
          <cell r="M42">
            <v>0</v>
          </cell>
          <cell r="N42">
            <v>0</v>
          </cell>
          <cell r="O42">
            <v>0</v>
          </cell>
        </row>
        <row r="43">
          <cell r="B43" t="str">
            <v>5224 Totalt</v>
          </cell>
          <cell r="D43">
            <v>-0.7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-4.5</v>
          </cell>
          <cell r="O43">
            <v>0</v>
          </cell>
        </row>
        <row r="44">
          <cell r="A44" t="str">
            <v>TAB</v>
          </cell>
          <cell r="B44">
            <v>5405</v>
          </cell>
          <cell r="C44" t="str">
            <v>Förmånsvärde fri bil</v>
          </cell>
          <cell r="D44">
            <v>-5.4</v>
          </cell>
          <cell r="E44">
            <v>-5.4</v>
          </cell>
          <cell r="F44">
            <v>-5.4</v>
          </cell>
          <cell r="G44">
            <v>-5.4</v>
          </cell>
          <cell r="H44">
            <v>-5.4</v>
          </cell>
          <cell r="I44">
            <v>-5.4</v>
          </cell>
          <cell r="J44">
            <v>-5.4</v>
          </cell>
          <cell r="K44">
            <v>-8.8000000000000007</v>
          </cell>
          <cell r="L44">
            <v>-8.8000000000000007</v>
          </cell>
          <cell r="M44">
            <v>0</v>
          </cell>
          <cell r="N44">
            <v>0</v>
          </cell>
          <cell r="O44">
            <v>0</v>
          </cell>
        </row>
        <row r="45">
          <cell r="A45" t="str">
            <v>T-KAP</v>
          </cell>
          <cell r="B45">
            <v>5405</v>
          </cell>
          <cell r="C45" t="str">
            <v>Förmånsvärde fri bil</v>
          </cell>
          <cell r="D45">
            <v>-41.3</v>
          </cell>
          <cell r="E45">
            <v>-11.1</v>
          </cell>
          <cell r="F45">
            <v>-19.100000000000001</v>
          </cell>
          <cell r="G45">
            <v>-19.100000000000001</v>
          </cell>
          <cell r="H45">
            <v>-19.100000000000001</v>
          </cell>
          <cell r="I45">
            <v>-38.200000000000003</v>
          </cell>
          <cell r="J45">
            <v>0</v>
          </cell>
          <cell r="K45">
            <v>-21.5</v>
          </cell>
          <cell r="L45">
            <v>-21.5</v>
          </cell>
          <cell r="M45">
            <v>0</v>
          </cell>
          <cell r="N45">
            <v>0</v>
          </cell>
          <cell r="O45">
            <v>0</v>
          </cell>
        </row>
        <row r="46">
          <cell r="A46" t="str">
            <v>T-FOND</v>
          </cell>
          <cell r="B46">
            <v>5405</v>
          </cell>
          <cell r="C46" t="str">
            <v>Förmånsvärde fri bil</v>
          </cell>
          <cell r="D46">
            <v>-9</v>
          </cell>
          <cell r="E46">
            <v>-9</v>
          </cell>
          <cell r="F46">
            <v>-9</v>
          </cell>
          <cell r="G46">
            <v>-9</v>
          </cell>
          <cell r="H46">
            <v>-9</v>
          </cell>
          <cell r="I46">
            <v>-9</v>
          </cell>
          <cell r="J46">
            <v>-9</v>
          </cell>
          <cell r="K46">
            <v>-12.5</v>
          </cell>
          <cell r="L46">
            <v>-12.5</v>
          </cell>
          <cell r="M46">
            <v>0</v>
          </cell>
          <cell r="N46">
            <v>0</v>
          </cell>
          <cell r="O46">
            <v>0</v>
          </cell>
        </row>
        <row r="47">
          <cell r="B47" t="str">
            <v>5405 Totalt</v>
          </cell>
          <cell r="D47">
            <v>-55.699999999999996</v>
          </cell>
          <cell r="E47">
            <v>-25.5</v>
          </cell>
          <cell r="F47">
            <v>-33.5</v>
          </cell>
          <cell r="G47">
            <v>-33.5</v>
          </cell>
          <cell r="H47">
            <v>-33.5</v>
          </cell>
          <cell r="I47">
            <v>-52.6</v>
          </cell>
          <cell r="J47">
            <v>-14.4</v>
          </cell>
          <cell r="K47">
            <v>-42.8</v>
          </cell>
          <cell r="L47">
            <v>-42.8</v>
          </cell>
          <cell r="O47">
            <v>0</v>
          </cell>
        </row>
        <row r="48">
          <cell r="A48" t="str">
            <v>TAB</v>
          </cell>
          <cell r="B48">
            <v>5499</v>
          </cell>
          <cell r="C48" t="str">
            <v>Korrektivpost förmånsvärde</v>
          </cell>
          <cell r="D48">
            <v>5.4</v>
          </cell>
          <cell r="E48">
            <v>5.4</v>
          </cell>
          <cell r="F48">
            <v>5.4</v>
          </cell>
          <cell r="G48">
            <v>5.4</v>
          </cell>
          <cell r="H48">
            <v>5.4</v>
          </cell>
          <cell r="I48">
            <v>5.4</v>
          </cell>
          <cell r="J48">
            <v>5.4</v>
          </cell>
          <cell r="K48">
            <v>8.8000000000000007</v>
          </cell>
          <cell r="L48">
            <v>8.8000000000000007</v>
          </cell>
          <cell r="M48">
            <v>0</v>
          </cell>
          <cell r="N48">
            <v>0</v>
          </cell>
          <cell r="O48">
            <v>0</v>
          </cell>
        </row>
        <row r="49">
          <cell r="A49" t="str">
            <v>T-KAP</v>
          </cell>
          <cell r="B49">
            <v>5499</v>
          </cell>
          <cell r="C49" t="str">
            <v>Korrektivpost förmånsvärde</v>
          </cell>
          <cell r="D49">
            <v>41.3</v>
          </cell>
          <cell r="E49">
            <v>11.1</v>
          </cell>
          <cell r="F49">
            <v>19.100000000000001</v>
          </cell>
          <cell r="G49">
            <v>19.100000000000001</v>
          </cell>
          <cell r="H49">
            <v>19.100000000000001</v>
          </cell>
          <cell r="I49">
            <v>38.200000000000003</v>
          </cell>
          <cell r="J49">
            <v>0</v>
          </cell>
          <cell r="K49">
            <v>21.5</v>
          </cell>
          <cell r="L49">
            <v>21.5</v>
          </cell>
          <cell r="M49">
            <v>0</v>
          </cell>
          <cell r="N49">
            <v>0</v>
          </cell>
          <cell r="O49">
            <v>0</v>
          </cell>
        </row>
        <row r="50">
          <cell r="A50" t="str">
            <v>T-FOND</v>
          </cell>
          <cell r="B50">
            <v>5499</v>
          </cell>
          <cell r="C50" t="str">
            <v>Korrektivpost förmånsvärde</v>
          </cell>
          <cell r="D50">
            <v>9</v>
          </cell>
          <cell r="E50">
            <v>9</v>
          </cell>
          <cell r="F50">
            <v>9</v>
          </cell>
          <cell r="G50">
            <v>9</v>
          </cell>
          <cell r="H50">
            <v>9</v>
          </cell>
          <cell r="I50">
            <v>9</v>
          </cell>
          <cell r="J50">
            <v>9</v>
          </cell>
          <cell r="K50">
            <v>12.5</v>
          </cell>
          <cell r="L50">
            <v>12.5</v>
          </cell>
          <cell r="M50">
            <v>0</v>
          </cell>
          <cell r="N50">
            <v>0</v>
          </cell>
          <cell r="O50">
            <v>0</v>
          </cell>
        </row>
        <row r="51">
          <cell r="B51" t="str">
            <v>5499 Totalt</v>
          </cell>
          <cell r="D51">
            <v>55.699999999999996</v>
          </cell>
          <cell r="E51">
            <v>25.5</v>
          </cell>
          <cell r="F51">
            <v>33.5</v>
          </cell>
          <cell r="G51">
            <v>33.5</v>
          </cell>
          <cell r="H51">
            <v>33.5</v>
          </cell>
          <cell r="I51">
            <v>52.6</v>
          </cell>
          <cell r="J51">
            <v>14.4</v>
          </cell>
          <cell r="K51">
            <v>42.8</v>
          </cell>
          <cell r="L51">
            <v>42.8</v>
          </cell>
          <cell r="O51">
            <v>0</v>
          </cell>
        </row>
        <row r="52">
          <cell r="A52" t="str">
            <v>T-KAP</v>
          </cell>
          <cell r="B52">
            <v>5530</v>
          </cell>
          <cell r="C52" t="str">
            <v>Resekostnadsers, skattefri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-1.1000000000000001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B53" t="str">
            <v>5530 Totalt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-1.1000000000000001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O53">
            <v>0</v>
          </cell>
        </row>
        <row r="54">
          <cell r="A54" t="str">
            <v>T-KAP</v>
          </cell>
          <cell r="B54">
            <v>5590</v>
          </cell>
          <cell r="C54" t="str">
            <v>Telefonersättning</v>
          </cell>
          <cell r="D54">
            <v>-0.2</v>
          </cell>
          <cell r="E54">
            <v>-0.2</v>
          </cell>
          <cell r="F54">
            <v>-0.2</v>
          </cell>
          <cell r="G54">
            <v>-0.2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</row>
        <row r="55">
          <cell r="B55" t="str">
            <v>5590 Totalt</v>
          </cell>
          <cell r="D55">
            <v>-0.2</v>
          </cell>
          <cell r="E55">
            <v>-0.2</v>
          </cell>
          <cell r="F55">
            <v>-0.2</v>
          </cell>
          <cell r="G55">
            <v>-0.2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O55">
            <v>0</v>
          </cell>
        </row>
        <row r="56">
          <cell r="A56" t="str">
            <v>TAB</v>
          </cell>
          <cell r="B56">
            <v>5610</v>
          </cell>
          <cell r="C56" t="str">
            <v>Arbetsgivaravgift, kontant</v>
          </cell>
          <cell r="D56">
            <v>-35.5</v>
          </cell>
          <cell r="E56">
            <v>-37.200000000000003</v>
          </cell>
          <cell r="F56">
            <v>-36.4</v>
          </cell>
          <cell r="G56">
            <v>-28.3</v>
          </cell>
          <cell r="H56">
            <v>-30.9</v>
          </cell>
          <cell r="I56">
            <v>-30.9</v>
          </cell>
          <cell r="J56">
            <v>-34.700000000000003</v>
          </cell>
          <cell r="K56">
            <v>-34.700000000000003</v>
          </cell>
          <cell r="L56">
            <v>-32.799999999999997</v>
          </cell>
          <cell r="M56">
            <v>0</v>
          </cell>
          <cell r="N56">
            <v>0</v>
          </cell>
          <cell r="O56">
            <v>0</v>
          </cell>
        </row>
        <row r="57">
          <cell r="A57" t="str">
            <v>T-KAP</v>
          </cell>
          <cell r="B57">
            <v>5610</v>
          </cell>
          <cell r="C57" t="str">
            <v>Arbetsgivaravgift, kontant</v>
          </cell>
          <cell r="D57">
            <v>-148.19999999999999</v>
          </cell>
          <cell r="E57">
            <v>-53.3</v>
          </cell>
          <cell r="F57">
            <v>-117.5</v>
          </cell>
          <cell r="G57">
            <v>-83.6</v>
          </cell>
          <cell r="H57">
            <v>-77.8</v>
          </cell>
          <cell r="I57">
            <v>-158.9</v>
          </cell>
          <cell r="J57">
            <v>0</v>
          </cell>
          <cell r="K57">
            <v>-96.3</v>
          </cell>
          <cell r="L57">
            <v>-78.3</v>
          </cell>
          <cell r="M57">
            <v>0</v>
          </cell>
          <cell r="N57">
            <v>0</v>
          </cell>
          <cell r="O57">
            <v>0</v>
          </cell>
        </row>
        <row r="58">
          <cell r="A58" t="str">
            <v>T-FOND</v>
          </cell>
          <cell r="B58">
            <v>5610</v>
          </cell>
          <cell r="C58" t="str">
            <v>Arbetsgivaravgift, kontant</v>
          </cell>
          <cell r="D58">
            <v>-81</v>
          </cell>
          <cell r="E58">
            <v>-82.3</v>
          </cell>
          <cell r="F58">
            <v>-81</v>
          </cell>
          <cell r="G58">
            <v>-81</v>
          </cell>
          <cell r="H58">
            <v>-82</v>
          </cell>
          <cell r="I58">
            <v>-80.7</v>
          </cell>
          <cell r="J58">
            <v>-84.7</v>
          </cell>
          <cell r="K58">
            <v>-85.7</v>
          </cell>
          <cell r="L58">
            <v>-88.3</v>
          </cell>
          <cell r="M58">
            <v>0</v>
          </cell>
          <cell r="N58">
            <v>0</v>
          </cell>
          <cell r="O58">
            <v>0</v>
          </cell>
        </row>
        <row r="59">
          <cell r="B59" t="str">
            <v>5610 Totalt</v>
          </cell>
          <cell r="D59">
            <v>-264.7</v>
          </cell>
          <cell r="E59">
            <v>-172.8</v>
          </cell>
          <cell r="F59">
            <v>-234.9</v>
          </cell>
          <cell r="G59">
            <v>-192.89999999999998</v>
          </cell>
          <cell r="H59">
            <v>-190.7</v>
          </cell>
          <cell r="I59">
            <v>-270.5</v>
          </cell>
          <cell r="J59">
            <v>-119.4</v>
          </cell>
          <cell r="K59">
            <v>-216.7</v>
          </cell>
          <cell r="L59">
            <v>-199.39999999999998</v>
          </cell>
          <cell r="O59">
            <v>0</v>
          </cell>
        </row>
        <row r="60">
          <cell r="A60" t="str">
            <v>TAB</v>
          </cell>
          <cell r="B60">
            <v>5612</v>
          </cell>
          <cell r="C60" t="str">
            <v>Arbetsgivaravgift, förmåner</v>
          </cell>
          <cell r="D60">
            <v>-1.8</v>
          </cell>
          <cell r="E60">
            <v>-1.8</v>
          </cell>
          <cell r="F60">
            <v>-1.8</v>
          </cell>
          <cell r="G60">
            <v>-1.8</v>
          </cell>
          <cell r="H60">
            <v>-1.8</v>
          </cell>
          <cell r="I60">
            <v>-1.8</v>
          </cell>
          <cell r="J60">
            <v>-1.8</v>
          </cell>
          <cell r="K60">
            <v>-2.9</v>
          </cell>
          <cell r="L60">
            <v>-2.9</v>
          </cell>
          <cell r="M60">
            <v>0</v>
          </cell>
          <cell r="N60">
            <v>0</v>
          </cell>
          <cell r="O60">
            <v>0</v>
          </cell>
        </row>
        <row r="61">
          <cell r="A61" t="str">
            <v>T-KAP</v>
          </cell>
          <cell r="B61">
            <v>5612</v>
          </cell>
          <cell r="C61" t="str">
            <v>Arbetsgivaravgift, förmåner</v>
          </cell>
          <cell r="D61">
            <v>-13.7</v>
          </cell>
          <cell r="E61">
            <v>-3.7</v>
          </cell>
          <cell r="F61">
            <v>-6.3</v>
          </cell>
          <cell r="G61">
            <v>-6.3</v>
          </cell>
          <cell r="H61">
            <v>-6.3</v>
          </cell>
          <cell r="I61">
            <v>-12.6</v>
          </cell>
          <cell r="J61">
            <v>0</v>
          </cell>
          <cell r="K61">
            <v>-7.1</v>
          </cell>
          <cell r="L61">
            <v>-7.1</v>
          </cell>
          <cell r="M61">
            <v>0</v>
          </cell>
          <cell r="N61">
            <v>0</v>
          </cell>
          <cell r="O61">
            <v>0</v>
          </cell>
        </row>
        <row r="62">
          <cell r="A62" t="str">
            <v>T-FOND</v>
          </cell>
          <cell r="B62">
            <v>5612</v>
          </cell>
          <cell r="C62" t="str">
            <v>Arbetsgivaravgift, förmåner</v>
          </cell>
          <cell r="D62">
            <v>-3</v>
          </cell>
          <cell r="E62">
            <v>-3</v>
          </cell>
          <cell r="F62">
            <v>-3</v>
          </cell>
          <cell r="G62">
            <v>-3</v>
          </cell>
          <cell r="H62">
            <v>-3</v>
          </cell>
          <cell r="I62">
            <v>-3</v>
          </cell>
          <cell r="J62">
            <v>-3</v>
          </cell>
          <cell r="K62">
            <v>-4.0999999999999996</v>
          </cell>
          <cell r="L62">
            <v>-4.0999999999999996</v>
          </cell>
          <cell r="M62">
            <v>0</v>
          </cell>
          <cell r="N62">
            <v>0</v>
          </cell>
          <cell r="O62">
            <v>0</v>
          </cell>
        </row>
        <row r="63">
          <cell r="B63" t="str">
            <v>5612 Totalt</v>
          </cell>
          <cell r="D63">
            <v>-18.5</v>
          </cell>
          <cell r="E63">
            <v>-8.5</v>
          </cell>
          <cell r="F63">
            <v>-11.1</v>
          </cell>
          <cell r="G63">
            <v>-11.1</v>
          </cell>
          <cell r="H63">
            <v>-11.1</v>
          </cell>
          <cell r="I63">
            <v>-17.399999999999999</v>
          </cell>
          <cell r="J63">
            <v>-4.8</v>
          </cell>
          <cell r="K63">
            <v>-14.1</v>
          </cell>
          <cell r="L63">
            <v>-14.1</v>
          </cell>
          <cell r="O63">
            <v>0</v>
          </cell>
        </row>
        <row r="64">
          <cell r="A64" t="str">
            <v>TAB</v>
          </cell>
          <cell r="B64">
            <v>5630</v>
          </cell>
          <cell r="C64" t="str">
            <v>Särskild löneskatt, p-förs.</v>
          </cell>
          <cell r="D64">
            <v>-1.7</v>
          </cell>
          <cell r="E64">
            <v>-1.7</v>
          </cell>
          <cell r="F64">
            <v>-1.7</v>
          </cell>
          <cell r="G64">
            <v>-4.5</v>
          </cell>
          <cell r="H64">
            <v>-2.8</v>
          </cell>
          <cell r="I64">
            <v>-2.5</v>
          </cell>
          <cell r="J64">
            <v>-2.6</v>
          </cell>
          <cell r="K64">
            <v>-2.5</v>
          </cell>
          <cell r="L64">
            <v>-2.5</v>
          </cell>
          <cell r="M64">
            <v>0</v>
          </cell>
          <cell r="N64">
            <v>0</v>
          </cell>
          <cell r="O64">
            <v>0</v>
          </cell>
        </row>
        <row r="65">
          <cell r="A65" t="str">
            <v>T-KAP</v>
          </cell>
          <cell r="B65">
            <v>5630</v>
          </cell>
          <cell r="C65" t="str">
            <v>Särskild löneskatt, p-förs.</v>
          </cell>
          <cell r="D65">
            <v>-3.1</v>
          </cell>
          <cell r="E65">
            <v>-3.7</v>
          </cell>
          <cell r="F65">
            <v>-3.7</v>
          </cell>
          <cell r="G65">
            <v>-3.5</v>
          </cell>
          <cell r="H65">
            <v>-3.5</v>
          </cell>
          <cell r="I65">
            <v>-18.8</v>
          </cell>
          <cell r="J65">
            <v>-0.2</v>
          </cell>
          <cell r="K65">
            <v>-4.5</v>
          </cell>
          <cell r="L65">
            <v>-4.5</v>
          </cell>
          <cell r="M65">
            <v>0</v>
          </cell>
          <cell r="N65">
            <v>0</v>
          </cell>
          <cell r="O65">
            <v>0</v>
          </cell>
        </row>
        <row r="66">
          <cell r="A66" t="str">
            <v>T-FOND</v>
          </cell>
          <cell r="B66">
            <v>5630</v>
          </cell>
          <cell r="C66" t="str">
            <v>Särskild löneskatt, p-förs.</v>
          </cell>
          <cell r="D66">
            <v>-2.9</v>
          </cell>
          <cell r="E66">
            <v>-3.2</v>
          </cell>
          <cell r="F66">
            <v>-3.2</v>
          </cell>
          <cell r="G66">
            <v>-7.6</v>
          </cell>
          <cell r="H66">
            <v>-0.5</v>
          </cell>
          <cell r="I66">
            <v>-4.7</v>
          </cell>
          <cell r="J66">
            <v>-4.4000000000000004</v>
          </cell>
          <cell r="K66">
            <v>-4.3</v>
          </cell>
          <cell r="L66">
            <v>-4.3</v>
          </cell>
          <cell r="M66">
            <v>0</v>
          </cell>
          <cell r="N66">
            <v>0</v>
          </cell>
          <cell r="O66">
            <v>0</v>
          </cell>
        </row>
        <row r="67">
          <cell r="B67" t="str">
            <v>5630 Totalt</v>
          </cell>
          <cell r="D67">
            <v>-7.6999999999999993</v>
          </cell>
          <cell r="E67">
            <v>-8.6000000000000014</v>
          </cell>
          <cell r="F67">
            <v>-8.6000000000000014</v>
          </cell>
          <cell r="G67">
            <v>-15.6</v>
          </cell>
          <cell r="H67">
            <v>-6.8</v>
          </cell>
          <cell r="I67">
            <v>-26</v>
          </cell>
          <cell r="J67">
            <v>-7.2000000000000011</v>
          </cell>
          <cell r="K67">
            <v>-11.3</v>
          </cell>
          <cell r="L67">
            <v>-11.3</v>
          </cell>
          <cell r="O67">
            <v>0</v>
          </cell>
        </row>
        <row r="68">
          <cell r="A68" t="str">
            <v>TAB</v>
          </cell>
          <cell r="B68">
            <v>5670</v>
          </cell>
          <cell r="C68" t="str">
            <v>Arb. marknadsförsäkr.</v>
          </cell>
          <cell r="D68">
            <v>0</v>
          </cell>
          <cell r="E68">
            <v>0</v>
          </cell>
          <cell r="F68">
            <v>-0.7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</row>
        <row r="69">
          <cell r="A69" t="str">
            <v>T-KAP</v>
          </cell>
          <cell r="B69">
            <v>5670</v>
          </cell>
          <cell r="C69" t="str">
            <v>AMF, TFA</v>
          </cell>
          <cell r="D69">
            <v>0</v>
          </cell>
          <cell r="E69">
            <v>-1.5</v>
          </cell>
          <cell r="F69">
            <v>0</v>
          </cell>
          <cell r="G69">
            <v>0</v>
          </cell>
          <cell r="H69">
            <v>0</v>
          </cell>
          <cell r="I69">
            <v>-0.1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</row>
        <row r="70">
          <cell r="A70" t="str">
            <v>T-FOND</v>
          </cell>
          <cell r="B70">
            <v>5670</v>
          </cell>
          <cell r="C70" t="str">
            <v>AMF, TFA</v>
          </cell>
          <cell r="D70">
            <v>0</v>
          </cell>
          <cell r="E70">
            <v>-1.5</v>
          </cell>
          <cell r="F70">
            <v>0</v>
          </cell>
          <cell r="G70">
            <v>0</v>
          </cell>
          <cell r="H70">
            <v>0</v>
          </cell>
          <cell r="I70">
            <v>-0.1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</row>
        <row r="71">
          <cell r="B71" t="str">
            <v>5670 Totalt</v>
          </cell>
          <cell r="D71">
            <v>0</v>
          </cell>
          <cell r="E71">
            <v>-3</v>
          </cell>
          <cell r="F71">
            <v>-0.7</v>
          </cell>
          <cell r="G71">
            <v>0</v>
          </cell>
          <cell r="H71">
            <v>0</v>
          </cell>
          <cell r="I71">
            <v>-0.2</v>
          </cell>
          <cell r="J71">
            <v>0</v>
          </cell>
          <cell r="K71">
            <v>0</v>
          </cell>
          <cell r="L71">
            <v>0</v>
          </cell>
          <cell r="O71">
            <v>0</v>
          </cell>
        </row>
        <row r="72">
          <cell r="A72" t="str">
            <v>T-KAP</v>
          </cell>
          <cell r="B72">
            <v>5680</v>
          </cell>
          <cell r="C72" t="str">
            <v>TGL, Förenade Liv</v>
          </cell>
          <cell r="D72">
            <v>-2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-2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</row>
        <row r="73">
          <cell r="A73" t="str">
            <v>T-FOND</v>
          </cell>
          <cell r="B73">
            <v>5680</v>
          </cell>
          <cell r="C73" t="str">
            <v>TGL, Förenade Liv</v>
          </cell>
          <cell r="D73">
            <v>-1.3</v>
          </cell>
          <cell r="E73">
            <v>0</v>
          </cell>
          <cell r="F73">
            <v>0</v>
          </cell>
          <cell r="G73">
            <v>0</v>
          </cell>
          <cell r="H73">
            <v>0</v>
          </cell>
          <cell r="I73">
            <v>-1.3</v>
          </cell>
          <cell r="J73">
            <v>0</v>
          </cell>
          <cell r="K73">
            <v>0</v>
          </cell>
          <cell r="L73">
            <v>0</v>
          </cell>
          <cell r="M73">
            <v>0</v>
          </cell>
          <cell r="N73">
            <v>0</v>
          </cell>
          <cell r="O73">
            <v>0</v>
          </cell>
        </row>
        <row r="74">
          <cell r="B74" t="str">
            <v>5680 Totalt</v>
          </cell>
          <cell r="D74">
            <v>-3.3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I74">
            <v>-3.3</v>
          </cell>
          <cell r="J74">
            <v>0</v>
          </cell>
          <cell r="K74">
            <v>0</v>
          </cell>
          <cell r="L74">
            <v>0</v>
          </cell>
          <cell r="O74">
            <v>0</v>
          </cell>
        </row>
        <row r="75">
          <cell r="A75" t="str">
            <v>TAB</v>
          </cell>
          <cell r="B75">
            <v>5712</v>
          </cell>
          <cell r="C75" t="str">
            <v>Pensionsförsäkringar, individ</v>
          </cell>
          <cell r="D75">
            <v>-8.1</v>
          </cell>
          <cell r="E75">
            <v>-8.1</v>
          </cell>
          <cell r="F75">
            <v>-16.7</v>
          </cell>
          <cell r="G75">
            <v>-21.1</v>
          </cell>
          <cell r="H75">
            <v>-13.1</v>
          </cell>
          <cell r="I75">
            <v>-11.7</v>
          </cell>
          <cell r="J75">
            <v>-12.3</v>
          </cell>
          <cell r="K75">
            <v>-11.7</v>
          </cell>
          <cell r="L75">
            <v>-11.7</v>
          </cell>
          <cell r="M75">
            <v>0</v>
          </cell>
          <cell r="N75">
            <v>0</v>
          </cell>
          <cell r="O75">
            <v>0</v>
          </cell>
        </row>
        <row r="76">
          <cell r="A76" t="str">
            <v>T-KAP</v>
          </cell>
          <cell r="B76">
            <v>5712</v>
          </cell>
          <cell r="C76" t="str">
            <v>Pensionsförsäkringar, individ</v>
          </cell>
          <cell r="D76">
            <v>-14.3</v>
          </cell>
          <cell r="E76">
            <v>-17.5</v>
          </cell>
          <cell r="F76">
            <v>-17.5</v>
          </cell>
          <cell r="G76">
            <v>-16.5</v>
          </cell>
          <cell r="H76">
            <v>-16.5</v>
          </cell>
          <cell r="I76">
            <v>-88</v>
          </cell>
          <cell r="J76">
            <v>-1</v>
          </cell>
          <cell r="K76">
            <v>-20.9</v>
          </cell>
          <cell r="L76">
            <v>-20.9</v>
          </cell>
          <cell r="M76">
            <v>0</v>
          </cell>
          <cell r="N76">
            <v>0</v>
          </cell>
          <cell r="O76">
            <v>0</v>
          </cell>
        </row>
        <row r="77">
          <cell r="A77" t="str">
            <v>T-FOND</v>
          </cell>
          <cell r="B77">
            <v>5712</v>
          </cell>
          <cell r="C77" t="str">
            <v>Pensionsförsäkringar, individ</v>
          </cell>
          <cell r="D77">
            <v>-13.7</v>
          </cell>
          <cell r="E77">
            <v>-14.9</v>
          </cell>
          <cell r="F77">
            <v>-14.9</v>
          </cell>
          <cell r="G77">
            <v>-35.299999999999997</v>
          </cell>
          <cell r="H77">
            <v>-2.2000000000000002</v>
          </cell>
          <cell r="I77">
            <v>-21.9</v>
          </cell>
          <cell r="J77">
            <v>-20.399999999999999</v>
          </cell>
          <cell r="K77">
            <v>-20</v>
          </cell>
          <cell r="L77">
            <v>-20</v>
          </cell>
          <cell r="M77">
            <v>0</v>
          </cell>
          <cell r="N77">
            <v>0</v>
          </cell>
          <cell r="O77">
            <v>0</v>
          </cell>
        </row>
        <row r="78">
          <cell r="B78" t="str">
            <v>5712 Totalt</v>
          </cell>
          <cell r="D78">
            <v>-36.099999999999994</v>
          </cell>
          <cell r="E78">
            <v>-40.5</v>
          </cell>
          <cell r="F78">
            <v>-49.1</v>
          </cell>
          <cell r="G78">
            <v>-72.900000000000006</v>
          </cell>
          <cell r="H78">
            <v>-31.8</v>
          </cell>
          <cell r="I78">
            <v>-121.6</v>
          </cell>
          <cell r="J78">
            <v>-33.700000000000003</v>
          </cell>
          <cell r="K78">
            <v>-52.599999999999994</v>
          </cell>
          <cell r="L78">
            <v>-52.599999999999994</v>
          </cell>
          <cell r="O78">
            <v>0</v>
          </cell>
        </row>
        <row r="79">
          <cell r="A79" t="str">
            <v>TAB</v>
          </cell>
          <cell r="B79">
            <v>5714</v>
          </cell>
          <cell r="C79" t="str">
            <v>Olycksfall, Folksam</v>
          </cell>
          <cell r="D79">
            <v>-3</v>
          </cell>
          <cell r="E79">
            <v>0</v>
          </cell>
          <cell r="F79">
            <v>0</v>
          </cell>
          <cell r="G79">
            <v>-3</v>
          </cell>
          <cell r="H79">
            <v>0</v>
          </cell>
          <cell r="I79">
            <v>-2.7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</row>
        <row r="80">
          <cell r="B80" t="str">
            <v>5714 Totalt</v>
          </cell>
          <cell r="D80">
            <v>-3</v>
          </cell>
          <cell r="E80">
            <v>0</v>
          </cell>
          <cell r="F80">
            <v>0</v>
          </cell>
          <cell r="G80">
            <v>-3</v>
          </cell>
          <cell r="H80">
            <v>0</v>
          </cell>
          <cell r="I80">
            <v>-2.7</v>
          </cell>
          <cell r="J80">
            <v>0</v>
          </cell>
          <cell r="K80">
            <v>0</v>
          </cell>
          <cell r="L80">
            <v>0</v>
          </cell>
          <cell r="O80">
            <v>0</v>
          </cell>
        </row>
        <row r="81">
          <cell r="A81" t="str">
            <v>TAB</v>
          </cell>
          <cell r="B81">
            <v>5715</v>
          </cell>
          <cell r="C81" t="str">
            <v>Zürich Life, sjukförsäkring</v>
          </cell>
          <cell r="D81">
            <v>-0.9</v>
          </cell>
          <cell r="E81">
            <v>-0.9</v>
          </cell>
          <cell r="F81">
            <v>-0.9</v>
          </cell>
          <cell r="G81">
            <v>-0.9</v>
          </cell>
          <cell r="H81">
            <v>-0.9</v>
          </cell>
          <cell r="I81">
            <v>-0.9</v>
          </cell>
          <cell r="J81">
            <v>-0.9</v>
          </cell>
          <cell r="K81">
            <v>-0.9</v>
          </cell>
          <cell r="L81">
            <v>-0.9</v>
          </cell>
          <cell r="M81">
            <v>0</v>
          </cell>
          <cell r="N81">
            <v>0</v>
          </cell>
          <cell r="O81">
            <v>0</v>
          </cell>
        </row>
        <row r="82">
          <cell r="A82" t="str">
            <v>T-KAP</v>
          </cell>
          <cell r="B82">
            <v>5715</v>
          </cell>
          <cell r="C82" t="str">
            <v>Sjukförsäkring Zürich Life</v>
          </cell>
          <cell r="D82">
            <v>-2</v>
          </cell>
          <cell r="E82">
            <v>-2</v>
          </cell>
          <cell r="F82">
            <v>-2</v>
          </cell>
          <cell r="G82">
            <v>-2</v>
          </cell>
          <cell r="H82">
            <v>-2</v>
          </cell>
          <cell r="I82">
            <v>-4</v>
          </cell>
          <cell r="J82">
            <v>0</v>
          </cell>
          <cell r="K82">
            <v>-2</v>
          </cell>
          <cell r="L82">
            <v>-2</v>
          </cell>
          <cell r="M82">
            <v>0</v>
          </cell>
          <cell r="N82">
            <v>0</v>
          </cell>
          <cell r="O82">
            <v>0</v>
          </cell>
        </row>
        <row r="83">
          <cell r="A83" t="str">
            <v>T-FOND</v>
          </cell>
          <cell r="B83">
            <v>5715</v>
          </cell>
          <cell r="C83" t="str">
            <v>Sjukförsäkring Zürich Life</v>
          </cell>
          <cell r="D83">
            <v>-1.7</v>
          </cell>
          <cell r="E83">
            <v>-1.7</v>
          </cell>
          <cell r="F83">
            <v>-1.7</v>
          </cell>
          <cell r="G83">
            <v>-1.7</v>
          </cell>
          <cell r="H83">
            <v>-1.7</v>
          </cell>
          <cell r="I83">
            <v>-1.7</v>
          </cell>
          <cell r="J83">
            <v>-1.7</v>
          </cell>
          <cell r="K83">
            <v>-1.7</v>
          </cell>
          <cell r="L83">
            <v>-1.7</v>
          </cell>
          <cell r="M83">
            <v>0</v>
          </cell>
          <cell r="N83">
            <v>0</v>
          </cell>
          <cell r="O83">
            <v>0</v>
          </cell>
        </row>
        <row r="84">
          <cell r="B84" t="str">
            <v>5715 Totalt</v>
          </cell>
          <cell r="D84">
            <v>-4.5999999999999996</v>
          </cell>
          <cell r="E84">
            <v>-4.5999999999999996</v>
          </cell>
          <cell r="F84">
            <v>-4.5999999999999996</v>
          </cell>
          <cell r="G84">
            <v>-4.5999999999999996</v>
          </cell>
          <cell r="H84">
            <v>-4.5999999999999996</v>
          </cell>
          <cell r="I84">
            <v>-6.6000000000000005</v>
          </cell>
          <cell r="J84">
            <v>-2.6</v>
          </cell>
          <cell r="K84">
            <v>-4.5999999999999996</v>
          </cell>
          <cell r="L84">
            <v>-4.5999999999999996</v>
          </cell>
          <cell r="O84">
            <v>0</v>
          </cell>
        </row>
        <row r="85">
          <cell r="A85" t="str">
            <v>TAB</v>
          </cell>
          <cell r="B85">
            <v>5716</v>
          </cell>
          <cell r="C85" t="str">
            <v>Tjänstereseförsäkring Viator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-1.5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</row>
        <row r="86">
          <cell r="B86" t="str">
            <v>5716 Totalt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-1.5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O86">
            <v>0</v>
          </cell>
        </row>
        <row r="87">
          <cell r="A87" t="str">
            <v>TAB</v>
          </cell>
          <cell r="B87">
            <v>5810</v>
          </cell>
          <cell r="C87" t="str">
            <v>Utbildning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-15.6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</row>
        <row r="88">
          <cell r="A88" t="str">
            <v>T-KAP</v>
          </cell>
          <cell r="B88">
            <v>5810</v>
          </cell>
          <cell r="C88" t="str">
            <v>Utbildning</v>
          </cell>
          <cell r="D88">
            <v>-6.8</v>
          </cell>
          <cell r="E88">
            <v>-23.8</v>
          </cell>
          <cell r="F88">
            <v>-8</v>
          </cell>
          <cell r="G88">
            <v>-1.3</v>
          </cell>
          <cell r="H88">
            <v>-8</v>
          </cell>
          <cell r="I88">
            <v>0</v>
          </cell>
          <cell r="J88">
            <v>0</v>
          </cell>
          <cell r="K88">
            <v>-24</v>
          </cell>
          <cell r="L88">
            <v>-0.9</v>
          </cell>
          <cell r="M88">
            <v>0</v>
          </cell>
          <cell r="N88">
            <v>0</v>
          </cell>
          <cell r="O88">
            <v>0</v>
          </cell>
        </row>
        <row r="89">
          <cell r="A89" t="str">
            <v>T-FOND</v>
          </cell>
          <cell r="B89">
            <v>5810</v>
          </cell>
          <cell r="C89" t="str">
            <v>Utbildning</v>
          </cell>
          <cell r="D89">
            <v>-5.2</v>
          </cell>
          <cell r="E89">
            <v>0</v>
          </cell>
          <cell r="F89">
            <v>-2.2999999999999998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</row>
        <row r="90">
          <cell r="B90" t="str">
            <v>5810 Totalt</v>
          </cell>
          <cell r="D90">
            <v>-12</v>
          </cell>
          <cell r="E90">
            <v>-23.8</v>
          </cell>
          <cell r="F90">
            <v>-10.3</v>
          </cell>
          <cell r="G90">
            <v>-1.3</v>
          </cell>
          <cell r="H90">
            <v>-23.6</v>
          </cell>
          <cell r="I90">
            <v>0</v>
          </cell>
          <cell r="J90">
            <v>0</v>
          </cell>
          <cell r="K90">
            <v>-24</v>
          </cell>
          <cell r="L90">
            <v>-0.9</v>
          </cell>
          <cell r="O90">
            <v>0</v>
          </cell>
        </row>
        <row r="91">
          <cell r="A91" t="str">
            <v>TAB</v>
          </cell>
          <cell r="B91">
            <v>5829</v>
          </cell>
          <cell r="C91" t="str">
            <v>Sjukvårdsförs. EJ avdragsgill</v>
          </cell>
          <cell r="D91">
            <v>-17.100000000000001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</row>
        <row r="92">
          <cell r="B92" t="str">
            <v>5829 Totalt</v>
          </cell>
          <cell r="D92">
            <v>-17.100000000000001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O92">
            <v>0</v>
          </cell>
        </row>
        <row r="93">
          <cell r="A93" t="str">
            <v>TAB</v>
          </cell>
          <cell r="B93">
            <v>5870</v>
          </cell>
          <cell r="C93" t="str">
            <v>Personalrepr.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-1.3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</row>
        <row r="94">
          <cell r="B94" t="str">
            <v>5870 Totalt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-1.3</v>
          </cell>
          <cell r="J94">
            <v>0</v>
          </cell>
          <cell r="K94">
            <v>0</v>
          </cell>
          <cell r="L94">
            <v>0</v>
          </cell>
          <cell r="O94">
            <v>0</v>
          </cell>
        </row>
        <row r="95">
          <cell r="A95" t="str">
            <v>TAB</v>
          </cell>
          <cell r="B95">
            <v>5872</v>
          </cell>
          <cell r="C95" t="str">
            <v>Personalrepr. EJ avdrag</v>
          </cell>
          <cell r="D95">
            <v>0</v>
          </cell>
          <cell r="E95">
            <v>-1.2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</row>
        <row r="96">
          <cell r="B96" t="str">
            <v>5872 Totalt</v>
          </cell>
          <cell r="D96">
            <v>0</v>
          </cell>
          <cell r="E96">
            <v>-1.2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O96">
            <v>0</v>
          </cell>
        </row>
        <row r="97">
          <cell r="A97" t="str">
            <v>TAB</v>
          </cell>
          <cell r="B97">
            <v>5890</v>
          </cell>
          <cell r="C97" t="str">
            <v>Övriga personalkostnader</v>
          </cell>
          <cell r="D97">
            <v>0</v>
          </cell>
          <cell r="E97">
            <v>0</v>
          </cell>
          <cell r="F97">
            <v>-62.6</v>
          </cell>
          <cell r="G97">
            <v>0</v>
          </cell>
          <cell r="H97">
            <v>-1.5</v>
          </cell>
          <cell r="I97">
            <v>-0.6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</row>
        <row r="98">
          <cell r="A98" t="str">
            <v>T-KAP</v>
          </cell>
          <cell r="B98">
            <v>5890</v>
          </cell>
          <cell r="C98" t="str">
            <v>Övriga personalkostnader</v>
          </cell>
          <cell r="D98">
            <v>-1.5</v>
          </cell>
          <cell r="E98">
            <v>-3.8</v>
          </cell>
          <cell r="F98">
            <v>-3.7</v>
          </cell>
          <cell r="G98">
            <v>-2.4</v>
          </cell>
          <cell r="H98">
            <v>-17.3</v>
          </cell>
          <cell r="I98">
            <v>-3.2</v>
          </cell>
          <cell r="J98">
            <v>-2.5</v>
          </cell>
          <cell r="K98">
            <v>-1.6</v>
          </cell>
          <cell r="L98">
            <v>-5.6</v>
          </cell>
          <cell r="M98">
            <v>0</v>
          </cell>
          <cell r="N98">
            <v>0</v>
          </cell>
          <cell r="O98">
            <v>0</v>
          </cell>
        </row>
        <row r="99">
          <cell r="A99" t="str">
            <v>T-FOND</v>
          </cell>
          <cell r="B99">
            <v>5890</v>
          </cell>
          <cell r="C99" t="str">
            <v>Övriga personalkostnader</v>
          </cell>
          <cell r="D99">
            <v>-0.9</v>
          </cell>
          <cell r="E99">
            <v>0</v>
          </cell>
          <cell r="F99">
            <v>0</v>
          </cell>
          <cell r="G99">
            <v>-13.9</v>
          </cell>
          <cell r="H99">
            <v>-0.4</v>
          </cell>
          <cell r="I99">
            <v>-0.6</v>
          </cell>
          <cell r="J99">
            <v>-0.6</v>
          </cell>
          <cell r="K99">
            <v>-1.9</v>
          </cell>
          <cell r="L99">
            <v>-0.8</v>
          </cell>
          <cell r="M99">
            <v>0</v>
          </cell>
          <cell r="N99">
            <v>0</v>
          </cell>
          <cell r="O99">
            <v>0</v>
          </cell>
        </row>
        <row r="100">
          <cell r="B100" t="str">
            <v>5890 Totalt</v>
          </cell>
          <cell r="D100">
            <v>-2.4</v>
          </cell>
          <cell r="E100">
            <v>-3.8</v>
          </cell>
          <cell r="F100">
            <v>-66.3</v>
          </cell>
          <cell r="G100">
            <v>-16.3</v>
          </cell>
          <cell r="H100">
            <v>-19.2</v>
          </cell>
          <cell r="I100">
            <v>-4.4000000000000004</v>
          </cell>
          <cell r="J100">
            <v>-3.1</v>
          </cell>
          <cell r="K100">
            <v>-3.5</v>
          </cell>
          <cell r="L100">
            <v>-6.3999999999999995</v>
          </cell>
          <cell r="O100">
            <v>0</v>
          </cell>
        </row>
        <row r="101">
          <cell r="A101" t="str">
            <v>T-KAP</v>
          </cell>
          <cell r="B101">
            <v>6010</v>
          </cell>
          <cell r="C101" t="str">
            <v>Lokalhyra</v>
          </cell>
          <cell r="D101">
            <v>-36.200000000000003</v>
          </cell>
          <cell r="E101">
            <v>-36.200000000000003</v>
          </cell>
          <cell r="F101">
            <v>-36.200000000000003</v>
          </cell>
          <cell r="G101">
            <v>-35.4</v>
          </cell>
          <cell r="H101">
            <v>-35.4</v>
          </cell>
          <cell r="I101">
            <v>-71.3</v>
          </cell>
          <cell r="J101">
            <v>0</v>
          </cell>
          <cell r="K101">
            <v>-35.799999999999997</v>
          </cell>
          <cell r="L101">
            <v>-35.799999999999997</v>
          </cell>
          <cell r="M101">
            <v>0</v>
          </cell>
          <cell r="N101">
            <v>0</v>
          </cell>
          <cell r="O101">
            <v>0</v>
          </cell>
        </row>
        <row r="102">
          <cell r="A102" t="str">
            <v>T-FOND</v>
          </cell>
          <cell r="B102">
            <v>6010</v>
          </cell>
          <cell r="C102" t="str">
            <v>Lokalhyra</v>
          </cell>
          <cell r="D102">
            <v>-33.200000000000003</v>
          </cell>
          <cell r="E102">
            <v>-33.200000000000003</v>
          </cell>
          <cell r="F102">
            <v>-33.200000000000003</v>
          </cell>
          <cell r="G102">
            <v>-32.6</v>
          </cell>
          <cell r="H102">
            <v>-32.6</v>
          </cell>
          <cell r="I102">
            <v>-32.6</v>
          </cell>
          <cell r="J102">
            <v>-32.9</v>
          </cell>
          <cell r="K102">
            <v>-32.9</v>
          </cell>
          <cell r="L102">
            <v>-32.9</v>
          </cell>
          <cell r="M102">
            <v>0</v>
          </cell>
          <cell r="N102">
            <v>0</v>
          </cell>
          <cell r="O102">
            <v>0</v>
          </cell>
        </row>
        <row r="103">
          <cell r="B103" t="str">
            <v>6010 Tota〱吠</v>
          </cell>
          <cell r="D103">
            <v>-69.400000000000006</v>
          </cell>
          <cell r="E103">
            <v>-69.400000000000006</v>
          </cell>
          <cell r="F103">
            <v>-69.400000000000006</v>
          </cell>
          <cell r="G103">
            <v>-68</v>
          </cell>
          <cell r="H103">
            <v>-68</v>
          </cell>
          <cell r="I103">
            <v>-103.9</v>
          </cell>
          <cell r="J103">
            <v>-32.9</v>
          </cell>
          <cell r="K103">
            <v>-68.699999999999989</v>
          </cell>
          <cell r="L103">
            <v>-68.699999999999989</v>
          </cell>
          <cell r="O103">
            <v>0</v>
          </cell>
        </row>
        <row r="104">
          <cell r="A104" t="str">
            <v>T-KAP</v>
          </cell>
          <cell r="B104">
            <v>6050</v>
          </cell>
          <cell r="C104" t="str">
            <v>Elektricitet</v>
          </cell>
          <cell r="D104">
            <v>-2.5</v>
          </cell>
          <cell r="E104">
            <v>0</v>
          </cell>
          <cell r="F104">
            <v>-3.5</v>
          </cell>
          <cell r="G104">
            <v>0</v>
          </cell>
          <cell r="H104">
            <v>-2.6</v>
          </cell>
          <cell r="I104">
            <v>0</v>
          </cell>
          <cell r="J104">
            <v>-2.7</v>
          </cell>
          <cell r="K104">
            <v>0</v>
          </cell>
          <cell r="L104">
            <v>-2.8</v>
          </cell>
          <cell r="M104">
            <v>0</v>
          </cell>
          <cell r="N104">
            <v>0</v>
          </cell>
          <cell r="O104">
            <v>0</v>
          </cell>
        </row>
        <row r="105">
          <cell r="A105" t="str">
            <v>T-FOND</v>
          </cell>
          <cell r="B105">
            <v>6050</v>
          </cell>
          <cell r="C105" t="str">
            <v>Elektricitet</v>
          </cell>
          <cell r="D105">
            <v>-0.6</v>
          </cell>
          <cell r="E105">
            <v>0</v>
          </cell>
          <cell r="F105">
            <v>0</v>
          </cell>
          <cell r="G105">
            <v>-0.8</v>
          </cell>
          <cell r="H105">
            <v>-0.4</v>
          </cell>
          <cell r="I105">
            <v>0</v>
          </cell>
          <cell r="J105">
            <v>-0.6</v>
          </cell>
          <cell r="K105">
            <v>0</v>
          </cell>
          <cell r="L105">
            <v>-0.6</v>
          </cell>
          <cell r="M105">
            <v>0</v>
          </cell>
          <cell r="N105">
            <v>0</v>
          </cell>
          <cell r="O105">
            <v>0</v>
          </cell>
        </row>
        <row r="106">
          <cell r="B106" t="str">
            <v>6050 Totalt</v>
          </cell>
          <cell r="D106">
            <v>-3.1</v>
          </cell>
          <cell r="E106">
            <v>0</v>
          </cell>
          <cell r="F106">
            <v>-3.5</v>
          </cell>
          <cell r="G106">
            <v>-0.8</v>
          </cell>
          <cell r="H106">
            <v>-3</v>
          </cell>
          <cell r="I106">
            <v>0</v>
          </cell>
          <cell r="J106">
            <v>-3.3000000000000003</v>
          </cell>
          <cell r="K106">
            <v>0</v>
          </cell>
          <cell r="L106">
            <v>-3.4</v>
          </cell>
          <cell r="O106">
            <v>0</v>
          </cell>
        </row>
        <row r="107">
          <cell r="A107" t="str">
            <v>T-KAP</v>
          </cell>
          <cell r="B107">
            <v>6060</v>
          </cell>
          <cell r="C107" t="str">
            <v>Lokaltillbehör</v>
          </cell>
          <cell r="D107">
            <v>0</v>
          </cell>
          <cell r="E107">
            <v>0</v>
          </cell>
          <cell r="F107">
            <v>0</v>
          </cell>
          <cell r="G107">
            <v>-3.8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</row>
        <row r="108">
          <cell r="B108" t="str">
            <v>6060 Totalt</v>
          </cell>
          <cell r="D108">
            <v>0</v>
          </cell>
          <cell r="E108">
            <v>0</v>
          </cell>
          <cell r="F108">
            <v>0</v>
          </cell>
          <cell r="G108">
            <v>-3.8</v>
          </cell>
          <cell r="H108">
            <v>0</v>
          </cell>
          <cell r="I108">
            <v>0</v>
          </cell>
          <cell r="J108">
            <v>0</v>
          </cell>
          <cell r="K108">
            <v>0</v>
          </cell>
          <cell r="L108">
            <v>0</v>
          </cell>
          <cell r="O108">
            <v>0</v>
          </cell>
        </row>
        <row r="109">
          <cell r="A109" t="str">
            <v>T-KAP</v>
          </cell>
          <cell r="B109">
            <v>6070</v>
          </cell>
          <cell r="C109" t="str">
            <v>Städning, tvätt mm</v>
          </cell>
          <cell r="D109">
            <v>-4.8</v>
          </cell>
          <cell r="E109">
            <v>-4.5999999999999996</v>
          </cell>
          <cell r="F109">
            <v>-4.9000000000000004</v>
          </cell>
          <cell r="G109">
            <v>-4.7</v>
          </cell>
          <cell r="H109">
            <v>-4.8</v>
          </cell>
          <cell r="I109">
            <v>-4.8</v>
          </cell>
          <cell r="J109">
            <v>-4.8</v>
          </cell>
          <cell r="K109">
            <v>-4.8</v>
          </cell>
          <cell r="L109">
            <v>-4.7</v>
          </cell>
          <cell r="M109">
            <v>0</v>
          </cell>
          <cell r="N109">
            <v>0</v>
          </cell>
          <cell r="O109">
            <v>0</v>
          </cell>
        </row>
        <row r="110">
          <cell r="A110" t="str">
            <v>T-FOND</v>
          </cell>
          <cell r="B110">
            <v>6070</v>
          </cell>
          <cell r="C110" t="str">
            <v>Städning, tvätt mm</v>
          </cell>
          <cell r="D110">
            <v>-4.2</v>
          </cell>
          <cell r="E110">
            <v>-4.2</v>
          </cell>
          <cell r="F110">
            <v>-4.5</v>
          </cell>
          <cell r="G110">
            <v>-5.3</v>
          </cell>
          <cell r="H110">
            <v>-4.5</v>
          </cell>
          <cell r="I110">
            <v>-4.2</v>
          </cell>
          <cell r="J110">
            <v>-4.2</v>
          </cell>
          <cell r="K110">
            <v>-4.2</v>
          </cell>
          <cell r="L110">
            <v>-4.5</v>
          </cell>
          <cell r="M110">
            <v>0</v>
          </cell>
          <cell r="N110">
            <v>0</v>
          </cell>
          <cell r="O110">
            <v>0</v>
          </cell>
        </row>
        <row r="111">
          <cell r="B111" t="str">
            <v>6070 Totalt</v>
          </cell>
          <cell r="D111">
            <v>-9</v>
          </cell>
          <cell r="E111">
            <v>-8.8000000000000007</v>
          </cell>
          <cell r="F111">
            <v>-9.4</v>
          </cell>
          <cell r="G111">
            <v>-10</v>
          </cell>
          <cell r="H111">
            <v>-9.3000000000000007</v>
          </cell>
          <cell r="I111">
            <v>-9</v>
          </cell>
          <cell r="J111">
            <v>-9</v>
          </cell>
          <cell r="K111">
            <v>-9</v>
          </cell>
          <cell r="L111">
            <v>-9.1999999999999993</v>
          </cell>
          <cell r="O111">
            <v>0</v>
          </cell>
        </row>
        <row r="112">
          <cell r="A112" t="str">
            <v>T-KAP</v>
          </cell>
          <cell r="B112">
            <v>6090</v>
          </cell>
          <cell r="C112" t="str">
            <v>Övriga lokalkostnader</v>
          </cell>
          <cell r="D112">
            <v>0</v>
          </cell>
          <cell r="E112">
            <v>-2.8</v>
          </cell>
          <cell r="F112">
            <v>-2.9</v>
          </cell>
          <cell r="G112">
            <v>-1</v>
          </cell>
          <cell r="H112">
            <v>0</v>
          </cell>
          <cell r="I112">
            <v>-1.2</v>
          </cell>
          <cell r="J112">
            <v>0</v>
          </cell>
          <cell r="K112">
            <v>0</v>
          </cell>
          <cell r="L112">
            <v>-1.1000000000000001</v>
          </cell>
          <cell r="M112">
            <v>0</v>
          </cell>
          <cell r="N112">
            <v>0</v>
          </cell>
          <cell r="O112">
            <v>0</v>
          </cell>
        </row>
        <row r="113">
          <cell r="A113" t="str">
            <v>T-FOND</v>
          </cell>
          <cell r="B113">
            <v>6090</v>
          </cell>
          <cell r="C113" t="str">
            <v>Övriga lokalkostnader</v>
          </cell>
          <cell r="D113">
            <v>-2</v>
          </cell>
          <cell r="E113">
            <v>0</v>
          </cell>
          <cell r="F113">
            <v>0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</row>
        <row r="114">
          <cell r="B114" t="str">
            <v>6090 Totalt</v>
          </cell>
          <cell r="D114">
            <v>-2</v>
          </cell>
          <cell r="E114">
            <v>-2.8</v>
          </cell>
          <cell r="F114">
            <v>-2.9</v>
          </cell>
          <cell r="G114">
            <v>-1</v>
          </cell>
          <cell r="H114">
            <v>0</v>
          </cell>
          <cell r="I114">
            <v>-1.2</v>
          </cell>
          <cell r="J114">
            <v>0</v>
          </cell>
          <cell r="K114">
            <v>0</v>
          </cell>
          <cell r="L114">
            <v>-1.1000000000000001</v>
          </cell>
          <cell r="O114">
            <v>0</v>
          </cell>
        </row>
        <row r="115">
          <cell r="A115" t="str">
            <v>T-KAP</v>
          </cell>
          <cell r="B115">
            <v>6120</v>
          </cell>
          <cell r="C115" t="str">
            <v>Hyra/leasing inventarier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-1.8</v>
          </cell>
          <cell r="M115">
            <v>0</v>
          </cell>
          <cell r="N115">
            <v>0</v>
          </cell>
          <cell r="O115">
            <v>0</v>
          </cell>
        </row>
        <row r="116">
          <cell r="B116" t="str">
            <v>6120 Totalt</v>
          </cell>
          <cell r="D116">
            <v>0</v>
          </cell>
          <cell r="E116">
            <v>0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-1.8</v>
          </cell>
          <cell r="O116">
            <v>0</v>
          </cell>
        </row>
        <row r="117">
          <cell r="A117" t="str">
            <v>TAB</v>
          </cell>
          <cell r="B117">
            <v>6130</v>
          </cell>
          <cell r="C117" t="str">
            <v>Licenser för dataprogram</v>
          </cell>
          <cell r="D117">
            <v>-2.4</v>
          </cell>
          <cell r="E117">
            <v>0</v>
          </cell>
          <cell r="F117">
            <v>-2.2999999999999998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-4.4000000000000004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</row>
        <row r="118">
          <cell r="A118" t="str">
            <v>T-KAP</v>
          </cell>
          <cell r="B118">
            <v>6130</v>
          </cell>
          <cell r="C118" t="str">
            <v>Licenser för dataprogram</v>
          </cell>
          <cell r="D118">
            <v>-0.3</v>
          </cell>
          <cell r="E118">
            <v>-0.5</v>
          </cell>
          <cell r="F118">
            <v>-0.5</v>
          </cell>
          <cell r="G118">
            <v>-0.7</v>
          </cell>
          <cell r="H118">
            <v>-0.5</v>
          </cell>
          <cell r="I118">
            <v>-0.5</v>
          </cell>
          <cell r="J118">
            <v>0</v>
          </cell>
          <cell r="K118">
            <v>-0.5</v>
          </cell>
          <cell r="L118">
            <v>-0.4</v>
          </cell>
          <cell r="M118">
            <v>0</v>
          </cell>
          <cell r="N118">
            <v>0</v>
          </cell>
          <cell r="O118">
            <v>0</v>
          </cell>
        </row>
        <row r="119">
          <cell r="A119" t="str">
            <v>T-FOND</v>
          </cell>
          <cell r="B119">
            <v>6130</v>
          </cell>
          <cell r="C119" t="str">
            <v>Licenser för dataprogram</v>
          </cell>
          <cell r="D119">
            <v>-0.4</v>
          </cell>
          <cell r="E119">
            <v>-1.9</v>
          </cell>
          <cell r="F119">
            <v>-6.2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</row>
        <row r="120">
          <cell r="B120" t="str">
            <v>6130 Totalt</v>
          </cell>
          <cell r="D120">
            <v>-3.0999999999999996</v>
          </cell>
          <cell r="E120">
            <v>-2.4</v>
          </cell>
          <cell r="F120">
            <v>-9</v>
          </cell>
          <cell r="G120">
            <v>-0.7</v>
          </cell>
          <cell r="H120">
            <v>-0.5</v>
          </cell>
          <cell r="I120">
            <v>-0.5</v>
          </cell>
          <cell r="J120">
            <v>0</v>
          </cell>
          <cell r="K120">
            <v>-4.9000000000000004</v>
          </cell>
          <cell r="L120">
            <v>-0.4</v>
          </cell>
          <cell r="O120">
            <v>0</v>
          </cell>
        </row>
        <row r="121">
          <cell r="A121" t="str">
            <v>TAB</v>
          </cell>
          <cell r="B121">
            <v>6410</v>
          </cell>
          <cell r="C121" t="str">
            <v>Förbrukningsinv / -matrial</v>
          </cell>
          <cell r="D121">
            <v>0</v>
          </cell>
          <cell r="E121">
            <v>0</v>
          </cell>
          <cell r="F121">
            <v>-3.9</v>
          </cell>
          <cell r="G121">
            <v>0</v>
          </cell>
          <cell r="H121">
            <v>0</v>
          </cell>
          <cell r="I121">
            <v>-3.3</v>
          </cell>
          <cell r="J121">
            <v>-2.2999999999999998</v>
          </cell>
          <cell r="K121">
            <v>-0.5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</row>
        <row r="122">
          <cell r="A122" t="str">
            <v>T-KAP</v>
          </cell>
          <cell r="B122">
            <v>6410</v>
          </cell>
          <cell r="C122" t="str">
            <v>Förbrukningsinv / -matrial</v>
          </cell>
          <cell r="D122">
            <v>-4.3</v>
          </cell>
          <cell r="E122">
            <v>-11.7</v>
          </cell>
          <cell r="F122">
            <v>-2.9</v>
          </cell>
          <cell r="G122">
            <v>0</v>
          </cell>
          <cell r="H122">
            <v>-2.4</v>
          </cell>
          <cell r="I122">
            <v>0</v>
          </cell>
          <cell r="J122">
            <v>-1.2</v>
          </cell>
          <cell r="K122">
            <v>-2.6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</row>
        <row r="123">
          <cell r="A123" t="str">
            <v>T-FOND</v>
          </cell>
          <cell r="B123">
            <v>6410</v>
          </cell>
          <cell r="C123" t="str">
            <v>Förbrukningsinv / -matrial</v>
          </cell>
          <cell r="D123">
            <v>-23.1</v>
          </cell>
          <cell r="E123">
            <v>-9.6999999999999993</v>
          </cell>
          <cell r="F123">
            <v>0</v>
          </cell>
          <cell r="G123">
            <v>0</v>
          </cell>
          <cell r="H123">
            <v>-8.8000000000000007</v>
          </cell>
          <cell r="I123">
            <v>0</v>
          </cell>
          <cell r="J123">
            <v>-4.5</v>
          </cell>
          <cell r="K123">
            <v>0</v>
          </cell>
          <cell r="L123">
            <v>0</v>
          </cell>
          <cell r="M123">
            <v>0</v>
          </cell>
          <cell r="N123">
            <v>0</v>
          </cell>
          <cell r="O123">
            <v>0</v>
          </cell>
        </row>
        <row r="124">
          <cell r="B124" t="str">
            <v>6410 Totalt</v>
          </cell>
          <cell r="D124">
            <v>-27.400000000000002</v>
          </cell>
          <cell r="E124">
            <v>-21.4</v>
          </cell>
          <cell r="F124">
            <v>-6.8</v>
          </cell>
          <cell r="G124">
            <v>0</v>
          </cell>
          <cell r="H124">
            <v>-11.200000000000001</v>
          </cell>
          <cell r="I124">
            <v>-3.3</v>
          </cell>
          <cell r="J124">
            <v>-8</v>
          </cell>
          <cell r="K124">
            <v>-3.1</v>
          </cell>
          <cell r="L124">
            <v>0</v>
          </cell>
          <cell r="O124">
            <v>0</v>
          </cell>
        </row>
        <row r="125">
          <cell r="A125" t="str">
            <v>TAB</v>
          </cell>
          <cell r="B125">
            <v>6500</v>
          </cell>
          <cell r="C125" t="str">
            <v>Kontorsmaterial</v>
          </cell>
          <cell r="D125">
            <v>0</v>
          </cell>
          <cell r="E125">
            <v>0</v>
          </cell>
          <cell r="F125">
            <v>-3</v>
          </cell>
          <cell r="G125">
            <v>0</v>
          </cell>
          <cell r="H125">
            <v>0</v>
          </cell>
          <cell r="I125">
            <v>-4</v>
          </cell>
          <cell r="J125">
            <v>-1</v>
          </cell>
          <cell r="K125">
            <v>0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</row>
        <row r="126">
          <cell r="A126" t="str">
            <v>T-KAP</v>
          </cell>
          <cell r="B126">
            <v>6500</v>
          </cell>
          <cell r="C126" t="str">
            <v>Kontorsmaterial</v>
          </cell>
          <cell r="D126">
            <v>-11.1</v>
          </cell>
          <cell r="E126">
            <v>-37.5</v>
          </cell>
          <cell r="F126">
            <v>-34.5</v>
          </cell>
          <cell r="G126">
            <v>-23</v>
          </cell>
          <cell r="H126">
            <v>-5</v>
          </cell>
          <cell r="I126">
            <v>-13.3</v>
          </cell>
          <cell r="J126">
            <v>-9</v>
          </cell>
          <cell r="K126">
            <v>-15.4</v>
          </cell>
          <cell r="L126">
            <v>-19.399999999999999</v>
          </cell>
          <cell r="M126">
            <v>0</v>
          </cell>
          <cell r="N126">
            <v>0</v>
          </cell>
          <cell r="O126">
            <v>0</v>
          </cell>
        </row>
        <row r="127">
          <cell r="A127" t="str">
            <v>T-FOND</v>
          </cell>
          <cell r="B127">
            <v>6500</v>
          </cell>
          <cell r="C127" t="str">
            <v>Kontorsmaterial</v>
          </cell>
          <cell r="D127">
            <v>-15</v>
          </cell>
          <cell r="E127">
            <v>-2.5</v>
          </cell>
          <cell r="F127">
            <v>-8.6</v>
          </cell>
          <cell r="G127">
            <v>-5.6</v>
          </cell>
          <cell r="H127">
            <v>-5.5</v>
          </cell>
          <cell r="I127">
            <v>-4.5</v>
          </cell>
          <cell r="J127">
            <v>-6.7</v>
          </cell>
          <cell r="K127">
            <v>-8.1999999999999993</v>
          </cell>
          <cell r="L127">
            <v>-8.8000000000000007</v>
          </cell>
          <cell r="M127">
            <v>0</v>
          </cell>
          <cell r="N127">
            <v>0</v>
          </cell>
          <cell r="O127">
            <v>0</v>
          </cell>
        </row>
        <row r="128">
          <cell r="B128" t="str">
            <v>6500 Totalt</v>
          </cell>
          <cell r="D128">
            <v>-26.1</v>
          </cell>
          <cell r="E128">
            <v>-40</v>
          </cell>
          <cell r="F128">
            <v>-46.1</v>
          </cell>
          <cell r="G128">
            <v>-28.6</v>
          </cell>
          <cell r="H128">
            <v>-10.5</v>
          </cell>
          <cell r="I128">
            <v>-21.8</v>
          </cell>
          <cell r="J128">
            <v>-16.7</v>
          </cell>
          <cell r="K128">
            <v>-23.6</v>
          </cell>
          <cell r="L128">
            <v>-28.2</v>
          </cell>
          <cell r="O128">
            <v>0</v>
          </cell>
        </row>
        <row r="129">
          <cell r="A129" t="str">
            <v>T-KAP</v>
          </cell>
          <cell r="B129">
            <v>6640</v>
          </cell>
          <cell r="C129" t="str">
            <v>Reparation, underhåll inv.</v>
          </cell>
          <cell r="D129">
            <v>0</v>
          </cell>
          <cell r="E129">
            <v>0</v>
          </cell>
          <cell r="F129">
            <v>-1.8</v>
          </cell>
          <cell r="G129">
            <v>-4.9000000000000004</v>
          </cell>
          <cell r="H129">
            <v>-1.1000000000000001</v>
          </cell>
          <cell r="I129">
            <v>-4.8</v>
          </cell>
          <cell r="J129">
            <v>-0.7</v>
          </cell>
          <cell r="K129">
            <v>-2.5</v>
          </cell>
          <cell r="L129">
            <v>-1.9</v>
          </cell>
          <cell r="M129">
            <v>0</v>
          </cell>
          <cell r="N129">
            <v>0</v>
          </cell>
          <cell r="O129">
            <v>0</v>
          </cell>
        </row>
        <row r="130">
          <cell r="A130" t="str">
            <v>T-FOND</v>
          </cell>
          <cell r="B130">
            <v>6640</v>
          </cell>
          <cell r="C130" t="str">
            <v>Reparation, underhåll inv.</v>
          </cell>
          <cell r="D130">
            <v>0</v>
          </cell>
          <cell r="E130">
            <v>0</v>
          </cell>
          <cell r="F130">
            <v>-3.2</v>
          </cell>
          <cell r="G130">
            <v>-1.2</v>
          </cell>
          <cell r="H130">
            <v>0</v>
          </cell>
          <cell r="I130">
            <v>-2.4</v>
          </cell>
          <cell r="J130">
            <v>0</v>
          </cell>
          <cell r="K130">
            <v>-3.4</v>
          </cell>
          <cell r="L130">
            <v>0</v>
          </cell>
          <cell r="M130">
            <v>0</v>
          </cell>
          <cell r="N130">
            <v>0</v>
          </cell>
          <cell r="O130">
            <v>0</v>
          </cell>
        </row>
        <row r="131">
          <cell r="B131" t="str">
            <v>6640 Totalt</v>
          </cell>
          <cell r="D131">
            <v>0</v>
          </cell>
          <cell r="E131">
            <v>0</v>
          </cell>
          <cell r="F131">
            <v>-5</v>
          </cell>
          <cell r="G131">
            <v>-6.1000000000000005</v>
          </cell>
          <cell r="H131">
            <v>-1.1000000000000001</v>
          </cell>
          <cell r="I131">
            <v>-7.1999999999999993</v>
          </cell>
          <cell r="J131">
            <v>-0.7</v>
          </cell>
          <cell r="K131">
            <v>-5.9</v>
          </cell>
          <cell r="L131">
            <v>-1.9</v>
          </cell>
          <cell r="O131">
            <v>0</v>
          </cell>
        </row>
        <row r="132">
          <cell r="A132" t="str">
            <v>T-KAP</v>
          </cell>
          <cell r="B132">
            <v>6680</v>
          </cell>
          <cell r="C132" t="str">
            <v>TAB, intern service</v>
          </cell>
          <cell r="D132">
            <v>-42</v>
          </cell>
          <cell r="E132">
            <v>-42</v>
          </cell>
          <cell r="F132">
            <v>-42</v>
          </cell>
          <cell r="G132">
            <v>-42</v>
          </cell>
          <cell r="H132">
            <v>-42</v>
          </cell>
          <cell r="I132">
            <v>-42</v>
          </cell>
          <cell r="J132">
            <v>-42</v>
          </cell>
          <cell r="K132">
            <v>-42</v>
          </cell>
          <cell r="L132">
            <v>-42</v>
          </cell>
          <cell r="M132">
            <v>0</v>
          </cell>
          <cell r="N132">
            <v>0</v>
          </cell>
          <cell r="O132">
            <v>0</v>
          </cell>
        </row>
        <row r="133">
          <cell r="A133" t="str">
            <v>T-FOND</v>
          </cell>
          <cell r="B133">
            <v>6680</v>
          </cell>
          <cell r="C133" t="str">
            <v>TAB, intern service</v>
          </cell>
          <cell r="D133">
            <v>-52.5</v>
          </cell>
          <cell r="E133">
            <v>-52.5</v>
          </cell>
          <cell r="F133">
            <v>-52.5</v>
          </cell>
          <cell r="G133">
            <v>-52.5</v>
          </cell>
          <cell r="H133">
            <v>-52.5</v>
          </cell>
          <cell r="I133">
            <v>-52.5</v>
          </cell>
          <cell r="J133">
            <v>-52.5</v>
          </cell>
          <cell r="K133">
            <v>-52.5</v>
          </cell>
          <cell r="L133">
            <v>-52.5</v>
          </cell>
          <cell r="M133">
            <v>0</v>
          </cell>
          <cell r="N133">
            <v>0</v>
          </cell>
          <cell r="O133">
            <v>0</v>
          </cell>
        </row>
        <row r="134">
          <cell r="B134" t="str">
            <v>6680 Totalt</v>
          </cell>
          <cell r="D134">
            <v>-94.5</v>
          </cell>
          <cell r="E134">
            <v>-94.5</v>
          </cell>
          <cell r="F134">
            <v>-94.5</v>
          </cell>
          <cell r="G134">
            <v>-94.5</v>
          </cell>
          <cell r="H134">
            <v>-94.5</v>
          </cell>
          <cell r="I134">
            <v>-94.5</v>
          </cell>
          <cell r="J134">
            <v>-94.5</v>
          </cell>
          <cell r="K134">
            <v>-94.5</v>
          </cell>
          <cell r="L134">
            <v>-94.5</v>
          </cell>
          <cell r="O134">
            <v>0</v>
          </cell>
        </row>
        <row r="135">
          <cell r="A135" t="str">
            <v>TAB</v>
          </cell>
          <cell r="B135">
            <v>6730</v>
          </cell>
          <cell r="C135" t="str">
            <v>Redovisningstjänster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-7.4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</row>
        <row r="136">
          <cell r="B136" t="str">
            <v>6730 Totalt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-7.4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O136">
            <v>0</v>
          </cell>
        </row>
        <row r="137">
          <cell r="A137" t="str">
            <v>TAB</v>
          </cell>
          <cell r="B137">
            <v>6740</v>
          </cell>
          <cell r="C137" t="str">
            <v>Data-tjänster</v>
          </cell>
          <cell r="D137">
            <v>0</v>
          </cell>
          <cell r="E137">
            <v>0</v>
          </cell>
          <cell r="F137">
            <v>0</v>
          </cell>
          <cell r="G137">
            <v>0</v>
          </cell>
          <cell r="H137">
            <v>-4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</row>
        <row r="138">
          <cell r="A138" t="str">
            <v>T-KAP</v>
          </cell>
          <cell r="B138">
            <v>6740</v>
          </cell>
          <cell r="C138" t="str">
            <v>Data-tjänster</v>
          </cell>
          <cell r="D138">
            <v>0</v>
          </cell>
          <cell r="E138">
            <v>0</v>
          </cell>
          <cell r="F138">
            <v>-2.2999999999999998</v>
          </cell>
          <cell r="G138">
            <v>-4.8</v>
          </cell>
          <cell r="H138">
            <v>-33.299999999999997</v>
          </cell>
          <cell r="I138">
            <v>-20.7</v>
          </cell>
          <cell r="J138">
            <v>-8.6</v>
          </cell>
          <cell r="K138">
            <v>0</v>
          </cell>
          <cell r="L138">
            <v>-19.600000000000001</v>
          </cell>
          <cell r="M138">
            <v>0</v>
          </cell>
          <cell r="N138">
            <v>0</v>
          </cell>
          <cell r="O138">
            <v>0</v>
          </cell>
        </row>
        <row r="139">
          <cell r="A139" t="str">
            <v>T-FOND</v>
          </cell>
          <cell r="B139">
            <v>6740</v>
          </cell>
          <cell r="C139" t="str">
            <v>Data-tjänster</v>
          </cell>
          <cell r="D139">
            <v>0</v>
          </cell>
          <cell r="E139">
            <v>0</v>
          </cell>
          <cell r="F139">
            <v>0</v>
          </cell>
          <cell r="G139">
            <v>-6.5</v>
          </cell>
          <cell r="H139">
            <v>-42.6</v>
          </cell>
          <cell r="I139">
            <v>-9.5</v>
          </cell>
          <cell r="J139">
            <v>-3.8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</row>
        <row r="140">
          <cell r="B140" t="str">
            <v>6740 Totalt</v>
          </cell>
          <cell r="D140">
            <v>0</v>
          </cell>
          <cell r="E140">
            <v>0</v>
          </cell>
          <cell r="F140">
            <v>-2.2999999999999998</v>
          </cell>
          <cell r="G140">
            <v>-11.3</v>
          </cell>
          <cell r="H140">
            <v>-79.900000000000006</v>
          </cell>
          <cell r="I140">
            <v>-30.2</v>
          </cell>
          <cell r="J140">
            <v>-12.399999999999999</v>
          </cell>
          <cell r="K140">
            <v>0</v>
          </cell>
          <cell r="L140">
            <v>-19.600000000000001</v>
          </cell>
          <cell r="O140">
            <v>0</v>
          </cell>
        </row>
        <row r="141">
          <cell r="A141" t="str">
            <v>T-KAP</v>
          </cell>
          <cell r="B141">
            <v>6750</v>
          </cell>
          <cell r="C141" t="str">
            <v>Skattekonsulter mm</v>
          </cell>
          <cell r="D141">
            <v>-5.0999999999999996</v>
          </cell>
          <cell r="E141">
            <v>0</v>
          </cell>
          <cell r="F141">
            <v>0</v>
          </cell>
          <cell r="G141">
            <v>-13.9</v>
          </cell>
          <cell r="H141">
            <v>0</v>
          </cell>
          <cell r="I141">
            <v>0</v>
          </cell>
          <cell r="J141">
            <v>0</v>
          </cell>
          <cell r="K141">
            <v>-2.2999999999999998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</row>
        <row r="142">
          <cell r="B142" t="str">
            <v>6750 Totalt</v>
          </cell>
          <cell r="D142">
            <v>-5.0999999999999996</v>
          </cell>
          <cell r="E142">
            <v>0</v>
          </cell>
          <cell r="F142">
            <v>0</v>
          </cell>
          <cell r="G142">
            <v>-13.9</v>
          </cell>
          <cell r="H142">
            <v>0</v>
          </cell>
          <cell r="I142">
            <v>0</v>
          </cell>
          <cell r="J142">
            <v>0</v>
          </cell>
          <cell r="K142">
            <v>-2.2999999999999998</v>
          </cell>
          <cell r="L142">
            <v>0</v>
          </cell>
          <cell r="O142">
            <v>0</v>
          </cell>
        </row>
        <row r="143">
          <cell r="A143" t="str">
            <v>TAB</v>
          </cell>
          <cell r="B143">
            <v>6780</v>
          </cell>
          <cell r="C143" t="str">
            <v>Advokatkostnader</v>
          </cell>
          <cell r="D143">
            <v>0</v>
          </cell>
          <cell r="E143">
            <v>0</v>
          </cell>
          <cell r="F143">
            <v>0</v>
          </cell>
          <cell r="G143">
            <v>-7.2</v>
          </cell>
          <cell r="H143">
            <v>-5.6</v>
          </cell>
          <cell r="I143">
            <v>-2.6</v>
          </cell>
          <cell r="J143">
            <v>-8.6</v>
          </cell>
          <cell r="K143">
            <v>-6.1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</row>
        <row r="144">
          <cell r="A144" t="str">
            <v>T-KAP</v>
          </cell>
          <cell r="B144">
            <v>6780</v>
          </cell>
          <cell r="C144" t="str">
            <v>Advokatkostnader, internt</v>
          </cell>
          <cell r="D144">
            <v>0</v>
          </cell>
          <cell r="E144">
            <v>0</v>
          </cell>
          <cell r="F144">
            <v>-3.7</v>
          </cell>
          <cell r="G144">
            <v>-10.199999999999999</v>
          </cell>
          <cell r="H144">
            <v>-2.1</v>
          </cell>
          <cell r="I144">
            <v>0</v>
          </cell>
          <cell r="J144">
            <v>-1.1000000000000001</v>
          </cell>
          <cell r="K144">
            <v>0</v>
          </cell>
          <cell r="L144">
            <v>-4.7</v>
          </cell>
          <cell r="M144">
            <v>0</v>
          </cell>
          <cell r="N144">
            <v>0</v>
          </cell>
          <cell r="O144">
            <v>0</v>
          </cell>
        </row>
        <row r="145">
          <cell r="A145" t="str">
            <v>T-FOND</v>
          </cell>
          <cell r="B145">
            <v>6780</v>
          </cell>
          <cell r="C145" t="str">
            <v>Advokatkostnader</v>
          </cell>
          <cell r="D145">
            <v>0</v>
          </cell>
          <cell r="E145">
            <v>0</v>
          </cell>
          <cell r="F145">
            <v>0</v>
          </cell>
          <cell r="G145">
            <v>-8.1999999999999993</v>
          </cell>
          <cell r="H145">
            <v>0</v>
          </cell>
          <cell r="I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</row>
        <row r="146">
          <cell r="B146" t="str">
            <v>6780 Totalt</v>
          </cell>
          <cell r="D146">
            <v>0</v>
          </cell>
          <cell r="E146">
            <v>0</v>
          </cell>
          <cell r="F146">
            <v>-3.7</v>
          </cell>
          <cell r="G146">
            <v>-25.599999999999998</v>
          </cell>
          <cell r="H146">
            <v>-7.6999999999999993</v>
          </cell>
          <cell r="I146">
            <v>-2.6</v>
          </cell>
          <cell r="J146">
            <v>-9.6999999999999993</v>
          </cell>
          <cell r="K146">
            <v>-6.1</v>
          </cell>
          <cell r="L146">
            <v>-4.7</v>
          </cell>
          <cell r="O146">
            <v>0</v>
          </cell>
        </row>
        <row r="147">
          <cell r="A147" t="str">
            <v>TAB</v>
          </cell>
          <cell r="B147">
            <v>6790</v>
          </cell>
          <cell r="C147" t="str">
            <v>Övriga främmande tjänster</v>
          </cell>
          <cell r="D147">
            <v>-170.1</v>
          </cell>
          <cell r="E147">
            <v>-40</v>
          </cell>
          <cell r="F147">
            <v>-7</v>
          </cell>
          <cell r="G147">
            <v>0</v>
          </cell>
          <cell r="H147">
            <v>-6</v>
          </cell>
          <cell r="I147">
            <v>-102.6</v>
          </cell>
          <cell r="J147">
            <v>0</v>
          </cell>
          <cell r="K147">
            <v>-75</v>
          </cell>
          <cell r="L147">
            <v>-30.7</v>
          </cell>
          <cell r="M147">
            <v>0</v>
          </cell>
          <cell r="N147">
            <v>0</v>
          </cell>
          <cell r="O147">
            <v>0</v>
          </cell>
        </row>
        <row r="148">
          <cell r="A148" t="str">
            <v>T-KAP</v>
          </cell>
          <cell r="B148">
            <v>6790</v>
          </cell>
          <cell r="C148" t="str">
            <v>Övriga främmande tjänster</v>
          </cell>
          <cell r="D148">
            <v>0</v>
          </cell>
          <cell r="E148">
            <v>-22.6</v>
          </cell>
          <cell r="F148">
            <v>0</v>
          </cell>
          <cell r="G148">
            <v>-25.5</v>
          </cell>
          <cell r="H148">
            <v>0</v>
          </cell>
          <cell r="I148">
            <v>0</v>
          </cell>
          <cell r="J148">
            <v>-27</v>
          </cell>
          <cell r="K148">
            <v>-13.6</v>
          </cell>
          <cell r="L148">
            <v>-13.4</v>
          </cell>
          <cell r="M148">
            <v>0</v>
          </cell>
          <cell r="N148">
            <v>0</v>
          </cell>
          <cell r="O148">
            <v>0</v>
          </cell>
        </row>
        <row r="149">
          <cell r="A149" t="str">
            <v>T-FOND</v>
          </cell>
          <cell r="B149">
            <v>6790</v>
          </cell>
          <cell r="C149" t="str">
            <v>Främmande tjänster, internt</v>
          </cell>
          <cell r="D149">
            <v>0</v>
          </cell>
          <cell r="E149">
            <v>0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-33.700000000000003</v>
          </cell>
          <cell r="K149">
            <v>0</v>
          </cell>
          <cell r="L149">
            <v>-3.5</v>
          </cell>
          <cell r="M149">
            <v>0</v>
          </cell>
          <cell r="N149">
            <v>0</v>
          </cell>
          <cell r="O149">
            <v>0</v>
          </cell>
        </row>
        <row r="150">
          <cell r="B150" t="str">
            <v>6790 Totalt</v>
          </cell>
          <cell r="D150">
            <v>-170.1</v>
          </cell>
          <cell r="E150">
            <v>-62.6</v>
          </cell>
          <cell r="F150">
            <v>-7</v>
          </cell>
          <cell r="G150">
            <v>-25.5</v>
          </cell>
          <cell r="H150">
            <v>-6</v>
          </cell>
          <cell r="I150">
            <v>-102.6</v>
          </cell>
          <cell r="J150">
            <v>-60.7</v>
          </cell>
          <cell r="K150">
            <v>-88.6</v>
          </cell>
          <cell r="L150">
            <v>-47.6</v>
          </cell>
          <cell r="O150">
            <v>0</v>
          </cell>
        </row>
        <row r="151">
          <cell r="A151" t="str">
            <v>TAB</v>
          </cell>
          <cell r="B151">
            <v>6810</v>
          </cell>
          <cell r="C151" t="str">
            <v>Telefoner kontor</v>
          </cell>
          <cell r="D151">
            <v>-9.1999999999999993</v>
          </cell>
          <cell r="E151">
            <v>0</v>
          </cell>
          <cell r="F151">
            <v>-3.5</v>
          </cell>
          <cell r="G151">
            <v>-20.100000000000001</v>
          </cell>
          <cell r="H151">
            <v>-0.1</v>
          </cell>
          <cell r="I151">
            <v>-3.8</v>
          </cell>
          <cell r="J151">
            <v>0</v>
          </cell>
          <cell r="K151">
            <v>-2.2999999999999998</v>
          </cell>
          <cell r="L151">
            <v>-2.4</v>
          </cell>
          <cell r="M151">
            <v>0</v>
          </cell>
          <cell r="N151">
            <v>0</v>
          </cell>
          <cell r="O151">
            <v>0</v>
          </cell>
        </row>
        <row r="152">
          <cell r="A152" t="str">
            <v>T-KAP</v>
          </cell>
          <cell r="B152">
            <v>6810</v>
          </cell>
          <cell r="C152" t="str">
            <v>Telefoner kontor</v>
          </cell>
          <cell r="D152">
            <v>-3</v>
          </cell>
          <cell r="E152">
            <v>-4.7</v>
          </cell>
          <cell r="F152">
            <v>-34.5</v>
          </cell>
          <cell r="G152">
            <v>-5.8</v>
          </cell>
          <cell r="H152">
            <v>-2.5</v>
          </cell>
          <cell r="I152">
            <v>-35.299999999999997</v>
          </cell>
          <cell r="J152">
            <v>-8.9</v>
          </cell>
          <cell r="K152">
            <v>-2.4</v>
          </cell>
          <cell r="L152">
            <v>-28.2</v>
          </cell>
          <cell r="M152">
            <v>0</v>
          </cell>
          <cell r="N152">
            <v>0</v>
          </cell>
          <cell r="O152">
            <v>0</v>
          </cell>
        </row>
        <row r="153">
          <cell r="A153" t="str">
            <v>T-FOND</v>
          </cell>
          <cell r="B153">
            <v>6810</v>
          </cell>
          <cell r="C153" t="str">
            <v>Telefoner kontor</v>
          </cell>
          <cell r="D153">
            <v>0</v>
          </cell>
          <cell r="E153">
            <v>-0.9</v>
          </cell>
          <cell r="F153">
            <v>-2.2000000000000002</v>
          </cell>
          <cell r="G153">
            <v>0</v>
          </cell>
          <cell r="H153">
            <v>-1.9</v>
          </cell>
          <cell r="I153">
            <v>-2</v>
          </cell>
          <cell r="J153">
            <v>-0.6</v>
          </cell>
          <cell r="K153">
            <v>-0.3</v>
          </cell>
          <cell r="L153">
            <v>-2.4</v>
          </cell>
          <cell r="M153">
            <v>0</v>
          </cell>
          <cell r="N153">
            <v>0</v>
          </cell>
          <cell r="O153">
            <v>0</v>
          </cell>
        </row>
        <row r="154">
          <cell r="B154" t="str">
            <v>6810 Totalt</v>
          </cell>
          <cell r="D154">
            <v>-12.2</v>
          </cell>
          <cell r="E154">
            <v>-5.6000000000000005</v>
          </cell>
          <cell r="F154">
            <v>-40.200000000000003</v>
          </cell>
          <cell r="G154">
            <v>-25.900000000000002</v>
          </cell>
          <cell r="H154">
            <v>-4.5</v>
          </cell>
          <cell r="I154">
            <v>-41.099999999999994</v>
          </cell>
          <cell r="J154">
            <v>-9.5</v>
          </cell>
          <cell r="K154">
            <v>-4.9999999999999991</v>
          </cell>
          <cell r="L154">
            <v>-33</v>
          </cell>
          <cell r="O154">
            <v>0</v>
          </cell>
        </row>
        <row r="155">
          <cell r="A155" t="str">
            <v>TAB</v>
          </cell>
          <cell r="B155">
            <v>6815</v>
          </cell>
          <cell r="C155" t="str">
            <v>NMT / GSM-telefon</v>
          </cell>
          <cell r="D155">
            <v>-3</v>
          </cell>
          <cell r="E155">
            <v>-3.4</v>
          </cell>
          <cell r="F155">
            <v>-2.1</v>
          </cell>
          <cell r="G155">
            <v>-2.9</v>
          </cell>
          <cell r="H155">
            <v>-5.5</v>
          </cell>
          <cell r="I155">
            <v>-3</v>
          </cell>
          <cell r="J155">
            <v>-5.2</v>
          </cell>
          <cell r="K155">
            <v>-2.2999999999999998</v>
          </cell>
          <cell r="L155">
            <v>-2.4</v>
          </cell>
          <cell r="M155">
            <v>0</v>
          </cell>
          <cell r="N155">
            <v>0</v>
          </cell>
          <cell r="O155">
            <v>0</v>
          </cell>
        </row>
        <row r="156">
          <cell r="A156" t="str">
            <v>T-KAP</v>
          </cell>
          <cell r="B156">
            <v>6815</v>
          </cell>
          <cell r="C156" t="str">
            <v>NMT / GSM-telefon</v>
          </cell>
          <cell r="D156">
            <v>-2.6</v>
          </cell>
          <cell r="E156">
            <v>-5.6</v>
          </cell>
          <cell r="F156">
            <v>-3.8</v>
          </cell>
          <cell r="G156">
            <v>-8.6</v>
          </cell>
          <cell r="H156">
            <v>-5.0999999999999996</v>
          </cell>
          <cell r="I156">
            <v>-5.8</v>
          </cell>
          <cell r="J156">
            <v>-9.4</v>
          </cell>
          <cell r="K156">
            <v>-4</v>
          </cell>
          <cell r="L156">
            <v>-7.1</v>
          </cell>
          <cell r="M156">
            <v>0</v>
          </cell>
          <cell r="N156">
            <v>0</v>
          </cell>
          <cell r="O156">
            <v>0</v>
          </cell>
        </row>
        <row r="157">
          <cell r="A157" t="str">
            <v>T-FOND</v>
          </cell>
          <cell r="B157">
            <v>6815</v>
          </cell>
          <cell r="C157" t="str">
            <v>NMT / GSM-telefon</v>
          </cell>
          <cell r="D157">
            <v>-8.4</v>
          </cell>
          <cell r="E157">
            <v>-4.7</v>
          </cell>
          <cell r="F157">
            <v>-2.7</v>
          </cell>
          <cell r="G157">
            <v>-2.4</v>
          </cell>
          <cell r="H157">
            <v>-3.4</v>
          </cell>
          <cell r="I157">
            <v>-2.4</v>
          </cell>
          <cell r="J157">
            <v>-5.6</v>
          </cell>
          <cell r="K157">
            <v>-4.0999999999999996</v>
          </cell>
          <cell r="L157">
            <v>-3.5</v>
          </cell>
          <cell r="M157">
            <v>0</v>
          </cell>
          <cell r="N157">
            <v>0</v>
          </cell>
          <cell r="O157">
            <v>0</v>
          </cell>
        </row>
        <row r="158">
          <cell r="B158" t="str">
            <v>6815 Totalt</v>
          </cell>
          <cell r="D158">
            <v>-14</v>
          </cell>
          <cell r="E158">
            <v>-13.7</v>
          </cell>
          <cell r="F158">
            <v>-8.6000000000000014</v>
          </cell>
          <cell r="G158">
            <v>-13.9</v>
          </cell>
          <cell r="H158">
            <v>-14</v>
          </cell>
          <cell r="I158">
            <v>-11.200000000000001</v>
          </cell>
          <cell r="J158">
            <v>-20.200000000000003</v>
          </cell>
          <cell r="K158">
            <v>-10.399999999999999</v>
          </cell>
          <cell r="L158">
            <v>-13</v>
          </cell>
          <cell r="O158">
            <v>0</v>
          </cell>
        </row>
        <row r="159">
          <cell r="A159" t="str">
            <v>T-KAP</v>
          </cell>
          <cell r="B159">
            <v>6820</v>
          </cell>
          <cell r="C159" t="str">
            <v>Telefax</v>
          </cell>
          <cell r="D159">
            <v>-0.2</v>
          </cell>
          <cell r="E159">
            <v>0</v>
          </cell>
          <cell r="F159">
            <v>-1</v>
          </cell>
          <cell r="G159">
            <v>0.7</v>
          </cell>
          <cell r="H159">
            <v>0.3</v>
          </cell>
          <cell r="I159">
            <v>-0.5</v>
          </cell>
          <cell r="J159">
            <v>-0.6</v>
          </cell>
          <cell r="K159">
            <v>-0.3</v>
          </cell>
          <cell r="L159">
            <v>-0.6</v>
          </cell>
          <cell r="M159">
            <v>0</v>
          </cell>
          <cell r="N159">
            <v>0</v>
          </cell>
          <cell r="O159">
            <v>0</v>
          </cell>
        </row>
        <row r="160">
          <cell r="A160" t="str">
            <v>T-FOND</v>
          </cell>
          <cell r="B160">
            <v>6820</v>
          </cell>
          <cell r="C160" t="str">
            <v>Telefax</v>
          </cell>
          <cell r="D160">
            <v>0</v>
          </cell>
          <cell r="E160">
            <v>0</v>
          </cell>
          <cell r="F160">
            <v>-2.8</v>
          </cell>
          <cell r="G160">
            <v>-0.6</v>
          </cell>
          <cell r="H160">
            <v>-3.7</v>
          </cell>
          <cell r="I160">
            <v>-0.6</v>
          </cell>
          <cell r="J160">
            <v>0</v>
          </cell>
          <cell r="K160">
            <v>-0.5</v>
          </cell>
          <cell r="L160">
            <v>-3.4</v>
          </cell>
          <cell r="M160">
            <v>0</v>
          </cell>
          <cell r="N160">
            <v>0</v>
          </cell>
          <cell r="O160">
            <v>0</v>
          </cell>
        </row>
        <row r="161">
          <cell r="B161" t="str">
            <v>6820 Totalt</v>
          </cell>
          <cell r="D161">
            <v>-0.2</v>
          </cell>
          <cell r="E161">
            <v>0</v>
          </cell>
          <cell r="F161">
            <v>-3.8</v>
          </cell>
          <cell r="G161">
            <v>9.9999999999999978E-2</v>
          </cell>
          <cell r="H161">
            <v>-3.4000000000000004</v>
          </cell>
          <cell r="I161">
            <v>-1.1000000000000001</v>
          </cell>
          <cell r="J161">
            <v>-0.6</v>
          </cell>
          <cell r="K161">
            <v>-0.8</v>
          </cell>
          <cell r="L161">
            <v>-4</v>
          </cell>
          <cell r="O161">
            <v>0</v>
          </cell>
        </row>
        <row r="162">
          <cell r="A162" t="str">
            <v>TAB</v>
          </cell>
          <cell r="B162">
            <v>6830</v>
          </cell>
          <cell r="C162" t="str">
            <v>Datakommunikation</v>
          </cell>
          <cell r="D162">
            <v>0</v>
          </cell>
          <cell r="E162">
            <v>0</v>
          </cell>
          <cell r="F162">
            <v>-4</v>
          </cell>
          <cell r="G162">
            <v>0</v>
          </cell>
          <cell r="H162">
            <v>-4.9000000000000004</v>
          </cell>
          <cell r="I162">
            <v>0</v>
          </cell>
          <cell r="J162">
            <v>-1.9</v>
          </cell>
          <cell r="K162">
            <v>0</v>
          </cell>
          <cell r="L162">
            <v>-1.9</v>
          </cell>
          <cell r="M162">
            <v>0</v>
          </cell>
          <cell r="N162">
            <v>0</v>
          </cell>
          <cell r="O162">
            <v>0</v>
          </cell>
        </row>
        <row r="163">
          <cell r="A163" t="str">
            <v>T-KAP</v>
          </cell>
          <cell r="B163">
            <v>6830</v>
          </cell>
          <cell r="C163" t="str">
            <v>Datakommunikation</v>
          </cell>
          <cell r="D163">
            <v>-6.4</v>
          </cell>
          <cell r="E163">
            <v>0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</row>
        <row r="164">
          <cell r="A164" t="str">
            <v>T-FOND</v>
          </cell>
          <cell r="B164">
            <v>6830</v>
          </cell>
          <cell r="C164" t="str">
            <v>Datakommunikation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-0.5</v>
          </cell>
          <cell r="L164">
            <v>-9.9</v>
          </cell>
          <cell r="M164">
            <v>0</v>
          </cell>
          <cell r="N164">
            <v>0</v>
          </cell>
          <cell r="O164">
            <v>0</v>
          </cell>
        </row>
        <row r="165">
          <cell r="B165" t="str">
            <v>6830 Totalt</v>
          </cell>
          <cell r="D165">
            <v>-6.4</v>
          </cell>
          <cell r="E165">
            <v>0</v>
          </cell>
          <cell r="F165">
            <v>-4</v>
          </cell>
          <cell r="G165">
            <v>0</v>
          </cell>
          <cell r="H165">
            <v>-4.9000000000000004</v>
          </cell>
          <cell r="I165">
            <v>0</v>
          </cell>
          <cell r="J165">
            <v>-1.9</v>
          </cell>
          <cell r="K165">
            <v>-0.5</v>
          </cell>
          <cell r="L165">
            <v>-11.8</v>
          </cell>
          <cell r="O165">
            <v>0</v>
          </cell>
        </row>
        <row r="166">
          <cell r="A166" t="str">
            <v>TAB</v>
          </cell>
          <cell r="B166">
            <v>6850</v>
          </cell>
          <cell r="C166" t="str">
            <v>Portokostnader</v>
          </cell>
          <cell r="D166">
            <v>0</v>
          </cell>
          <cell r="E166">
            <v>-2.9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</row>
        <row r="167">
          <cell r="A167" t="str">
            <v>T-KAP</v>
          </cell>
          <cell r="B167">
            <v>6850</v>
          </cell>
          <cell r="C167" t="str">
            <v>Portokostnader</v>
          </cell>
          <cell r="D167">
            <v>-1</v>
          </cell>
          <cell r="E167">
            <v>-16.3</v>
          </cell>
          <cell r="F167">
            <v>0</v>
          </cell>
          <cell r="G167">
            <v>0</v>
          </cell>
          <cell r="H167">
            <v>0</v>
          </cell>
          <cell r="I167">
            <v>-16</v>
          </cell>
          <cell r="J167">
            <v>0</v>
          </cell>
          <cell r="K167">
            <v>-16.100000000000001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</row>
        <row r="168">
          <cell r="A168" t="str">
            <v>T-FOND</v>
          </cell>
          <cell r="B168">
            <v>6850</v>
          </cell>
          <cell r="C168" t="str">
            <v>Portokostnader</v>
          </cell>
          <cell r="D168">
            <v>0</v>
          </cell>
          <cell r="E168">
            <v>0</v>
          </cell>
          <cell r="F168">
            <v>0</v>
          </cell>
          <cell r="G168">
            <v>-20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-20</v>
          </cell>
          <cell r="M168">
            <v>0</v>
          </cell>
          <cell r="N168">
            <v>0</v>
          </cell>
          <cell r="O168">
            <v>0</v>
          </cell>
        </row>
        <row r="169">
          <cell r="B169" t="str">
            <v>6850 Totalt</v>
          </cell>
          <cell r="D169">
            <v>-1</v>
          </cell>
          <cell r="E169">
            <v>-19.2</v>
          </cell>
          <cell r="F169">
            <v>0</v>
          </cell>
          <cell r="G169">
            <v>-20</v>
          </cell>
          <cell r="H169">
            <v>0</v>
          </cell>
          <cell r="I169">
            <v>-16</v>
          </cell>
          <cell r="J169">
            <v>0</v>
          </cell>
          <cell r="K169">
            <v>-16.100000000000001</v>
          </cell>
          <cell r="L169">
            <v>-20</v>
          </cell>
          <cell r="O169">
            <v>0</v>
          </cell>
        </row>
        <row r="170">
          <cell r="A170" t="str">
            <v>TAB</v>
          </cell>
          <cell r="B170">
            <v>6911</v>
          </cell>
          <cell r="C170" t="str">
            <v>Bil, drivmedel</v>
          </cell>
          <cell r="D170">
            <v>-1</v>
          </cell>
          <cell r="E170">
            <v>-1.5</v>
          </cell>
          <cell r="F170">
            <v>-2.1</v>
          </cell>
          <cell r="G170">
            <v>-2.4</v>
          </cell>
          <cell r="H170">
            <v>-4.0999999999999996</v>
          </cell>
          <cell r="I170">
            <v>-1.4</v>
          </cell>
          <cell r="J170">
            <v>-0.7</v>
          </cell>
          <cell r="K170">
            <v>-3.1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</row>
        <row r="171">
          <cell r="A171" t="str">
            <v>T-KAP</v>
          </cell>
          <cell r="B171">
            <v>6911</v>
          </cell>
          <cell r="C171" t="str">
            <v>Bil, drivmedel</v>
          </cell>
          <cell r="D171">
            <v>-0.7</v>
          </cell>
          <cell r="E171">
            <v>-4</v>
          </cell>
          <cell r="F171">
            <v>-4.4000000000000004</v>
          </cell>
          <cell r="G171">
            <v>-7.7</v>
          </cell>
          <cell r="H171">
            <v>-8</v>
          </cell>
          <cell r="I171">
            <v>-7.5</v>
          </cell>
          <cell r="J171">
            <v>-2.6</v>
          </cell>
          <cell r="K171">
            <v>-7.7</v>
          </cell>
          <cell r="L171">
            <v>-1.5</v>
          </cell>
          <cell r="M171">
            <v>0</v>
          </cell>
          <cell r="N171">
            <v>0</v>
          </cell>
          <cell r="O171">
            <v>0</v>
          </cell>
        </row>
        <row r="172">
          <cell r="A172" t="str">
            <v>T-FOND</v>
          </cell>
          <cell r="B172">
            <v>6911</v>
          </cell>
          <cell r="C172" t="str">
            <v>Bil, drivmedel</v>
          </cell>
          <cell r="D172">
            <v>0</v>
          </cell>
          <cell r="E172">
            <v>-4.7</v>
          </cell>
          <cell r="F172">
            <v>-5.3</v>
          </cell>
          <cell r="G172">
            <v>-4.5</v>
          </cell>
          <cell r="H172">
            <v>-4.5</v>
          </cell>
          <cell r="I172">
            <v>-2.9</v>
          </cell>
          <cell r="J172">
            <v>-7.4</v>
          </cell>
          <cell r="K172">
            <v>-7.9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</row>
        <row r="173">
          <cell r="B173" t="str">
            <v>6911 Totalt</v>
          </cell>
          <cell r="D173">
            <v>-1.7</v>
          </cell>
          <cell r="E173">
            <v>-10.199999999999999</v>
          </cell>
          <cell r="F173">
            <v>-11.8</v>
          </cell>
          <cell r="G173">
            <v>-14.6</v>
          </cell>
          <cell r="H173">
            <v>-16.600000000000001</v>
          </cell>
          <cell r="I173">
            <v>-11.8</v>
          </cell>
          <cell r="J173">
            <v>-10.7</v>
          </cell>
          <cell r="K173">
            <v>-18.700000000000003</v>
          </cell>
          <cell r="L173">
            <v>-1.5</v>
          </cell>
          <cell r="O173">
            <v>0</v>
          </cell>
        </row>
        <row r="174">
          <cell r="A174" t="str">
            <v>TAB</v>
          </cell>
          <cell r="B174">
            <v>6912</v>
          </cell>
          <cell r="C174" t="str">
            <v>Bil, försäkring &amp; skatt</v>
          </cell>
          <cell r="D174">
            <v>0</v>
          </cell>
          <cell r="E174">
            <v>-1.4</v>
          </cell>
          <cell r="F174">
            <v>-2.6</v>
          </cell>
          <cell r="G174">
            <v>0</v>
          </cell>
          <cell r="H174">
            <v>0</v>
          </cell>
          <cell r="I174">
            <v>0.2</v>
          </cell>
          <cell r="J174">
            <v>0</v>
          </cell>
          <cell r="K174">
            <v>-0.7</v>
          </cell>
          <cell r="L174">
            <v>-4.2</v>
          </cell>
          <cell r="M174">
            <v>0</v>
          </cell>
          <cell r="N174">
            <v>0</v>
          </cell>
          <cell r="O174">
            <v>0</v>
          </cell>
        </row>
        <row r="175">
          <cell r="A175" t="str">
            <v>T-KAP</v>
          </cell>
          <cell r="B175">
            <v>6912</v>
          </cell>
          <cell r="C175" t="str">
            <v>Bil, försäkring &amp; skatt</v>
          </cell>
          <cell r="D175">
            <v>-20.3</v>
          </cell>
          <cell r="E175">
            <v>-6.7</v>
          </cell>
          <cell r="F175">
            <v>0</v>
          </cell>
          <cell r="G175">
            <v>0</v>
          </cell>
          <cell r="H175">
            <v>-3.5</v>
          </cell>
          <cell r="I175">
            <v>-1.9</v>
          </cell>
          <cell r="J175">
            <v>0</v>
          </cell>
          <cell r="K175">
            <v>-0.6</v>
          </cell>
          <cell r="L175">
            <v>-1.2</v>
          </cell>
          <cell r="M175">
            <v>0</v>
          </cell>
          <cell r="N175">
            <v>0</v>
          </cell>
          <cell r="O175">
            <v>0</v>
          </cell>
        </row>
        <row r="176">
          <cell r="A176" t="str">
            <v>T-FOND</v>
          </cell>
          <cell r="B176">
            <v>6912</v>
          </cell>
          <cell r="C176" t="str">
            <v>Bil, försäkring &amp; skatt</v>
          </cell>
          <cell r="D176">
            <v>-1.9</v>
          </cell>
          <cell r="E176">
            <v>-1.9</v>
          </cell>
          <cell r="F176">
            <v>-1.9</v>
          </cell>
          <cell r="G176">
            <v>-1.9</v>
          </cell>
          <cell r="H176">
            <v>-2</v>
          </cell>
          <cell r="I176">
            <v>-4.5999999999999996</v>
          </cell>
          <cell r="J176">
            <v>-3.5</v>
          </cell>
          <cell r="K176">
            <v>-7.1</v>
          </cell>
          <cell r="L176">
            <v>-0.3</v>
          </cell>
          <cell r="M176">
            <v>0</v>
          </cell>
          <cell r="N176">
            <v>0</v>
          </cell>
          <cell r="O176">
            <v>0</v>
          </cell>
        </row>
        <row r="177">
          <cell r="B177" t="str">
            <v>6912 Totalt</v>
          </cell>
          <cell r="D177">
            <v>-22.2</v>
          </cell>
          <cell r="E177">
            <v>-10</v>
          </cell>
          <cell r="F177">
            <v>-4.5</v>
          </cell>
          <cell r="G177">
            <v>-1.9</v>
          </cell>
          <cell r="H177">
            <v>-5.5</v>
          </cell>
          <cell r="I177">
            <v>-6.3</v>
          </cell>
          <cell r="J177">
            <v>-3.5</v>
          </cell>
          <cell r="K177">
            <v>-8.3999999999999986</v>
          </cell>
          <cell r="L177">
            <v>-5.7</v>
          </cell>
          <cell r="O177">
            <v>0</v>
          </cell>
        </row>
        <row r="178">
          <cell r="A178" t="str">
            <v>TAB</v>
          </cell>
          <cell r="B178">
            <v>6913</v>
          </cell>
          <cell r="C178" t="str">
            <v>Bil, reparationer</v>
          </cell>
          <cell r="D178">
            <v>-1.4</v>
          </cell>
          <cell r="E178">
            <v>-6.7</v>
          </cell>
          <cell r="F178">
            <v>0</v>
          </cell>
          <cell r="G178">
            <v>0</v>
          </cell>
          <cell r="H178">
            <v>0.5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</row>
        <row r="179">
          <cell r="A179" t="str">
            <v>T-KAP</v>
          </cell>
          <cell r="B179">
            <v>6913</v>
          </cell>
          <cell r="C179" t="str">
            <v>Bil, reparationer</v>
          </cell>
          <cell r="D179">
            <v>0</v>
          </cell>
          <cell r="E179">
            <v>-0.5</v>
          </cell>
          <cell r="F179">
            <v>-1.5</v>
          </cell>
          <cell r="G179">
            <v>-0.2</v>
          </cell>
          <cell r="H179">
            <v>0</v>
          </cell>
          <cell r="I179">
            <v>0</v>
          </cell>
          <cell r="J179">
            <v>0</v>
          </cell>
          <cell r="K179">
            <v>-3.1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</row>
        <row r="180">
          <cell r="A180" t="str">
            <v>T-FOND</v>
          </cell>
          <cell r="B180">
            <v>6913</v>
          </cell>
          <cell r="C180" t="str">
            <v>Bil, reparationer</v>
          </cell>
          <cell r="D180">
            <v>-3.1</v>
          </cell>
          <cell r="E180">
            <v>0</v>
          </cell>
          <cell r="F180">
            <v>-2.7</v>
          </cell>
          <cell r="G180">
            <v>-19.2</v>
          </cell>
          <cell r="H180">
            <v>0</v>
          </cell>
          <cell r="I180">
            <v>-12.8</v>
          </cell>
          <cell r="J180">
            <v>-2.5</v>
          </cell>
          <cell r="K180">
            <v>-1.2</v>
          </cell>
          <cell r="L180">
            <v>-7.5</v>
          </cell>
          <cell r="M180">
            <v>0</v>
          </cell>
          <cell r="N180">
            <v>0</v>
          </cell>
          <cell r="O180">
            <v>0</v>
          </cell>
        </row>
        <row r="181">
          <cell r="B181" t="str">
            <v>6913 Totalt</v>
          </cell>
          <cell r="D181">
            <v>-4.5</v>
          </cell>
          <cell r="E181">
            <v>-7.2</v>
          </cell>
          <cell r="F181">
            <v>-4.2</v>
          </cell>
          <cell r="G181">
            <v>-19.399999999999999</v>
          </cell>
          <cell r="H181">
            <v>0.5</v>
          </cell>
          <cell r="I181">
            <v>-12.8</v>
          </cell>
          <cell r="J181">
            <v>-2.5</v>
          </cell>
          <cell r="K181">
            <v>-4.3</v>
          </cell>
          <cell r="L181">
            <v>-7.5</v>
          </cell>
          <cell r="O181">
            <v>0</v>
          </cell>
        </row>
        <row r="182">
          <cell r="A182" t="str">
            <v>T-KAP</v>
          </cell>
          <cell r="B182">
            <v>6915</v>
          </cell>
          <cell r="C182" t="str">
            <v>Bil, leasing</v>
          </cell>
          <cell r="D182">
            <v>-4.5</v>
          </cell>
          <cell r="E182">
            <v>-4.5</v>
          </cell>
          <cell r="F182">
            <v>-4.5</v>
          </cell>
          <cell r="G182">
            <v>-4.5</v>
          </cell>
          <cell r="H182">
            <v>-4.3</v>
          </cell>
          <cell r="I182">
            <v>-4.3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</row>
        <row r="183">
          <cell r="B183" t="str">
            <v>6915 Totalt</v>
          </cell>
          <cell r="D183">
            <v>-4.5</v>
          </cell>
          <cell r="E183">
            <v>-4.5</v>
          </cell>
          <cell r="F183">
            <v>-4.5</v>
          </cell>
          <cell r="G183">
            <v>-4.5</v>
          </cell>
          <cell r="H183">
            <v>-4.3</v>
          </cell>
          <cell r="I183">
            <v>-4.3</v>
          </cell>
          <cell r="J183">
            <v>0</v>
          </cell>
          <cell r="K183">
            <v>0</v>
          </cell>
          <cell r="L183">
            <v>0</v>
          </cell>
          <cell r="O183">
            <v>0</v>
          </cell>
        </row>
        <row r="184">
          <cell r="A184" t="str">
            <v>TAB</v>
          </cell>
          <cell r="B184">
            <v>6917</v>
          </cell>
          <cell r="C184" t="str">
            <v>Bil, parkering</v>
          </cell>
          <cell r="D184">
            <v>-2.6</v>
          </cell>
          <cell r="E184">
            <v>-2.8</v>
          </cell>
          <cell r="F184">
            <v>-3.5</v>
          </cell>
          <cell r="G184">
            <v>-0.1</v>
          </cell>
          <cell r="H184">
            <v>-6.5</v>
          </cell>
          <cell r="I184">
            <v>-2.8</v>
          </cell>
          <cell r="J184">
            <v>-2.6</v>
          </cell>
          <cell r="K184">
            <v>-3.1</v>
          </cell>
          <cell r="L184">
            <v>-2.6</v>
          </cell>
          <cell r="M184">
            <v>0</v>
          </cell>
          <cell r="N184">
            <v>0</v>
          </cell>
          <cell r="O184">
            <v>0</v>
          </cell>
        </row>
        <row r="185">
          <cell r="A185" t="str">
            <v>T-KAP</v>
          </cell>
          <cell r="B185">
            <v>6917</v>
          </cell>
          <cell r="C185" t="str">
            <v>Bil, parkering</v>
          </cell>
          <cell r="D185">
            <v>-9</v>
          </cell>
          <cell r="E185">
            <v>-8.6999999999999993</v>
          </cell>
          <cell r="F185">
            <v>-8.4</v>
          </cell>
          <cell r="G185">
            <v>-8.1</v>
          </cell>
          <cell r="H185">
            <v>-7.8</v>
          </cell>
          <cell r="I185">
            <v>-15.7</v>
          </cell>
          <cell r="J185">
            <v>0</v>
          </cell>
          <cell r="K185">
            <v>-7.9</v>
          </cell>
          <cell r="L185">
            <v>-7.9</v>
          </cell>
          <cell r="M185">
            <v>0</v>
          </cell>
          <cell r="N185">
            <v>0</v>
          </cell>
          <cell r="O185">
            <v>0</v>
          </cell>
        </row>
        <row r="186">
          <cell r="A186" t="str">
            <v>T-FOND</v>
          </cell>
          <cell r="B186">
            <v>6917</v>
          </cell>
          <cell r="C186" t="str">
            <v>Bil, parkering</v>
          </cell>
          <cell r="D186">
            <v>-5.2</v>
          </cell>
          <cell r="E186">
            <v>-5.2</v>
          </cell>
          <cell r="F186">
            <v>-5.2</v>
          </cell>
          <cell r="G186">
            <v>-5.2</v>
          </cell>
          <cell r="H186">
            <v>-5.2</v>
          </cell>
          <cell r="I186">
            <v>-5.2</v>
          </cell>
          <cell r="J186">
            <v>-5.2</v>
          </cell>
          <cell r="K186">
            <v>-5.2</v>
          </cell>
          <cell r="L186">
            <v>-5.2</v>
          </cell>
          <cell r="M186">
            <v>0</v>
          </cell>
          <cell r="N186">
            <v>0</v>
          </cell>
          <cell r="O186">
            <v>0</v>
          </cell>
        </row>
        <row r="187">
          <cell r="B187" t="str">
            <v>6917 Totalt</v>
          </cell>
          <cell r="D187">
            <v>-16.8</v>
          </cell>
          <cell r="E187">
            <v>-16.7</v>
          </cell>
          <cell r="F187">
            <v>-17.100000000000001</v>
          </cell>
          <cell r="G187">
            <v>-13.399999999999999</v>
          </cell>
          <cell r="H187">
            <v>-19.5</v>
          </cell>
          <cell r="I187">
            <v>-23.7</v>
          </cell>
          <cell r="J187">
            <v>-7.8000000000000007</v>
          </cell>
          <cell r="K187">
            <v>-16.2</v>
          </cell>
          <cell r="L187">
            <v>-15.7</v>
          </cell>
          <cell r="O187">
            <v>0</v>
          </cell>
        </row>
        <row r="188">
          <cell r="A188" t="str">
            <v>TAB</v>
          </cell>
          <cell r="B188">
            <v>6919</v>
          </cell>
          <cell r="C188" t="str">
            <v>Bil, övrigt</v>
          </cell>
          <cell r="D188">
            <v>0</v>
          </cell>
          <cell r="E188">
            <v>0</v>
          </cell>
          <cell r="F188">
            <v>-0.1</v>
          </cell>
          <cell r="G188">
            <v>-0.1</v>
          </cell>
          <cell r="H188">
            <v>-0.5</v>
          </cell>
          <cell r="I188">
            <v>-0.2</v>
          </cell>
          <cell r="J188">
            <v>0</v>
          </cell>
          <cell r="K188">
            <v>-2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</row>
        <row r="189">
          <cell r="A189" t="str">
            <v>T-KAP</v>
          </cell>
          <cell r="B189">
            <v>6919</v>
          </cell>
          <cell r="C189" t="str">
            <v>Bil, övrigt</v>
          </cell>
          <cell r="D189">
            <v>0</v>
          </cell>
          <cell r="E189">
            <v>0</v>
          </cell>
          <cell r="F189">
            <v>0</v>
          </cell>
          <cell r="G189">
            <v>-5.9</v>
          </cell>
          <cell r="H189">
            <v>-9.6999999999999993</v>
          </cell>
          <cell r="I189">
            <v>-0.3</v>
          </cell>
          <cell r="J189">
            <v>-0.4</v>
          </cell>
          <cell r="K189">
            <v>-9.3000000000000007</v>
          </cell>
          <cell r="L189">
            <v>-0.8</v>
          </cell>
          <cell r="M189">
            <v>0</v>
          </cell>
          <cell r="N189">
            <v>0</v>
          </cell>
          <cell r="O189">
            <v>0</v>
          </cell>
        </row>
        <row r="190">
          <cell r="A190" t="str">
            <v>T-FOND</v>
          </cell>
          <cell r="B190">
            <v>6919</v>
          </cell>
          <cell r="C190" t="str">
            <v>Bil, övrigt</v>
          </cell>
          <cell r="D190">
            <v>0</v>
          </cell>
          <cell r="E190">
            <v>0</v>
          </cell>
          <cell r="F190">
            <v>0</v>
          </cell>
          <cell r="G190">
            <v>-0.1</v>
          </cell>
          <cell r="H190">
            <v>-3.5</v>
          </cell>
          <cell r="I190">
            <v>-3.6</v>
          </cell>
          <cell r="J190">
            <v>-3</v>
          </cell>
          <cell r="K190">
            <v>-3.7</v>
          </cell>
          <cell r="L190">
            <v>-1</v>
          </cell>
          <cell r="M190">
            <v>0</v>
          </cell>
          <cell r="N190">
            <v>0</v>
          </cell>
          <cell r="O190">
            <v>0</v>
          </cell>
        </row>
        <row r="191">
          <cell r="B191" t="str">
            <v>6919 Totalt</v>
          </cell>
          <cell r="D191">
            <v>0</v>
          </cell>
          <cell r="E191">
            <v>0</v>
          </cell>
          <cell r="F191">
            <v>-0.1</v>
          </cell>
          <cell r="G191">
            <v>-6.1</v>
          </cell>
          <cell r="H191">
            <v>-13.7</v>
          </cell>
          <cell r="I191">
            <v>-4.0999999999999996</v>
          </cell>
          <cell r="J191">
            <v>-3.4</v>
          </cell>
          <cell r="K191">
            <v>-15</v>
          </cell>
          <cell r="L191">
            <v>-1.8</v>
          </cell>
          <cell r="O191">
            <v>0</v>
          </cell>
        </row>
        <row r="192">
          <cell r="A192" t="str">
            <v>TAB</v>
          </cell>
          <cell r="B192">
            <v>7010</v>
          </cell>
          <cell r="C192" t="str">
            <v>Frakter och transporter</v>
          </cell>
          <cell r="D192">
            <v>0</v>
          </cell>
          <cell r="E192">
            <v>0</v>
          </cell>
          <cell r="F192">
            <v>-1.2</v>
          </cell>
          <cell r="G192">
            <v>0</v>
          </cell>
          <cell r="H192">
            <v>-0.2</v>
          </cell>
          <cell r="I192">
            <v>0</v>
          </cell>
          <cell r="J192">
            <v>-0.9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</row>
        <row r="193">
          <cell r="A193" t="str">
            <v>T-KAP</v>
          </cell>
          <cell r="B193">
            <v>7010</v>
          </cell>
          <cell r="C193" t="str">
            <v>Frakter och transporter</v>
          </cell>
          <cell r="D193">
            <v>-1.1000000000000001</v>
          </cell>
          <cell r="E193">
            <v>-6.8</v>
          </cell>
          <cell r="F193">
            <v>-3.4</v>
          </cell>
          <cell r="G193">
            <v>-5.3</v>
          </cell>
          <cell r="H193">
            <v>-6.8</v>
          </cell>
          <cell r="I193">
            <v>-8.1999999999999993</v>
          </cell>
          <cell r="J193">
            <v>-1.7</v>
          </cell>
          <cell r="K193">
            <v>-2.2999999999999998</v>
          </cell>
          <cell r="L193">
            <v>-7</v>
          </cell>
          <cell r="M193">
            <v>0</v>
          </cell>
          <cell r="N193">
            <v>0</v>
          </cell>
          <cell r="O193">
            <v>0</v>
          </cell>
        </row>
        <row r="194">
          <cell r="A194" t="str">
            <v>T-FOND</v>
          </cell>
          <cell r="B194">
            <v>7010</v>
          </cell>
          <cell r="C194" t="str">
            <v>Frakter och transporter</v>
          </cell>
          <cell r="D194">
            <v>0</v>
          </cell>
          <cell r="E194">
            <v>0</v>
          </cell>
          <cell r="F194">
            <v>-0.5</v>
          </cell>
          <cell r="G194">
            <v>0</v>
          </cell>
          <cell r="H194">
            <v>-1.1000000000000001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</row>
        <row r="195">
          <cell r="B195" t="str">
            <v>7010 Totalt</v>
          </cell>
          <cell r="D195">
            <v>-1.1000000000000001</v>
          </cell>
          <cell r="E195">
            <v>-6.8</v>
          </cell>
          <cell r="F195">
            <v>-5.0999999999999996</v>
          </cell>
          <cell r="G195">
            <v>-5.3</v>
          </cell>
          <cell r="H195">
            <v>-8.1</v>
          </cell>
          <cell r="I195">
            <v>-8.1999999999999993</v>
          </cell>
          <cell r="J195">
            <v>-2.6</v>
          </cell>
          <cell r="K195">
            <v>-2.2999999999999998</v>
          </cell>
          <cell r="L195">
            <v>-7</v>
          </cell>
          <cell r="O195">
            <v>0</v>
          </cell>
        </row>
        <row r="196">
          <cell r="A196" t="str">
            <v>TAB</v>
          </cell>
          <cell r="B196">
            <v>7052</v>
          </cell>
          <cell r="C196" t="str">
            <v>Resekostnader övriga</v>
          </cell>
          <cell r="D196">
            <v>-25.7</v>
          </cell>
          <cell r="E196">
            <v>-11.4</v>
          </cell>
          <cell r="F196">
            <v>-16.2</v>
          </cell>
          <cell r="G196">
            <v>-10.3</v>
          </cell>
          <cell r="H196">
            <v>-27.3</v>
          </cell>
          <cell r="I196">
            <v>-13</v>
          </cell>
          <cell r="J196">
            <v>-19.600000000000001</v>
          </cell>
          <cell r="K196">
            <v>-37.799999999999997</v>
          </cell>
          <cell r="L196">
            <v>-21.5</v>
          </cell>
          <cell r="M196">
            <v>0</v>
          </cell>
          <cell r="N196">
            <v>0</v>
          </cell>
          <cell r="O196">
            <v>0</v>
          </cell>
        </row>
        <row r="197">
          <cell r="A197" t="str">
            <v>T-KAP</v>
          </cell>
          <cell r="B197">
            <v>7052</v>
          </cell>
          <cell r="C197" t="str">
            <v>Resekostnader övriga</v>
          </cell>
          <cell r="D197">
            <v>-55.6</v>
          </cell>
          <cell r="E197">
            <v>-5.6</v>
          </cell>
          <cell r="F197">
            <v>-28.2</v>
          </cell>
          <cell r="G197">
            <v>-41.7</v>
          </cell>
          <cell r="H197">
            <v>-2.2999999999999998</v>
          </cell>
          <cell r="I197">
            <v>-4.5</v>
          </cell>
          <cell r="J197">
            <v>-2.9</v>
          </cell>
          <cell r="K197">
            <v>-12</v>
          </cell>
          <cell r="L197">
            <v>-13</v>
          </cell>
          <cell r="M197">
            <v>0</v>
          </cell>
          <cell r="N197">
            <v>0</v>
          </cell>
          <cell r="O197">
            <v>0</v>
          </cell>
        </row>
        <row r="198">
          <cell r="A198" t="str">
            <v>T-FOND</v>
          </cell>
          <cell r="B198">
            <v>7052</v>
          </cell>
          <cell r="C198" t="str">
            <v>Resekostnader övriga</v>
          </cell>
          <cell r="D198">
            <v>-2.5</v>
          </cell>
          <cell r="E198">
            <v>-7.3</v>
          </cell>
          <cell r="F198">
            <v>-11.2</v>
          </cell>
          <cell r="G198">
            <v>0</v>
          </cell>
          <cell r="H198">
            <v>-3.3</v>
          </cell>
          <cell r="I198">
            <v>-11.1</v>
          </cell>
          <cell r="J198">
            <v>-2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</row>
        <row r="199">
          <cell r="B199" t="str">
            <v>7052 Totalt</v>
          </cell>
          <cell r="D199">
            <v>-83.8</v>
          </cell>
          <cell r="E199">
            <v>-24.3</v>
          </cell>
          <cell r="F199">
            <v>-55.599999999999994</v>
          </cell>
          <cell r="G199">
            <v>-52</v>
          </cell>
          <cell r="H199">
            <v>-32.9</v>
          </cell>
          <cell r="I199">
            <v>-28.6</v>
          </cell>
          <cell r="J199">
            <v>-24.5</v>
          </cell>
          <cell r="K199">
            <v>-49.8</v>
          </cell>
          <cell r="L199">
            <v>-34.5</v>
          </cell>
          <cell r="O199">
            <v>0</v>
          </cell>
        </row>
        <row r="200">
          <cell r="A200" t="str">
            <v>TAB</v>
          </cell>
          <cell r="B200">
            <v>7054</v>
          </cell>
          <cell r="C200" t="str">
            <v>Lokala resor, taxi mm</v>
          </cell>
          <cell r="D200">
            <v>0</v>
          </cell>
          <cell r="E200">
            <v>-0.2</v>
          </cell>
          <cell r="F200">
            <v>-1.4</v>
          </cell>
          <cell r="G200">
            <v>-2</v>
          </cell>
          <cell r="H200">
            <v>-1.6</v>
          </cell>
          <cell r="I200">
            <v>-0.4</v>
          </cell>
          <cell r="J200">
            <v>0</v>
          </cell>
          <cell r="K200">
            <v>-1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</row>
        <row r="201">
          <cell r="A201" t="str">
            <v>T-KAP</v>
          </cell>
          <cell r="B201">
            <v>7054</v>
          </cell>
          <cell r="C201" t="str">
            <v>Lokala resor, taxi mm</v>
          </cell>
          <cell r="D201">
            <v>-3.7</v>
          </cell>
          <cell r="E201">
            <v>-6.6</v>
          </cell>
          <cell r="F201">
            <v>-5.0999999999999996</v>
          </cell>
          <cell r="G201">
            <v>-4.9000000000000004</v>
          </cell>
          <cell r="H201">
            <v>-4.4000000000000004</v>
          </cell>
          <cell r="I201">
            <v>-6.3</v>
          </cell>
          <cell r="J201">
            <v>-6.2</v>
          </cell>
          <cell r="K201">
            <v>-5.9</v>
          </cell>
          <cell r="L201">
            <v>-4.0999999999999996</v>
          </cell>
          <cell r="M201">
            <v>0</v>
          </cell>
          <cell r="N201">
            <v>0</v>
          </cell>
          <cell r="O201">
            <v>0</v>
          </cell>
        </row>
        <row r="202">
          <cell r="A202" t="str">
            <v>T-FOND</v>
          </cell>
          <cell r="B202">
            <v>7054</v>
          </cell>
          <cell r="C202" t="str">
            <v>Lokala resor, taxi mm</v>
          </cell>
          <cell r="D202">
            <v>-2.4</v>
          </cell>
          <cell r="E202">
            <v>-1.6</v>
          </cell>
          <cell r="F202">
            <v>-3.2</v>
          </cell>
          <cell r="G202">
            <v>-2.5</v>
          </cell>
          <cell r="H202">
            <v>-2</v>
          </cell>
          <cell r="I202">
            <v>-4.2</v>
          </cell>
          <cell r="J202">
            <v>-1.6</v>
          </cell>
          <cell r="K202">
            <v>-1</v>
          </cell>
          <cell r="L202">
            <v>-1.6</v>
          </cell>
          <cell r="M202">
            <v>0</v>
          </cell>
          <cell r="N202">
            <v>0</v>
          </cell>
          <cell r="O202">
            <v>0</v>
          </cell>
        </row>
        <row r="203">
          <cell r="B203" t="str">
            <v>7054 Totalt</v>
          </cell>
          <cell r="D203">
            <v>-6.1</v>
          </cell>
          <cell r="E203">
            <v>-8.4</v>
          </cell>
          <cell r="F203">
            <v>-9.6999999999999993</v>
          </cell>
          <cell r="G203">
            <v>-9.4</v>
          </cell>
          <cell r="H203">
            <v>-8</v>
          </cell>
          <cell r="I203">
            <v>-10.9</v>
          </cell>
          <cell r="J203">
            <v>-7.8000000000000007</v>
          </cell>
          <cell r="K203">
            <v>-7.9</v>
          </cell>
          <cell r="L203">
            <v>-5.6999999999999993</v>
          </cell>
          <cell r="O203">
            <v>0</v>
          </cell>
        </row>
        <row r="204">
          <cell r="A204" t="str">
            <v>TAB</v>
          </cell>
          <cell r="B204">
            <v>7171</v>
          </cell>
          <cell r="C204" t="str">
            <v>Representation, avdrag</v>
          </cell>
          <cell r="D204">
            <v>-1.2</v>
          </cell>
          <cell r="E204">
            <v>-1.1000000000000001</v>
          </cell>
          <cell r="F204">
            <v>-2.2000000000000002</v>
          </cell>
          <cell r="G204">
            <v>-4.5</v>
          </cell>
          <cell r="H204">
            <v>-7.2</v>
          </cell>
          <cell r="I204">
            <v>-2.2000000000000002</v>
          </cell>
          <cell r="J204">
            <v>0</v>
          </cell>
          <cell r="K204">
            <v>-6.2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</row>
        <row r="205">
          <cell r="A205" t="str">
            <v>T-KAP</v>
          </cell>
          <cell r="B205">
            <v>7171</v>
          </cell>
          <cell r="C205" t="str">
            <v>Representation, avdrag</v>
          </cell>
          <cell r="D205">
            <v>-3.4</v>
          </cell>
          <cell r="E205">
            <v>-5.4</v>
          </cell>
          <cell r="F205">
            <v>-10.4</v>
          </cell>
          <cell r="G205">
            <v>-8.6</v>
          </cell>
          <cell r="H205">
            <v>-8.6999999999999993</v>
          </cell>
          <cell r="I205">
            <v>-10.9</v>
          </cell>
          <cell r="J205">
            <v>-9.6</v>
          </cell>
          <cell r="K205">
            <v>-6.3</v>
          </cell>
          <cell r="L205">
            <v>-10.199999999999999</v>
          </cell>
          <cell r="M205">
            <v>0</v>
          </cell>
          <cell r="N205">
            <v>0</v>
          </cell>
          <cell r="O205">
            <v>0</v>
          </cell>
        </row>
        <row r="206">
          <cell r="A206" t="str">
            <v>T-FOND</v>
          </cell>
          <cell r="B206">
            <v>7171</v>
          </cell>
          <cell r="C206" t="str">
            <v>Representation, avdrag</v>
          </cell>
          <cell r="D206">
            <v>-0.4</v>
          </cell>
          <cell r="E206">
            <v>-0.7</v>
          </cell>
          <cell r="F206">
            <v>-1.5</v>
          </cell>
          <cell r="G206">
            <v>-0.5</v>
          </cell>
          <cell r="H206">
            <v>-1.3</v>
          </cell>
          <cell r="I206">
            <v>-0.7</v>
          </cell>
          <cell r="J206">
            <v>-2</v>
          </cell>
          <cell r="K206">
            <v>-3.6</v>
          </cell>
          <cell r="L206">
            <v>-0.3</v>
          </cell>
          <cell r="M206">
            <v>0</v>
          </cell>
          <cell r="N206">
            <v>0</v>
          </cell>
          <cell r="O206">
            <v>0</v>
          </cell>
        </row>
        <row r="207">
          <cell r="B207" t="str">
            <v>7171 Totalt</v>
          </cell>
          <cell r="D207">
            <v>-5</v>
          </cell>
          <cell r="E207">
            <v>-7.2</v>
          </cell>
          <cell r="F207">
            <v>-14.100000000000001</v>
          </cell>
          <cell r="G207">
            <v>-13.6</v>
          </cell>
          <cell r="H207">
            <v>-17.2</v>
          </cell>
          <cell r="I207">
            <v>-13.8</v>
          </cell>
          <cell r="J207">
            <v>-11.6</v>
          </cell>
          <cell r="K207">
            <v>-16.100000000000001</v>
          </cell>
          <cell r="L207">
            <v>-10.5</v>
          </cell>
          <cell r="O207">
            <v>0</v>
          </cell>
        </row>
        <row r="208">
          <cell r="A208" t="str">
            <v>T-FOND</v>
          </cell>
          <cell r="B208">
            <v>7172</v>
          </cell>
          <cell r="C208" t="str">
            <v>Representation, vin &amp; sprit</v>
          </cell>
          <cell r="D208">
            <v>0</v>
          </cell>
          <cell r="E208">
            <v>0</v>
          </cell>
          <cell r="F208">
            <v>0</v>
          </cell>
          <cell r="G208">
            <v>0</v>
          </cell>
          <cell r="H208">
            <v>-0.3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</row>
        <row r="209">
          <cell r="B209" t="str">
            <v>7172 Totalt</v>
          </cell>
          <cell r="D209">
            <v>0</v>
          </cell>
          <cell r="E209">
            <v>0</v>
          </cell>
          <cell r="F209">
            <v>0</v>
          </cell>
          <cell r="G209">
            <v>0</v>
          </cell>
          <cell r="H209">
            <v>-0.3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O209">
            <v>0</v>
          </cell>
        </row>
        <row r="210">
          <cell r="A210" t="str">
            <v>TAB</v>
          </cell>
          <cell r="B210">
            <v>7173</v>
          </cell>
          <cell r="C210" t="str">
            <v>Överrepresentation</v>
          </cell>
          <cell r="D210">
            <v>0</v>
          </cell>
          <cell r="E210">
            <v>0</v>
          </cell>
          <cell r="F210">
            <v>-2</v>
          </cell>
          <cell r="G210">
            <v>-5.8</v>
          </cell>
          <cell r="H210">
            <v>-3.6</v>
          </cell>
          <cell r="I210">
            <v>0</v>
          </cell>
          <cell r="J210">
            <v>0</v>
          </cell>
          <cell r="K210">
            <v>-9.8000000000000007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</row>
        <row r="211">
          <cell r="A211" t="str">
            <v>T-KAP</v>
          </cell>
          <cell r="B211">
            <v>7173</v>
          </cell>
          <cell r="C211" t="str">
            <v>Överrepresentation</v>
          </cell>
          <cell r="D211">
            <v>0</v>
          </cell>
          <cell r="E211">
            <v>-0.3</v>
          </cell>
          <cell r="F211">
            <v>-3.1</v>
          </cell>
          <cell r="G211">
            <v>-1.2</v>
          </cell>
          <cell r="H211">
            <v>-0.2</v>
          </cell>
          <cell r="I211">
            <v>-2.9</v>
          </cell>
          <cell r="J211">
            <v>-0.9</v>
          </cell>
          <cell r="K211">
            <v>-1</v>
          </cell>
          <cell r="L211">
            <v>-0.4</v>
          </cell>
          <cell r="M211">
            <v>0</v>
          </cell>
          <cell r="N211">
            <v>0</v>
          </cell>
          <cell r="O211">
            <v>0</v>
          </cell>
        </row>
        <row r="212">
          <cell r="A212" t="str">
            <v>T-FOND</v>
          </cell>
          <cell r="B212">
            <v>7173</v>
          </cell>
          <cell r="C212" t="str">
            <v>Överrepresentation</v>
          </cell>
          <cell r="D212">
            <v>0</v>
          </cell>
          <cell r="E212">
            <v>-1.4</v>
          </cell>
          <cell r="F212">
            <v>-0.9</v>
          </cell>
          <cell r="G212">
            <v>0</v>
          </cell>
          <cell r="H212">
            <v>-3.1</v>
          </cell>
          <cell r="I212">
            <v>-0.1</v>
          </cell>
          <cell r="J212">
            <v>-2</v>
          </cell>
          <cell r="K212">
            <v>-0.7</v>
          </cell>
          <cell r="L212">
            <v>-1.2</v>
          </cell>
          <cell r="M212">
            <v>0</v>
          </cell>
          <cell r="N212">
            <v>0</v>
          </cell>
          <cell r="O212">
            <v>0</v>
          </cell>
        </row>
        <row r="213">
          <cell r="B213" t="str">
            <v>7173 Totalt</v>
          </cell>
          <cell r="D213">
            <v>0</v>
          </cell>
          <cell r="E213">
            <v>-1.7</v>
          </cell>
          <cell r="F213">
            <v>-6</v>
          </cell>
          <cell r="G213">
            <v>-7</v>
          </cell>
          <cell r="H213">
            <v>-6.9</v>
          </cell>
          <cell r="I213">
            <v>-3</v>
          </cell>
          <cell r="J213">
            <v>-2.9</v>
          </cell>
          <cell r="K213">
            <v>-11.5</v>
          </cell>
          <cell r="L213">
            <v>-1.6</v>
          </cell>
          <cell r="O213">
            <v>0</v>
          </cell>
        </row>
        <row r="214">
          <cell r="A214" t="str">
            <v>TAB</v>
          </cell>
          <cell r="B214">
            <v>7174</v>
          </cell>
          <cell r="C214" t="str">
            <v>Kundträffar, konferencer</v>
          </cell>
          <cell r="D214">
            <v>-8.6</v>
          </cell>
          <cell r="E214">
            <v>0</v>
          </cell>
          <cell r="F214">
            <v>0</v>
          </cell>
          <cell r="G214">
            <v>0</v>
          </cell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</row>
        <row r="215">
          <cell r="A215" t="str">
            <v>T-KAP</v>
          </cell>
          <cell r="B215">
            <v>7174</v>
          </cell>
          <cell r="C215" t="str">
            <v>Kundträffar, konferencer</v>
          </cell>
          <cell r="D215">
            <v>-1</v>
          </cell>
          <cell r="E215">
            <v>-0.8</v>
          </cell>
          <cell r="F215">
            <v>-0.1</v>
          </cell>
          <cell r="G215">
            <v>0</v>
          </cell>
          <cell r="H215">
            <v>0</v>
          </cell>
          <cell r="I215">
            <v>-0.8</v>
          </cell>
          <cell r="J215">
            <v>0</v>
          </cell>
          <cell r="K215">
            <v>0</v>
          </cell>
          <cell r="L215">
            <v>-0.4</v>
          </cell>
          <cell r="M215">
            <v>0</v>
          </cell>
          <cell r="N215">
            <v>0</v>
          </cell>
          <cell r="O215">
            <v>0</v>
          </cell>
        </row>
        <row r="216">
          <cell r="B216" t="str">
            <v>7174 Totalt</v>
          </cell>
          <cell r="D216">
            <v>-9.6</v>
          </cell>
          <cell r="E216">
            <v>-0.8</v>
          </cell>
          <cell r="F216">
            <v>-0.1</v>
          </cell>
          <cell r="G216">
            <v>0</v>
          </cell>
          <cell r="H216">
            <v>0</v>
          </cell>
          <cell r="I216">
            <v>-0.8</v>
          </cell>
          <cell r="J216">
            <v>0</v>
          </cell>
          <cell r="K216">
            <v>0</v>
          </cell>
          <cell r="L216">
            <v>-0.4</v>
          </cell>
          <cell r="O216">
            <v>0</v>
          </cell>
        </row>
        <row r="217">
          <cell r="A217" t="str">
            <v>TAB</v>
          </cell>
          <cell r="B217">
            <v>7200</v>
          </cell>
          <cell r="C217" t="str">
            <v>Reklam och PR</v>
          </cell>
          <cell r="D217">
            <v>0</v>
          </cell>
          <cell r="E217">
            <v>-5</v>
          </cell>
          <cell r="F217">
            <v>0</v>
          </cell>
          <cell r="G217">
            <v>-47.2</v>
          </cell>
          <cell r="H217">
            <v>-22.4</v>
          </cell>
          <cell r="I217">
            <v>0</v>
          </cell>
          <cell r="J217">
            <v>0</v>
          </cell>
          <cell r="K217">
            <v>-0.7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</row>
        <row r="218">
          <cell r="A218" t="str">
            <v>T-KAP</v>
          </cell>
          <cell r="B218">
            <v>7200</v>
          </cell>
          <cell r="C218" t="str">
            <v>Reklam och PR</v>
          </cell>
          <cell r="D218">
            <v>0</v>
          </cell>
          <cell r="E218">
            <v>0</v>
          </cell>
          <cell r="F218">
            <v>-20.399999999999999</v>
          </cell>
          <cell r="G218">
            <v>0</v>
          </cell>
          <cell r="H218">
            <v>-14.9</v>
          </cell>
          <cell r="I218">
            <v>-72.5</v>
          </cell>
          <cell r="J218">
            <v>0</v>
          </cell>
          <cell r="K218">
            <v>0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</row>
        <row r="219">
          <cell r="B219" t="str">
            <v>7200 Totalt</v>
          </cell>
          <cell r="D219">
            <v>0</v>
          </cell>
          <cell r="E219">
            <v>-5</v>
          </cell>
          <cell r="F219">
            <v>-20.399999999999999</v>
          </cell>
          <cell r="G219">
            <v>-47.2</v>
          </cell>
          <cell r="H219">
            <v>-37.299999999999997</v>
          </cell>
          <cell r="I219">
            <v>-72.5</v>
          </cell>
          <cell r="J219">
            <v>0</v>
          </cell>
          <cell r="K219">
            <v>-0.7</v>
          </cell>
          <cell r="L219">
            <v>0</v>
          </cell>
          <cell r="O219">
            <v>0</v>
          </cell>
        </row>
        <row r="220">
          <cell r="A220" t="str">
            <v>T-KAP</v>
          </cell>
          <cell r="B220">
            <v>7210</v>
          </cell>
          <cell r="C220" t="str">
            <v>Annonsering</v>
          </cell>
          <cell r="D220">
            <v>0</v>
          </cell>
          <cell r="E220">
            <v>0</v>
          </cell>
          <cell r="F220">
            <v>0</v>
          </cell>
          <cell r="G220">
            <v>0</v>
          </cell>
          <cell r="H220">
            <v>0</v>
          </cell>
          <cell r="I220">
            <v>-7</v>
          </cell>
          <cell r="J220">
            <v>0</v>
          </cell>
          <cell r="K220">
            <v>0</v>
          </cell>
          <cell r="L220">
            <v>-5</v>
          </cell>
          <cell r="M220">
            <v>0</v>
          </cell>
          <cell r="N220">
            <v>0</v>
          </cell>
          <cell r="O220">
            <v>0</v>
          </cell>
        </row>
        <row r="221">
          <cell r="B221" t="str">
            <v>7210 Totalt</v>
          </cell>
          <cell r="D221">
            <v>0</v>
          </cell>
          <cell r="E221">
            <v>0</v>
          </cell>
          <cell r="F221">
            <v>0</v>
          </cell>
          <cell r="G221">
            <v>0</v>
          </cell>
          <cell r="H221">
            <v>0</v>
          </cell>
          <cell r="I221">
            <v>-7</v>
          </cell>
          <cell r="J221">
            <v>0</v>
          </cell>
          <cell r="K221">
            <v>0</v>
          </cell>
          <cell r="L221">
            <v>-5</v>
          </cell>
          <cell r="O221">
            <v>0</v>
          </cell>
        </row>
        <row r="222">
          <cell r="A222" t="str">
            <v>TAB</v>
          </cell>
          <cell r="B222">
            <v>7290</v>
          </cell>
          <cell r="C222" t="str">
            <v>Övrig marknadsföring</v>
          </cell>
          <cell r="D222">
            <v>0</v>
          </cell>
          <cell r="E222">
            <v>0</v>
          </cell>
          <cell r="F222">
            <v>0</v>
          </cell>
          <cell r="G222">
            <v>-12.5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</row>
        <row r="223">
          <cell r="A223" t="str">
            <v>T-KAP</v>
          </cell>
          <cell r="B223">
            <v>7290</v>
          </cell>
          <cell r="C223" t="str">
            <v>Övrig marknadsföring</v>
          </cell>
          <cell r="D223">
            <v>-4.8</v>
          </cell>
          <cell r="E223">
            <v>0</v>
          </cell>
          <cell r="F223">
            <v>0</v>
          </cell>
          <cell r="G223">
            <v>-6.6</v>
          </cell>
          <cell r="H223">
            <v>0</v>
          </cell>
          <cell r="I223">
            <v>-1</v>
          </cell>
          <cell r="J223">
            <v>-28.9</v>
          </cell>
          <cell r="K223">
            <v>-7.2</v>
          </cell>
          <cell r="L223">
            <v>-0.6</v>
          </cell>
          <cell r="M223">
            <v>0</v>
          </cell>
          <cell r="N223">
            <v>0</v>
          </cell>
          <cell r="O223">
            <v>0</v>
          </cell>
        </row>
        <row r="224">
          <cell r="B224" t="str">
            <v>7290 Totalt</v>
          </cell>
          <cell r="D224">
            <v>-4.8</v>
          </cell>
          <cell r="E224">
            <v>0</v>
          </cell>
          <cell r="F224">
            <v>0</v>
          </cell>
          <cell r="G224">
            <v>-19.100000000000001</v>
          </cell>
          <cell r="H224">
            <v>0</v>
          </cell>
          <cell r="I224">
            <v>-1</v>
          </cell>
          <cell r="J224">
            <v>-28.9</v>
          </cell>
          <cell r="K224">
            <v>-7.2</v>
          </cell>
          <cell r="L224">
            <v>-0.6</v>
          </cell>
          <cell r="O224">
            <v>0</v>
          </cell>
        </row>
        <row r="225">
          <cell r="A225" t="str">
            <v>TAB</v>
          </cell>
          <cell r="B225">
            <v>7310</v>
          </cell>
          <cell r="C225" t="str">
            <v>Försäkringspremier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-13.9</v>
          </cell>
          <cell r="I225">
            <v>-2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</row>
        <row r="226">
          <cell r="B226" t="str">
            <v>7310 Totalt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-13.9</v>
          </cell>
          <cell r="I226">
            <v>-2</v>
          </cell>
          <cell r="J226">
            <v>0</v>
          </cell>
          <cell r="K226">
            <v>0</v>
          </cell>
          <cell r="L226">
            <v>0</v>
          </cell>
          <cell r="O226">
            <v>0</v>
          </cell>
        </row>
        <row r="227">
          <cell r="A227" t="str">
            <v>TAB</v>
          </cell>
          <cell r="B227">
            <v>7319</v>
          </cell>
          <cell r="C227" t="str">
            <v>AIG, Förmögenhetsbrott</v>
          </cell>
          <cell r="D227">
            <v>0</v>
          </cell>
          <cell r="E227">
            <v>0</v>
          </cell>
          <cell r="F227">
            <v>0</v>
          </cell>
          <cell r="G227">
            <v>0</v>
          </cell>
          <cell r="H227">
            <v>-5</v>
          </cell>
          <cell r="I227">
            <v>-5</v>
          </cell>
          <cell r="J227">
            <v>-5</v>
          </cell>
          <cell r="K227">
            <v>-5</v>
          </cell>
          <cell r="L227">
            <v>-5</v>
          </cell>
          <cell r="M227">
            <v>0</v>
          </cell>
          <cell r="N227">
            <v>0</v>
          </cell>
          <cell r="O227">
            <v>0</v>
          </cell>
        </row>
        <row r="228">
          <cell r="B228" t="str">
            <v>7319 Totalt</v>
          </cell>
          <cell r="D228">
            <v>0</v>
          </cell>
          <cell r="E228">
            <v>0</v>
          </cell>
          <cell r="F228">
            <v>0</v>
          </cell>
          <cell r="G228">
            <v>0</v>
          </cell>
          <cell r="H228">
            <v>-5</v>
          </cell>
          <cell r="I228">
            <v>-5</v>
          </cell>
          <cell r="J228">
            <v>-5</v>
          </cell>
          <cell r="K228">
            <v>-5</v>
          </cell>
          <cell r="L228">
            <v>-5</v>
          </cell>
          <cell r="O228">
            <v>0</v>
          </cell>
        </row>
        <row r="229">
          <cell r="A229" t="str">
            <v>TAB</v>
          </cell>
          <cell r="B229">
            <v>7320</v>
          </cell>
          <cell r="C229" t="str">
            <v>AIG, Proffessionsansvar</v>
          </cell>
          <cell r="D229">
            <v>0</v>
          </cell>
          <cell r="E229">
            <v>0</v>
          </cell>
          <cell r="F229">
            <v>0</v>
          </cell>
          <cell r="G229">
            <v>0</v>
          </cell>
          <cell r="H229">
            <v>-16.3</v>
          </cell>
          <cell r="I229">
            <v>-16.3</v>
          </cell>
          <cell r="J229">
            <v>-16.3</v>
          </cell>
          <cell r="K229">
            <v>-16.3</v>
          </cell>
          <cell r="L229">
            <v>-16.3</v>
          </cell>
          <cell r="M229">
            <v>0</v>
          </cell>
          <cell r="N229">
            <v>0</v>
          </cell>
          <cell r="O229">
            <v>0</v>
          </cell>
        </row>
        <row r="230">
          <cell r="A230" t="str">
            <v>T-KAP</v>
          </cell>
          <cell r="B230">
            <v>7320</v>
          </cell>
          <cell r="C230" t="str">
            <v>Ansvarsförsäkring</v>
          </cell>
          <cell r="D230">
            <v>-14.4</v>
          </cell>
          <cell r="E230">
            <v>-14.4</v>
          </cell>
          <cell r="F230">
            <v>-14.4</v>
          </cell>
          <cell r="G230">
            <v>-14.4</v>
          </cell>
          <cell r="H230">
            <v>0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</row>
        <row r="231">
          <cell r="B231" t="str">
            <v>7320 Totalt</v>
          </cell>
          <cell r="D231">
            <v>-14.4</v>
          </cell>
          <cell r="E231">
            <v>-14.4</v>
          </cell>
          <cell r="F231">
            <v>-14.4</v>
          </cell>
          <cell r="G231">
            <v>-14.4</v>
          </cell>
          <cell r="H231">
            <v>-16.3</v>
          </cell>
          <cell r="I231">
            <v>-16.3</v>
          </cell>
          <cell r="J231">
            <v>-16.3</v>
          </cell>
          <cell r="K231">
            <v>-16.3</v>
          </cell>
          <cell r="L231">
            <v>-16.3</v>
          </cell>
          <cell r="O231">
            <v>0</v>
          </cell>
        </row>
        <row r="232">
          <cell r="A232" t="str">
            <v>TAB</v>
          </cell>
          <cell r="B232">
            <v>7321</v>
          </cell>
          <cell r="C232" t="str">
            <v>VD/Styrelseansvarsförs</v>
          </cell>
          <cell r="D232">
            <v>-2.9</v>
          </cell>
          <cell r="E232">
            <v>-2.9</v>
          </cell>
          <cell r="F232">
            <v>-2.9</v>
          </cell>
          <cell r="G232">
            <v>-2.9</v>
          </cell>
          <cell r="H232">
            <v>-2.9</v>
          </cell>
          <cell r="I232">
            <v>-2.9</v>
          </cell>
          <cell r="J232">
            <v>-2.9</v>
          </cell>
          <cell r="K232">
            <v>-2.9</v>
          </cell>
          <cell r="L232">
            <v>-2.9</v>
          </cell>
          <cell r="M232">
            <v>0</v>
          </cell>
          <cell r="N232">
            <v>0</v>
          </cell>
          <cell r="O232">
            <v>0</v>
          </cell>
        </row>
        <row r="233">
          <cell r="B233" t="str">
            <v>7321 Totalt</v>
          </cell>
          <cell r="D233">
            <v>-2.9</v>
          </cell>
          <cell r="E233">
            <v>-2.9</v>
          </cell>
          <cell r="F233">
            <v>-2.9</v>
          </cell>
          <cell r="G233">
            <v>-2.9</v>
          </cell>
          <cell r="H233">
            <v>-2.9</v>
          </cell>
          <cell r="I233">
            <v>-2.9</v>
          </cell>
          <cell r="J233">
            <v>-2.9</v>
          </cell>
          <cell r="K233">
            <v>-2.9</v>
          </cell>
          <cell r="L233">
            <v>-2.9</v>
          </cell>
          <cell r="O233">
            <v>0</v>
          </cell>
        </row>
        <row r="234">
          <cell r="A234" t="str">
            <v>T-KAP</v>
          </cell>
          <cell r="B234">
            <v>7415</v>
          </cell>
          <cell r="C234" t="str">
            <v>Styrelsearvoden, sociala avg</v>
          </cell>
          <cell r="D234">
            <v>0</v>
          </cell>
          <cell r="E234">
            <v>0</v>
          </cell>
          <cell r="F234">
            <v>0</v>
          </cell>
          <cell r="G234">
            <v>2.9</v>
          </cell>
          <cell r="H234">
            <v>0</v>
          </cell>
          <cell r="I234">
            <v>0</v>
          </cell>
          <cell r="J234">
            <v>0</v>
          </cell>
          <cell r="K234">
            <v>0</v>
          </cell>
          <cell r="L234">
            <v>0</v>
          </cell>
          <cell r="M234">
            <v>0</v>
          </cell>
          <cell r="N234">
            <v>0</v>
          </cell>
          <cell r="O234">
            <v>0</v>
          </cell>
        </row>
        <row r="235">
          <cell r="A235" t="str">
            <v>T-FOND</v>
          </cell>
          <cell r="B235">
            <v>7415</v>
          </cell>
          <cell r="C235" t="str">
            <v>Styrelsearvoden, sociala avg</v>
          </cell>
          <cell r="D235">
            <v>0</v>
          </cell>
          <cell r="E235">
            <v>0</v>
          </cell>
          <cell r="F235">
            <v>0</v>
          </cell>
          <cell r="G235">
            <v>5.8</v>
          </cell>
          <cell r="H235">
            <v>0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</row>
        <row r="236">
          <cell r="B236" t="str">
            <v>7415 Totalt</v>
          </cell>
          <cell r="D236">
            <v>0</v>
          </cell>
          <cell r="E236">
            <v>0</v>
          </cell>
          <cell r="F236">
            <v>0</v>
          </cell>
          <cell r="G236">
            <v>8.6999999999999993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O236">
            <v>0</v>
          </cell>
        </row>
        <row r="237">
          <cell r="A237" t="str">
            <v>T-KAP</v>
          </cell>
          <cell r="B237">
            <v>7420</v>
          </cell>
          <cell r="C237" t="str">
            <v>Revisionsarvoden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5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</row>
        <row r="238">
          <cell r="A238" t="str">
            <v>T-FOND</v>
          </cell>
          <cell r="B238">
            <v>7420</v>
          </cell>
          <cell r="C238" t="str">
            <v>Revisionsarvoden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12.1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</row>
        <row r="239">
          <cell r="B239" t="str">
            <v>7420 Totalt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17.100000000000001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O239">
            <v>0</v>
          </cell>
        </row>
        <row r="240">
          <cell r="A240" t="str">
            <v>T-FOND</v>
          </cell>
          <cell r="B240">
            <v>7510</v>
          </cell>
          <cell r="C240" t="str">
            <v>Trevise Marknadsanalys</v>
          </cell>
          <cell r="D240">
            <v>-117.7</v>
          </cell>
          <cell r="E240">
            <v>-117.7</v>
          </cell>
          <cell r="F240">
            <v>-117.7</v>
          </cell>
          <cell r="G240">
            <v>-117.6</v>
          </cell>
          <cell r="H240">
            <v>-117.6</v>
          </cell>
          <cell r="I240">
            <v>-117.6</v>
          </cell>
          <cell r="J240">
            <v>-114.3</v>
          </cell>
          <cell r="K240">
            <v>-114.3</v>
          </cell>
          <cell r="L240">
            <v>-114.3</v>
          </cell>
          <cell r="M240">
            <v>0</v>
          </cell>
          <cell r="N240">
            <v>0</v>
          </cell>
          <cell r="O240">
            <v>0</v>
          </cell>
        </row>
        <row r="241">
          <cell r="B241" t="str">
            <v>7510 Totalt</v>
          </cell>
          <cell r="D241">
            <v>-117.7</v>
          </cell>
          <cell r="E241">
            <v>-117.7</v>
          </cell>
          <cell r="F241">
            <v>-117.7</v>
          </cell>
          <cell r="G241">
            <v>-117.6</v>
          </cell>
          <cell r="H241">
            <v>-117.6</v>
          </cell>
          <cell r="I241">
            <v>-117.6</v>
          </cell>
          <cell r="J241">
            <v>-114.3</v>
          </cell>
          <cell r="K241">
            <v>-114.3</v>
          </cell>
          <cell r="L241">
            <v>-114.3</v>
          </cell>
          <cell r="O241">
            <v>0</v>
          </cell>
        </row>
        <row r="242">
          <cell r="A242" t="str">
            <v>T-FOND</v>
          </cell>
          <cell r="B242">
            <v>7610</v>
          </cell>
          <cell r="C242" t="str">
            <v>Tryck av fondinfo</v>
          </cell>
          <cell r="D242">
            <v>0</v>
          </cell>
          <cell r="E242">
            <v>0</v>
          </cell>
          <cell r="F242">
            <v>-32.700000000000003</v>
          </cell>
          <cell r="G242">
            <v>0</v>
          </cell>
          <cell r="H242">
            <v>0</v>
          </cell>
          <cell r="I242">
            <v>0</v>
          </cell>
          <cell r="J242">
            <v>-79.8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</row>
        <row r="243">
          <cell r="B243" t="str">
            <v>7610 Totalt</v>
          </cell>
          <cell r="D243">
            <v>0</v>
          </cell>
          <cell r="E243">
            <v>0</v>
          </cell>
          <cell r="F243">
            <v>-32.700000000000003</v>
          </cell>
          <cell r="G243">
            <v>0</v>
          </cell>
          <cell r="H243">
            <v>0</v>
          </cell>
          <cell r="I243">
            <v>0</v>
          </cell>
          <cell r="J243">
            <v>-79.8</v>
          </cell>
          <cell r="K243">
            <v>0</v>
          </cell>
          <cell r="L243">
            <v>0</v>
          </cell>
          <cell r="O243">
            <v>0</v>
          </cell>
        </row>
        <row r="244">
          <cell r="A244" t="str">
            <v>T-KAP</v>
          </cell>
          <cell r="B244">
            <v>7615</v>
          </cell>
          <cell r="C244" t="str">
            <v>Tryck av årsredovisning</v>
          </cell>
          <cell r="D244">
            <v>0</v>
          </cell>
          <cell r="E244">
            <v>0</v>
          </cell>
          <cell r="F244">
            <v>0</v>
          </cell>
          <cell r="G244">
            <v>-100.6</v>
          </cell>
          <cell r="H244">
            <v>-61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</row>
        <row r="245">
          <cell r="A245" t="str">
            <v>T-FOND</v>
          </cell>
          <cell r="B245">
            <v>7615</v>
          </cell>
          <cell r="C245" t="str">
            <v>Tryck av årsredovisning</v>
          </cell>
          <cell r="D245">
            <v>0</v>
          </cell>
          <cell r="E245">
            <v>0</v>
          </cell>
          <cell r="F245">
            <v>-44.3</v>
          </cell>
          <cell r="G245">
            <v>-62.4</v>
          </cell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-15.7</v>
          </cell>
          <cell r="M245">
            <v>0</v>
          </cell>
          <cell r="N245">
            <v>0</v>
          </cell>
          <cell r="O245">
            <v>0</v>
          </cell>
        </row>
        <row r="246">
          <cell r="B246" t="str">
            <v>7615 Totalt</v>
          </cell>
          <cell r="D246">
            <v>0</v>
          </cell>
          <cell r="E246">
            <v>0</v>
          </cell>
          <cell r="F246">
            <v>-44.3</v>
          </cell>
          <cell r="G246">
            <v>-163</v>
          </cell>
          <cell r="H246">
            <v>-61</v>
          </cell>
          <cell r="I246">
            <v>0</v>
          </cell>
          <cell r="J246">
            <v>0</v>
          </cell>
          <cell r="K246">
            <v>0</v>
          </cell>
          <cell r="L246">
            <v>-15.7</v>
          </cell>
          <cell r="O246">
            <v>0</v>
          </cell>
        </row>
        <row r="247">
          <cell r="A247" t="str">
            <v>T-KAP</v>
          </cell>
          <cell r="B247">
            <v>7620</v>
          </cell>
          <cell r="C247" t="str">
            <v>Börsinformation, SIX</v>
          </cell>
          <cell r="D247">
            <v>-10.6</v>
          </cell>
          <cell r="E247">
            <v>-10.6</v>
          </cell>
          <cell r="F247">
            <v>-10.6</v>
          </cell>
          <cell r="G247">
            <v>-10.6</v>
          </cell>
          <cell r="H247">
            <v>-10.6</v>
          </cell>
          <cell r="I247">
            <v>-21.2</v>
          </cell>
          <cell r="J247">
            <v>0</v>
          </cell>
          <cell r="K247">
            <v>-10.6</v>
          </cell>
          <cell r="L247">
            <v>-10.6</v>
          </cell>
          <cell r="M247">
            <v>0</v>
          </cell>
          <cell r="N247">
            <v>0</v>
          </cell>
          <cell r="O247">
            <v>0</v>
          </cell>
        </row>
        <row r="248">
          <cell r="A248" t="str">
            <v>T-FOND</v>
          </cell>
          <cell r="B248">
            <v>7620</v>
          </cell>
          <cell r="C248" t="str">
            <v>Börsinformation, SIX</v>
          </cell>
          <cell r="D248">
            <v>-26.6</v>
          </cell>
          <cell r="E248">
            <v>-26.6</v>
          </cell>
          <cell r="F248">
            <v>-26.6</v>
          </cell>
          <cell r="G248">
            <v>-26.5</v>
          </cell>
          <cell r="H248">
            <v>-26.5</v>
          </cell>
          <cell r="I248">
            <v>-26.5</v>
          </cell>
          <cell r="J248">
            <v>-26.5</v>
          </cell>
          <cell r="K248">
            <v>-26.5</v>
          </cell>
          <cell r="L248">
            <v>-26.5</v>
          </cell>
          <cell r="M248">
            <v>0</v>
          </cell>
          <cell r="N248">
            <v>0</v>
          </cell>
          <cell r="O248">
            <v>0</v>
          </cell>
        </row>
        <row r="249">
          <cell r="B249" t="str">
            <v>7620 Totalt</v>
          </cell>
          <cell r="D249">
            <v>-37.200000000000003</v>
          </cell>
          <cell r="E249">
            <v>-37.200000000000003</v>
          </cell>
          <cell r="F249">
            <v>-37.200000000000003</v>
          </cell>
          <cell r="G249">
            <v>-37.1</v>
          </cell>
          <cell r="H249">
            <v>-37.1</v>
          </cell>
          <cell r="I249">
            <v>-47.7</v>
          </cell>
          <cell r="J249">
            <v>-26.5</v>
          </cell>
          <cell r="K249">
            <v>-37.1</v>
          </cell>
          <cell r="L249">
            <v>-37.1</v>
          </cell>
          <cell r="O249">
            <v>0</v>
          </cell>
        </row>
        <row r="250">
          <cell r="A250" t="str">
            <v>T-FOND</v>
          </cell>
          <cell r="B250">
            <v>7621</v>
          </cell>
          <cell r="C250" t="str">
            <v>Penny, drift &amp; underhåll mm</v>
          </cell>
          <cell r="D250">
            <v>-2.6</v>
          </cell>
          <cell r="E250">
            <v>-2.6</v>
          </cell>
          <cell r="F250">
            <v>-2.6</v>
          </cell>
          <cell r="G250">
            <v>-2.6</v>
          </cell>
          <cell r="H250">
            <v>-2.6</v>
          </cell>
          <cell r="I250">
            <v>-2.6</v>
          </cell>
          <cell r="J250">
            <v>-2.6</v>
          </cell>
          <cell r="K250">
            <v>-2.6</v>
          </cell>
          <cell r="L250">
            <v>-2.6</v>
          </cell>
          <cell r="M250">
            <v>0</v>
          </cell>
          <cell r="N250">
            <v>0</v>
          </cell>
          <cell r="O250">
            <v>0</v>
          </cell>
        </row>
        <row r="251">
          <cell r="B251" t="str">
            <v>7621 Totalt</v>
          </cell>
          <cell r="D251">
            <v>-2.6</v>
          </cell>
          <cell r="E251">
            <v>-2.6</v>
          </cell>
          <cell r="F251">
            <v>-2.6</v>
          </cell>
          <cell r="G251">
            <v>-2.6</v>
          </cell>
          <cell r="H251">
            <v>-2.6</v>
          </cell>
          <cell r="I251">
            <v>-2.6</v>
          </cell>
          <cell r="J251">
            <v>-2.6</v>
          </cell>
          <cell r="K251">
            <v>-2.6</v>
          </cell>
          <cell r="L251">
            <v>-2.6</v>
          </cell>
          <cell r="O251">
            <v>0</v>
          </cell>
        </row>
        <row r="252">
          <cell r="A252" t="str">
            <v>T-KAP</v>
          </cell>
          <cell r="B252">
            <v>7622</v>
          </cell>
          <cell r="C252" t="str">
            <v>Kundsystem, drift &amp; underh, mm</v>
          </cell>
          <cell r="D252">
            <v>-7.9</v>
          </cell>
          <cell r="E252">
            <v>-7.9</v>
          </cell>
          <cell r="F252">
            <v>-7.9</v>
          </cell>
          <cell r="G252">
            <v>-7.9</v>
          </cell>
          <cell r="H252">
            <v>-7.9</v>
          </cell>
          <cell r="I252">
            <v>-15.9</v>
          </cell>
          <cell r="J252">
            <v>0</v>
          </cell>
          <cell r="K252">
            <v>-7.9</v>
          </cell>
          <cell r="L252">
            <v>-7.9</v>
          </cell>
          <cell r="M252">
            <v>0</v>
          </cell>
          <cell r="N252">
            <v>0</v>
          </cell>
          <cell r="O252">
            <v>0</v>
          </cell>
        </row>
        <row r="253">
          <cell r="A253" t="str">
            <v>T-FOND</v>
          </cell>
          <cell r="B253">
            <v>7622</v>
          </cell>
          <cell r="C253" t="str">
            <v>Optima, drift &amp; underhåll mm</v>
          </cell>
          <cell r="D253">
            <v>-23.7</v>
          </cell>
          <cell r="E253">
            <v>-1.6</v>
          </cell>
          <cell r="F253">
            <v>0</v>
          </cell>
          <cell r="G253">
            <v>0</v>
          </cell>
          <cell r="H253">
            <v>0</v>
          </cell>
          <cell r="I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</row>
        <row r="254">
          <cell r="B254" t="str">
            <v>7622 Totalt</v>
          </cell>
          <cell r="D254">
            <v>-31.6</v>
          </cell>
          <cell r="E254">
            <v>-9.5</v>
          </cell>
          <cell r="F254">
            <v>-7.9</v>
          </cell>
          <cell r="G254">
            <v>-7.9</v>
          </cell>
          <cell r="H254">
            <v>-7.9</v>
          </cell>
          <cell r="I254">
            <v>-15.9</v>
          </cell>
          <cell r="J254">
            <v>0</v>
          </cell>
          <cell r="K254">
            <v>-7.9</v>
          </cell>
          <cell r="L254">
            <v>-7.9</v>
          </cell>
          <cell r="O254">
            <v>0</v>
          </cell>
        </row>
        <row r="255">
          <cell r="A255" t="str">
            <v>T-FOND</v>
          </cell>
          <cell r="B255">
            <v>7623</v>
          </cell>
          <cell r="C255" t="str">
            <v>Vikingen, drift &amp; underhåll mm</v>
          </cell>
          <cell r="D255">
            <v>0</v>
          </cell>
          <cell r="E255">
            <v>-1</v>
          </cell>
          <cell r="F255">
            <v>-1</v>
          </cell>
          <cell r="G255">
            <v>-1</v>
          </cell>
          <cell r="H255">
            <v>-1</v>
          </cell>
          <cell r="I255">
            <v>-1</v>
          </cell>
          <cell r="J255">
            <v>-1</v>
          </cell>
          <cell r="K255">
            <v>-1</v>
          </cell>
          <cell r="L255">
            <v>-1</v>
          </cell>
          <cell r="M255">
            <v>0</v>
          </cell>
          <cell r="N255">
            <v>0</v>
          </cell>
          <cell r="O255">
            <v>0</v>
          </cell>
        </row>
        <row r="256">
          <cell r="B256" t="str">
            <v>7623 Totalt</v>
          </cell>
          <cell r="D256">
            <v>0</v>
          </cell>
          <cell r="E256">
            <v>-1</v>
          </cell>
          <cell r="F256">
            <v>-1</v>
          </cell>
          <cell r="G256">
            <v>-1</v>
          </cell>
          <cell r="H256">
            <v>-1</v>
          </cell>
          <cell r="I256">
            <v>-1</v>
          </cell>
          <cell r="J256">
            <v>-1</v>
          </cell>
          <cell r="K256">
            <v>-1</v>
          </cell>
          <cell r="L256">
            <v>-1</v>
          </cell>
          <cell r="O256">
            <v>0</v>
          </cell>
        </row>
        <row r="257">
          <cell r="A257" t="str">
            <v>T-FOND</v>
          </cell>
          <cell r="B257">
            <v>7624</v>
          </cell>
          <cell r="C257" t="str">
            <v>PM-terminal, drift &amp; underhåll</v>
          </cell>
          <cell r="D257">
            <v>-2.7</v>
          </cell>
          <cell r="E257">
            <v>-1.4</v>
          </cell>
          <cell r="F257">
            <v>-1.4</v>
          </cell>
          <cell r="G257">
            <v>-1.4</v>
          </cell>
          <cell r="H257">
            <v>-1.4</v>
          </cell>
          <cell r="I257">
            <v>-1.4</v>
          </cell>
          <cell r="J257">
            <v>-1.4</v>
          </cell>
          <cell r="K257">
            <v>-4.4000000000000004</v>
          </cell>
          <cell r="L257">
            <v>-4.4000000000000004</v>
          </cell>
          <cell r="M257">
            <v>0</v>
          </cell>
          <cell r="N257">
            <v>0</v>
          </cell>
          <cell r="O257">
            <v>0</v>
          </cell>
        </row>
        <row r="258">
          <cell r="B258" t="str">
            <v>7624 Totalt</v>
          </cell>
          <cell r="D258">
            <v>-2.7</v>
          </cell>
          <cell r="E258">
            <v>-1.4</v>
          </cell>
          <cell r="F258">
            <v>-1.4</v>
          </cell>
          <cell r="G258">
            <v>-1.4</v>
          </cell>
          <cell r="H258">
            <v>-1.4</v>
          </cell>
          <cell r="I258">
            <v>-1.4</v>
          </cell>
          <cell r="J258">
            <v>-1.4</v>
          </cell>
          <cell r="K258">
            <v>-4.4000000000000004</v>
          </cell>
          <cell r="L258">
            <v>-4.4000000000000004</v>
          </cell>
          <cell r="O258">
            <v>0</v>
          </cell>
        </row>
        <row r="259">
          <cell r="A259" t="str">
            <v>T-FOND</v>
          </cell>
          <cell r="B259">
            <v>7625</v>
          </cell>
          <cell r="C259" t="str">
            <v>Telerate, Dow Jones</v>
          </cell>
          <cell r="D259">
            <v>0</v>
          </cell>
          <cell r="E259">
            <v>-15.1</v>
          </cell>
          <cell r="F259">
            <v>-1.8</v>
          </cell>
          <cell r="G259">
            <v>-10.199999999999999</v>
          </cell>
          <cell r="H259">
            <v>-12.3</v>
          </cell>
          <cell r="I259">
            <v>-10.199999999999999</v>
          </cell>
          <cell r="J259">
            <v>-10.7</v>
          </cell>
          <cell r="K259">
            <v>-10.7</v>
          </cell>
          <cell r="L259">
            <v>-10.7</v>
          </cell>
          <cell r="M259">
            <v>0</v>
          </cell>
          <cell r="N259">
            <v>0</v>
          </cell>
          <cell r="O259">
            <v>0</v>
          </cell>
        </row>
        <row r="260">
          <cell r="B260" t="str">
            <v>7625 Totalt</v>
          </cell>
          <cell r="D260">
            <v>0</v>
          </cell>
          <cell r="E260">
            <v>-15.1</v>
          </cell>
          <cell r="F260">
            <v>-1.8</v>
          </cell>
          <cell r="G260">
            <v>-10.199999999999999</v>
          </cell>
          <cell r="H260">
            <v>-12.3</v>
          </cell>
          <cell r="I260">
            <v>-10.199999999999999</v>
          </cell>
          <cell r="J260">
            <v>-10.7</v>
          </cell>
          <cell r="K260">
            <v>-10.7</v>
          </cell>
          <cell r="L260">
            <v>-10.7</v>
          </cell>
          <cell r="O260">
            <v>0</v>
          </cell>
        </row>
        <row r="261">
          <cell r="A261" t="str">
            <v>T-FOND</v>
          </cell>
          <cell r="B261">
            <v>7630</v>
          </cell>
          <cell r="C261" t="str">
            <v>Fondbolagens Förening</v>
          </cell>
          <cell r="D261">
            <v>-3.1</v>
          </cell>
          <cell r="E261">
            <v>-3.1</v>
          </cell>
          <cell r="F261">
            <v>-3.1</v>
          </cell>
          <cell r="G261">
            <v>-3.1</v>
          </cell>
          <cell r="H261">
            <v>-3.1</v>
          </cell>
          <cell r="I261">
            <v>-3.1</v>
          </cell>
          <cell r="J261">
            <v>-9.4</v>
          </cell>
          <cell r="K261">
            <v>-9.4</v>
          </cell>
          <cell r="L261">
            <v>-9.4</v>
          </cell>
          <cell r="M261">
            <v>0</v>
          </cell>
          <cell r="N261">
            <v>0</v>
          </cell>
          <cell r="O261">
            <v>0</v>
          </cell>
        </row>
        <row r="262">
          <cell r="B262" t="str">
            <v>7630 Totalt</v>
          </cell>
          <cell r="D262">
            <v>-3.1</v>
          </cell>
          <cell r="E262">
            <v>-3.1</v>
          </cell>
          <cell r="F262">
            <v>-3.1</v>
          </cell>
          <cell r="G262">
            <v>-3.1</v>
          </cell>
          <cell r="H262">
            <v>-3.1</v>
          </cell>
          <cell r="I262">
            <v>-3.1</v>
          </cell>
          <cell r="J262">
            <v>-9.4</v>
          </cell>
          <cell r="K262">
            <v>-9.4</v>
          </cell>
          <cell r="L262">
            <v>-9.4</v>
          </cell>
          <cell r="O262">
            <v>0</v>
          </cell>
        </row>
        <row r="263">
          <cell r="A263" t="str">
            <v>T-KAP</v>
          </cell>
          <cell r="B263">
            <v>7635</v>
          </cell>
          <cell r="C263" t="str">
            <v>Finansinspektionen</v>
          </cell>
          <cell r="D263">
            <v>-11.2</v>
          </cell>
          <cell r="E263">
            <v>0</v>
          </cell>
          <cell r="F263">
            <v>0</v>
          </cell>
          <cell r="G263">
            <v>0</v>
          </cell>
          <cell r="H263">
            <v>0</v>
          </cell>
          <cell r="I263">
            <v>0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O263">
            <v>0</v>
          </cell>
        </row>
        <row r="264">
          <cell r="B264" t="str">
            <v>7635 Totalt</v>
          </cell>
          <cell r="D264">
            <v>-11.2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O264">
            <v>0</v>
          </cell>
        </row>
        <row r="265">
          <cell r="A265" t="str">
            <v>T-KAP</v>
          </cell>
          <cell r="B265">
            <v>7640</v>
          </cell>
          <cell r="C265" t="str">
            <v>Kompensation kunder</v>
          </cell>
          <cell r="D265">
            <v>-13.9</v>
          </cell>
          <cell r="E265">
            <v>0</v>
          </cell>
          <cell r="F265">
            <v>-1.5</v>
          </cell>
          <cell r="G265">
            <v>-6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-0.3</v>
          </cell>
          <cell r="M265">
            <v>0</v>
          </cell>
          <cell r="N265">
            <v>0</v>
          </cell>
          <cell r="O265">
            <v>0</v>
          </cell>
        </row>
        <row r="266">
          <cell r="A266" t="str">
            <v>T-FOND</v>
          </cell>
          <cell r="B266">
            <v>7640</v>
          </cell>
          <cell r="C266" t="str">
            <v>Kompensation kunder</v>
          </cell>
          <cell r="D266">
            <v>-1.7</v>
          </cell>
          <cell r="E266">
            <v>0</v>
          </cell>
          <cell r="F266">
            <v>0</v>
          </cell>
          <cell r="G266">
            <v>-6</v>
          </cell>
          <cell r="H266">
            <v>0</v>
          </cell>
          <cell r="I266">
            <v>-0.1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</row>
        <row r="267">
          <cell r="B267" t="str">
            <v>7640 Totalt</v>
          </cell>
          <cell r="D267">
            <v>-15.6</v>
          </cell>
          <cell r="E267">
            <v>0</v>
          </cell>
          <cell r="F267">
            <v>-1.5</v>
          </cell>
          <cell r="G267">
            <v>-12</v>
          </cell>
          <cell r="H267">
            <v>0</v>
          </cell>
          <cell r="I267">
            <v>-0.1</v>
          </cell>
          <cell r="J267">
            <v>0</v>
          </cell>
          <cell r="K267">
            <v>0</v>
          </cell>
          <cell r="L267">
            <v>-0.3</v>
          </cell>
          <cell r="O267">
            <v>0</v>
          </cell>
        </row>
        <row r="268">
          <cell r="A268" t="str">
            <v>T-KAP</v>
          </cell>
          <cell r="B268">
            <v>7645</v>
          </cell>
          <cell r="C268" t="str">
            <v>Stig Nordek, övrigt</v>
          </cell>
          <cell r="D268">
            <v>0</v>
          </cell>
          <cell r="E268">
            <v>-1.9</v>
          </cell>
          <cell r="F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</row>
        <row r="269">
          <cell r="A269" t="str">
            <v>T-FOND</v>
          </cell>
          <cell r="B269">
            <v>7645</v>
          </cell>
          <cell r="C269" t="str">
            <v>Stig Nordek, övrigt</v>
          </cell>
          <cell r="D269">
            <v>0</v>
          </cell>
          <cell r="E269">
            <v>-33.200000000000003</v>
          </cell>
          <cell r="F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</row>
        <row r="270">
          <cell r="B270" t="str">
            <v>7645 Totalt</v>
          </cell>
          <cell r="D270">
            <v>0</v>
          </cell>
          <cell r="E270">
            <v>-35.1</v>
          </cell>
          <cell r="F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  <cell r="K270">
            <v>0</v>
          </cell>
          <cell r="L270">
            <v>0</v>
          </cell>
          <cell r="O270">
            <v>0</v>
          </cell>
        </row>
        <row r="271">
          <cell r="A271" t="str">
            <v>TAB</v>
          </cell>
          <cell r="B271">
            <v>7650</v>
          </cell>
          <cell r="C271" t="str">
            <v>Främmande tjänster för kund</v>
          </cell>
          <cell r="D271">
            <v>0</v>
          </cell>
          <cell r="E271">
            <v>0</v>
          </cell>
          <cell r="F271">
            <v>0</v>
          </cell>
          <cell r="G271">
            <v>0</v>
          </cell>
          <cell r="H271">
            <v>0</v>
          </cell>
          <cell r="I271">
            <v>-8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</row>
        <row r="272">
          <cell r="A272" t="str">
            <v>T-KAP</v>
          </cell>
          <cell r="B272">
            <v>7650</v>
          </cell>
          <cell r="C272" t="str">
            <v>Främmande tjänster för kund</v>
          </cell>
          <cell r="D272">
            <v>-2.8</v>
          </cell>
          <cell r="E272">
            <v>-17.2</v>
          </cell>
          <cell r="F272">
            <v>-4.0999999999999996</v>
          </cell>
          <cell r="G272">
            <v>-6.2</v>
          </cell>
          <cell r="H272">
            <v>0</v>
          </cell>
          <cell r="I272">
            <v>-13.3</v>
          </cell>
          <cell r="J272">
            <v>-36.9</v>
          </cell>
          <cell r="K272">
            <v>0</v>
          </cell>
          <cell r="L272">
            <v>-13.3</v>
          </cell>
          <cell r="M272">
            <v>0</v>
          </cell>
          <cell r="N272">
            <v>0</v>
          </cell>
          <cell r="O272">
            <v>0</v>
          </cell>
        </row>
        <row r="273">
          <cell r="A273" t="str">
            <v>T-FOND</v>
          </cell>
          <cell r="B273">
            <v>7650</v>
          </cell>
          <cell r="C273" t="str">
            <v>Främmande tjänster för kund</v>
          </cell>
          <cell r="D273">
            <v>0</v>
          </cell>
          <cell r="E273">
            <v>-1.5</v>
          </cell>
          <cell r="F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</row>
        <row r="274">
          <cell r="B274" t="str">
            <v>7650 Totalt</v>
          </cell>
          <cell r="D274">
            <v>-2.8</v>
          </cell>
          <cell r="E274">
            <v>-18.7</v>
          </cell>
          <cell r="F274">
            <v>-4.0999999999999996</v>
          </cell>
          <cell r="G274">
            <v>-6.2</v>
          </cell>
          <cell r="H274">
            <v>0</v>
          </cell>
          <cell r="I274">
            <v>-21.3</v>
          </cell>
          <cell r="J274">
            <v>-36.9</v>
          </cell>
          <cell r="K274">
            <v>0</v>
          </cell>
          <cell r="L274">
            <v>-13.3</v>
          </cell>
          <cell r="O274">
            <v>0</v>
          </cell>
        </row>
        <row r="275">
          <cell r="A275" t="str">
            <v>T-FOND</v>
          </cell>
          <cell r="B275">
            <v>7655</v>
          </cell>
          <cell r="C275" t="str">
            <v>Revision, fonder</v>
          </cell>
          <cell r="D275">
            <v>0</v>
          </cell>
          <cell r="E275">
            <v>0</v>
          </cell>
          <cell r="F275">
            <v>0</v>
          </cell>
          <cell r="G275">
            <v>0</v>
          </cell>
          <cell r="H275">
            <v>7.7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</row>
        <row r="276">
          <cell r="B276" t="str">
            <v>7655 Totalt</v>
          </cell>
          <cell r="D276">
            <v>0</v>
          </cell>
          <cell r="E276">
            <v>0</v>
          </cell>
          <cell r="F276">
            <v>0</v>
          </cell>
          <cell r="G276">
            <v>0</v>
          </cell>
          <cell r="H276">
            <v>7.7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O276">
            <v>0</v>
          </cell>
        </row>
        <row r="277">
          <cell r="A277" t="str">
            <v>TAB</v>
          </cell>
          <cell r="B277">
            <v>7660</v>
          </cell>
          <cell r="C277" t="str">
            <v>Bankprovisioner</v>
          </cell>
          <cell r="D277">
            <v>-2.6</v>
          </cell>
          <cell r="E277">
            <v>-0.1</v>
          </cell>
          <cell r="F277">
            <v>-0.1</v>
          </cell>
          <cell r="G277">
            <v>-0.8</v>
          </cell>
          <cell r="H277">
            <v>0</v>
          </cell>
          <cell r="I277">
            <v>-0.2</v>
          </cell>
          <cell r="J277">
            <v>-0.1</v>
          </cell>
          <cell r="K277">
            <v>-0.1</v>
          </cell>
          <cell r="L277">
            <v>-1.1000000000000001</v>
          </cell>
          <cell r="M277">
            <v>0</v>
          </cell>
          <cell r="N277">
            <v>0</v>
          </cell>
          <cell r="O277">
            <v>0</v>
          </cell>
        </row>
        <row r="278">
          <cell r="A278" t="str">
            <v>T-KAP</v>
          </cell>
          <cell r="B278">
            <v>7660</v>
          </cell>
          <cell r="C278" t="str">
            <v>Bankprovisioner</v>
          </cell>
          <cell r="D278">
            <v>-2.4</v>
          </cell>
          <cell r="E278">
            <v>-0.4</v>
          </cell>
          <cell r="F278">
            <v>-6.4</v>
          </cell>
          <cell r="G278">
            <v>-0.2</v>
          </cell>
          <cell r="H278">
            <v>-0.3</v>
          </cell>
          <cell r="I278">
            <v>-6.8</v>
          </cell>
          <cell r="J278">
            <v>-5.2</v>
          </cell>
          <cell r="K278">
            <v>-1.1000000000000001</v>
          </cell>
          <cell r="L278">
            <v>-0.2</v>
          </cell>
          <cell r="M278">
            <v>0</v>
          </cell>
          <cell r="N278">
            <v>0</v>
          </cell>
          <cell r="O278">
            <v>0</v>
          </cell>
        </row>
        <row r="279">
          <cell r="A279" t="str">
            <v>T-FOND</v>
          </cell>
          <cell r="B279">
            <v>7660</v>
          </cell>
          <cell r="C279" t="str">
            <v>Bankprovisioner</v>
          </cell>
          <cell r="D279">
            <v>-2.2000000000000002</v>
          </cell>
          <cell r="E279">
            <v>0</v>
          </cell>
          <cell r="F279">
            <v>0</v>
          </cell>
          <cell r="G279">
            <v>-0.4</v>
          </cell>
          <cell r="H279">
            <v>-0.1</v>
          </cell>
          <cell r="I279">
            <v>-0.4</v>
          </cell>
          <cell r="J279">
            <v>-0.3</v>
          </cell>
          <cell r="K279">
            <v>-0.5</v>
          </cell>
          <cell r="L279">
            <v>-0.1</v>
          </cell>
          <cell r="M279">
            <v>0</v>
          </cell>
          <cell r="N279">
            <v>0</v>
          </cell>
          <cell r="O279">
            <v>0</v>
          </cell>
        </row>
        <row r="280">
          <cell r="B280" t="str">
            <v>7660 Totalt</v>
          </cell>
          <cell r="D280">
            <v>-7.2</v>
          </cell>
          <cell r="E280">
            <v>-0.5</v>
          </cell>
          <cell r="F280">
            <v>-6.5</v>
          </cell>
          <cell r="G280">
            <v>-1.4</v>
          </cell>
          <cell r="H280">
            <v>-0.4</v>
          </cell>
          <cell r="I280">
            <v>-7.4</v>
          </cell>
          <cell r="J280">
            <v>-5.6</v>
          </cell>
          <cell r="K280">
            <v>-1.7000000000000002</v>
          </cell>
          <cell r="L280">
            <v>-1.4000000000000001</v>
          </cell>
          <cell r="O280">
            <v>0</v>
          </cell>
        </row>
        <row r="281">
          <cell r="A281" t="str">
            <v>T-FOND</v>
          </cell>
          <cell r="B281">
            <v>7661</v>
          </cell>
          <cell r="C281" t="str">
            <v>Depåavgifter Finland</v>
          </cell>
          <cell r="D281">
            <v>0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J281">
            <v>0</v>
          </cell>
          <cell r="K281">
            <v>-35.6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</row>
        <row r="282">
          <cell r="B282" t="str">
            <v>7661 Totalt</v>
          </cell>
          <cell r="D282">
            <v>0</v>
          </cell>
          <cell r="E282">
            <v>0</v>
          </cell>
          <cell r="F282">
            <v>0</v>
          </cell>
          <cell r="G282">
            <v>0</v>
          </cell>
          <cell r="H282">
            <v>0</v>
          </cell>
          <cell r="I282">
            <v>0</v>
          </cell>
          <cell r="J282">
            <v>0</v>
          </cell>
          <cell r="K282">
            <v>-35.6</v>
          </cell>
          <cell r="L282">
            <v>0</v>
          </cell>
          <cell r="O282">
            <v>0</v>
          </cell>
        </row>
        <row r="283">
          <cell r="A283" t="str">
            <v>T-KAP</v>
          </cell>
          <cell r="B283">
            <v>7665</v>
          </cell>
          <cell r="C283" t="str">
            <v>Anvisningsprovisioner</v>
          </cell>
          <cell r="D283">
            <v>0</v>
          </cell>
          <cell r="E283">
            <v>-11.1</v>
          </cell>
          <cell r="F283">
            <v>0</v>
          </cell>
          <cell r="G283">
            <v>-1.9</v>
          </cell>
          <cell r="H283">
            <v>0</v>
          </cell>
          <cell r="I283">
            <v>-30.1</v>
          </cell>
          <cell r="J283">
            <v>-16.899999999999999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</row>
        <row r="284">
          <cell r="B284" t="str">
            <v>7665 Totalt</v>
          </cell>
          <cell r="D284">
            <v>0</v>
          </cell>
          <cell r="E284">
            <v>-11.1</v>
          </cell>
          <cell r="F284">
            <v>0</v>
          </cell>
          <cell r="G284">
            <v>-1.9</v>
          </cell>
          <cell r="H284">
            <v>0</v>
          </cell>
          <cell r="I284">
            <v>-30.1</v>
          </cell>
          <cell r="J284">
            <v>-16.899999999999999</v>
          </cell>
          <cell r="K284">
            <v>0</v>
          </cell>
          <cell r="L284">
            <v>0</v>
          </cell>
          <cell r="O284">
            <v>0</v>
          </cell>
        </row>
        <row r="285">
          <cell r="A285" t="str">
            <v>TAB</v>
          </cell>
          <cell r="B285">
            <v>7670</v>
          </cell>
          <cell r="C285" t="str">
            <v>Tidningar, facklitteratur</v>
          </cell>
          <cell r="D285">
            <v>0</v>
          </cell>
          <cell r="E285">
            <v>-0.3</v>
          </cell>
          <cell r="F285">
            <v>0</v>
          </cell>
          <cell r="G285">
            <v>0</v>
          </cell>
          <cell r="H285">
            <v>0</v>
          </cell>
          <cell r="I285">
            <v>0</v>
          </cell>
          <cell r="J285">
            <v>0</v>
          </cell>
          <cell r="K285">
            <v>-3.2</v>
          </cell>
          <cell r="L285">
            <v>-0.9</v>
          </cell>
          <cell r="M285">
            <v>0</v>
          </cell>
          <cell r="N285">
            <v>0</v>
          </cell>
          <cell r="O285">
            <v>0</v>
          </cell>
        </row>
        <row r="286">
          <cell r="A286" t="str">
            <v>T-KAP</v>
          </cell>
          <cell r="B286">
            <v>7670</v>
          </cell>
          <cell r="C286" t="str">
            <v>Tidningar, facklitteratur</v>
          </cell>
          <cell r="D286">
            <v>-0.3</v>
          </cell>
          <cell r="E286">
            <v>-3.1</v>
          </cell>
          <cell r="F286">
            <v>-0.9</v>
          </cell>
          <cell r="G286">
            <v>-8.3000000000000007</v>
          </cell>
          <cell r="H286">
            <v>-3.5</v>
          </cell>
          <cell r="I286">
            <v>0</v>
          </cell>
          <cell r="J286">
            <v>-0.2</v>
          </cell>
          <cell r="K286">
            <v>0</v>
          </cell>
          <cell r="L286">
            <v>-2.8</v>
          </cell>
          <cell r="M286">
            <v>0</v>
          </cell>
          <cell r="N286">
            <v>0</v>
          </cell>
          <cell r="O286">
            <v>0</v>
          </cell>
        </row>
        <row r="287">
          <cell r="A287" t="str">
            <v>T-FOND</v>
          </cell>
          <cell r="B287">
            <v>7670</v>
          </cell>
          <cell r="C287" t="str">
            <v>Tidningar, facklitteratur</v>
          </cell>
          <cell r="D287">
            <v>-2.4</v>
          </cell>
          <cell r="E287">
            <v>-11.1</v>
          </cell>
          <cell r="F287">
            <v>-6.2</v>
          </cell>
          <cell r="G287">
            <v>-7.6</v>
          </cell>
          <cell r="H287">
            <v>-2.5</v>
          </cell>
          <cell r="I287">
            <v>-1.6</v>
          </cell>
          <cell r="J287">
            <v>-5</v>
          </cell>
          <cell r="K287">
            <v>-2.9</v>
          </cell>
          <cell r="L287">
            <v>-1.6</v>
          </cell>
          <cell r="M287">
            <v>0</v>
          </cell>
          <cell r="N287">
            <v>0</v>
          </cell>
          <cell r="O287">
            <v>0</v>
          </cell>
        </row>
        <row r="288">
          <cell r="B288" t="str">
            <v>7670 Totalt</v>
          </cell>
          <cell r="D288">
            <v>-2.6999999999999997</v>
          </cell>
          <cell r="E288">
            <v>-14.5</v>
          </cell>
          <cell r="F288">
            <v>-7.1000000000000005</v>
          </cell>
          <cell r="G288">
            <v>-15.9</v>
          </cell>
          <cell r="H288">
            <v>-6</v>
          </cell>
          <cell r="I288">
            <v>-1.6</v>
          </cell>
          <cell r="J288">
            <v>-5.2</v>
          </cell>
          <cell r="K288">
            <v>-6.1</v>
          </cell>
          <cell r="L288">
            <v>-5.3</v>
          </cell>
          <cell r="O288">
            <v>0</v>
          </cell>
        </row>
        <row r="289">
          <cell r="A289" t="str">
            <v>TAB</v>
          </cell>
          <cell r="B289">
            <v>7680</v>
          </cell>
          <cell r="C289" t="str">
            <v>Föreningsavgifter, EJ avdrag</v>
          </cell>
          <cell r="D289">
            <v>-3.7</v>
          </cell>
          <cell r="E289">
            <v>0</v>
          </cell>
          <cell r="F289">
            <v>0</v>
          </cell>
          <cell r="G289">
            <v>0</v>
          </cell>
          <cell r="H289">
            <v>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</row>
        <row r="290">
          <cell r="A290" t="str">
            <v>T-KAP</v>
          </cell>
          <cell r="B290">
            <v>7680</v>
          </cell>
          <cell r="C290" t="str">
            <v>Föreningsavgifter, EJ avdrag</v>
          </cell>
          <cell r="D290">
            <v>0</v>
          </cell>
          <cell r="E290">
            <v>0</v>
          </cell>
          <cell r="F290">
            <v>0</v>
          </cell>
          <cell r="G290">
            <v>-3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</row>
        <row r="291">
          <cell r="A291" t="str">
            <v>T-FOND</v>
          </cell>
          <cell r="B291">
            <v>7680</v>
          </cell>
          <cell r="C291" t="str">
            <v>Föreningsavgifter, EJ avdrag</v>
          </cell>
          <cell r="D291">
            <v>0</v>
          </cell>
          <cell r="E291">
            <v>0</v>
          </cell>
          <cell r="F291">
            <v>0</v>
          </cell>
          <cell r="G291">
            <v>0</v>
          </cell>
          <cell r="H291">
            <v>0</v>
          </cell>
          <cell r="I291">
            <v>-0.4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</row>
        <row r="292">
          <cell r="B292" t="str">
            <v>7680 Totalt</v>
          </cell>
          <cell r="D292">
            <v>-3.7</v>
          </cell>
          <cell r="E292">
            <v>0</v>
          </cell>
          <cell r="F292">
            <v>0</v>
          </cell>
          <cell r="G292">
            <v>-3</v>
          </cell>
          <cell r="H292">
            <v>0</v>
          </cell>
          <cell r="I292">
            <v>-0.4</v>
          </cell>
          <cell r="J292">
            <v>0</v>
          </cell>
          <cell r="K292">
            <v>0</v>
          </cell>
          <cell r="L292">
            <v>0</v>
          </cell>
          <cell r="O292">
            <v>0</v>
          </cell>
        </row>
        <row r="293">
          <cell r="A293" t="str">
            <v>T-KAP</v>
          </cell>
          <cell r="B293">
            <v>7681</v>
          </cell>
          <cell r="C293" t="str">
            <v>Föreningsavgifter, avdragsgill</v>
          </cell>
          <cell r="D293">
            <v>0</v>
          </cell>
          <cell r="E293">
            <v>0</v>
          </cell>
          <cell r="F293">
            <v>0</v>
          </cell>
          <cell r="G293">
            <v>-0.3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</row>
        <row r="294">
          <cell r="B294" t="str">
            <v>7681 Totalt</v>
          </cell>
          <cell r="D294">
            <v>0</v>
          </cell>
          <cell r="E294">
            <v>0</v>
          </cell>
          <cell r="F294">
            <v>0</v>
          </cell>
          <cell r="G294">
            <v>-0.3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O294">
            <v>0</v>
          </cell>
        </row>
        <row r="295">
          <cell r="A295" t="str">
            <v>TAB</v>
          </cell>
          <cell r="B295">
            <v>7690</v>
          </cell>
          <cell r="C295" t="str">
            <v>Diverse övr. kostn</v>
          </cell>
          <cell r="D295">
            <v>-0.5</v>
          </cell>
          <cell r="E295">
            <v>0</v>
          </cell>
          <cell r="F295">
            <v>-1.3</v>
          </cell>
          <cell r="G295">
            <v>-2.1</v>
          </cell>
          <cell r="H295">
            <v>-14.7</v>
          </cell>
          <cell r="I295">
            <v>0.9</v>
          </cell>
          <cell r="J295">
            <v>0</v>
          </cell>
          <cell r="K295">
            <v>0</v>
          </cell>
          <cell r="L295">
            <v>-3.5</v>
          </cell>
          <cell r="M295">
            <v>0</v>
          </cell>
          <cell r="N295">
            <v>0</v>
          </cell>
          <cell r="O295">
            <v>0</v>
          </cell>
        </row>
        <row r="296">
          <cell r="A296" t="str">
            <v>T-KAP</v>
          </cell>
          <cell r="B296">
            <v>7690</v>
          </cell>
          <cell r="C296" t="str">
            <v>Diverse övr. kostn</v>
          </cell>
          <cell r="D296">
            <v>-1.2</v>
          </cell>
          <cell r="E296">
            <v>-1.8</v>
          </cell>
          <cell r="F296">
            <v>-1.4</v>
          </cell>
          <cell r="G296">
            <v>-8</v>
          </cell>
          <cell r="H296">
            <v>-1.1000000000000001</v>
          </cell>
          <cell r="I296">
            <v>-3</v>
          </cell>
          <cell r="J296">
            <v>0</v>
          </cell>
          <cell r="K296">
            <v>-0.1</v>
          </cell>
          <cell r="L296">
            <v>-11.1</v>
          </cell>
          <cell r="M296">
            <v>0</v>
          </cell>
          <cell r="N296">
            <v>0</v>
          </cell>
          <cell r="O296">
            <v>0</v>
          </cell>
        </row>
        <row r="297">
          <cell r="A297" t="str">
            <v>T-FOND</v>
          </cell>
          <cell r="B297">
            <v>7690</v>
          </cell>
          <cell r="C297" t="str">
            <v>Diverse övr. kostn</v>
          </cell>
          <cell r="D297">
            <v>-4.5</v>
          </cell>
          <cell r="E297">
            <v>0.2</v>
          </cell>
          <cell r="F297">
            <v>0</v>
          </cell>
          <cell r="G297">
            <v>-9.9</v>
          </cell>
          <cell r="H297">
            <v>-3.5</v>
          </cell>
          <cell r="I297">
            <v>-0.9</v>
          </cell>
          <cell r="J297">
            <v>-2.8</v>
          </cell>
          <cell r="K297">
            <v>0</v>
          </cell>
          <cell r="L297">
            <v>-1</v>
          </cell>
          <cell r="M297">
            <v>0</v>
          </cell>
          <cell r="N297">
            <v>0</v>
          </cell>
          <cell r="O297">
            <v>0</v>
          </cell>
        </row>
        <row r="298">
          <cell r="B298" t="str">
            <v>7690 Totalt</v>
          </cell>
          <cell r="D298">
            <v>-6.2</v>
          </cell>
          <cell r="E298">
            <v>-1.6</v>
          </cell>
          <cell r="F298">
            <v>-2.7</v>
          </cell>
          <cell r="G298">
            <v>-20</v>
          </cell>
          <cell r="H298">
            <v>-19.299999999999997</v>
          </cell>
          <cell r="I298">
            <v>-3</v>
          </cell>
          <cell r="J298">
            <v>-2.8</v>
          </cell>
          <cell r="K298">
            <v>-0.1</v>
          </cell>
          <cell r="L298">
            <v>-15.6</v>
          </cell>
          <cell r="O298">
            <v>0</v>
          </cell>
        </row>
        <row r="299">
          <cell r="A299" t="str">
            <v>T-FOND</v>
          </cell>
          <cell r="B299">
            <v>7691</v>
          </cell>
          <cell r="C299" t="str">
            <v>Diverse övr. kostn EJ avdrag</v>
          </cell>
          <cell r="D299">
            <v>0</v>
          </cell>
          <cell r="E299">
            <v>-2.7</v>
          </cell>
          <cell r="F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</row>
        <row r="300">
          <cell r="B300" t="str">
            <v>7691 Totalt</v>
          </cell>
          <cell r="D300">
            <v>0</v>
          </cell>
          <cell r="E300">
            <v>-2.7</v>
          </cell>
          <cell r="F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O300">
            <v>0</v>
          </cell>
        </row>
        <row r="301">
          <cell r="A301" t="str">
            <v>TAB</v>
          </cell>
          <cell r="B301">
            <v>7810</v>
          </cell>
          <cell r="C301" t="str">
            <v>Resultat avyttr av inventarier</v>
          </cell>
          <cell r="D301">
            <v>0</v>
          </cell>
          <cell r="E301">
            <v>0</v>
          </cell>
          <cell r="F301">
            <v>0</v>
          </cell>
          <cell r="G301">
            <v>0</v>
          </cell>
          <cell r="H301">
            <v>0</v>
          </cell>
          <cell r="I301">
            <v>0</v>
          </cell>
          <cell r="J301">
            <v>0</v>
          </cell>
          <cell r="K301">
            <v>86.1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</row>
        <row r="302">
          <cell r="A302" t="str">
            <v>T-KAP</v>
          </cell>
          <cell r="B302">
            <v>7810</v>
          </cell>
          <cell r="C302" t="str">
            <v>Resultat förs inventarier</v>
          </cell>
          <cell r="D302">
            <v>0</v>
          </cell>
          <cell r="E302">
            <v>0</v>
          </cell>
          <cell r="F302">
            <v>0</v>
          </cell>
          <cell r="G302">
            <v>0</v>
          </cell>
          <cell r="H302">
            <v>0</v>
          </cell>
          <cell r="I302">
            <v>0</v>
          </cell>
          <cell r="J302">
            <v>0</v>
          </cell>
          <cell r="K302">
            <v>63.3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</row>
        <row r="303">
          <cell r="A303" t="str">
            <v>T-FOND</v>
          </cell>
          <cell r="B303">
            <v>7810</v>
          </cell>
          <cell r="C303" t="str">
            <v>Resultat avyttring inventarier</v>
          </cell>
          <cell r="D303">
            <v>0</v>
          </cell>
          <cell r="E303">
            <v>0</v>
          </cell>
          <cell r="F303">
            <v>0</v>
          </cell>
          <cell r="G303">
            <v>0</v>
          </cell>
          <cell r="H303">
            <v>0</v>
          </cell>
          <cell r="I303">
            <v>0</v>
          </cell>
          <cell r="J303">
            <v>163.1</v>
          </cell>
          <cell r="K303">
            <v>0</v>
          </cell>
          <cell r="L303">
            <v>0</v>
          </cell>
          <cell r="M303">
            <v>0</v>
          </cell>
          <cell r="N303">
            <v>0</v>
          </cell>
          <cell r="O303">
            <v>0</v>
          </cell>
        </row>
        <row r="304">
          <cell r="B304" t="str">
            <v>7810 Totalt</v>
          </cell>
          <cell r="D304">
            <v>0</v>
          </cell>
          <cell r="E304">
            <v>0</v>
          </cell>
          <cell r="F304">
            <v>0</v>
          </cell>
          <cell r="G304">
            <v>0</v>
          </cell>
          <cell r="H304">
            <v>0</v>
          </cell>
          <cell r="I304">
            <v>0</v>
          </cell>
          <cell r="J304">
            <v>163.1</v>
          </cell>
          <cell r="K304">
            <v>149.39999999999998</v>
          </cell>
          <cell r="L304">
            <v>0</v>
          </cell>
          <cell r="O304">
            <v>0</v>
          </cell>
        </row>
        <row r="305">
          <cell r="A305" t="str">
            <v>TAB</v>
          </cell>
          <cell r="B305">
            <v>7919</v>
          </cell>
          <cell r="C305" t="str">
            <v>Avskrivningar datautrustning</v>
          </cell>
          <cell r="D305">
            <v>-7.4</v>
          </cell>
          <cell r="E305">
            <v>-7.4</v>
          </cell>
          <cell r="F305">
            <v>-9.1</v>
          </cell>
          <cell r="G305">
            <v>-9.1</v>
          </cell>
          <cell r="H305">
            <v>-9.1</v>
          </cell>
          <cell r="I305">
            <v>-9.1</v>
          </cell>
          <cell r="J305">
            <v>-9.1</v>
          </cell>
          <cell r="K305">
            <v>-9.1</v>
          </cell>
          <cell r="L305">
            <v>-10</v>
          </cell>
          <cell r="M305">
            <v>0</v>
          </cell>
          <cell r="N305">
            <v>0</v>
          </cell>
          <cell r="O305">
            <v>0</v>
          </cell>
        </row>
        <row r="306">
          <cell r="A306" t="str">
            <v>T-KAP</v>
          </cell>
          <cell r="B306">
            <v>7919</v>
          </cell>
          <cell r="C306" t="str">
            <v>Avskrivningar datautrustning</v>
          </cell>
          <cell r="D306">
            <v>-15.2</v>
          </cell>
          <cell r="E306">
            <v>-15.2</v>
          </cell>
          <cell r="F306">
            <v>-12.9</v>
          </cell>
          <cell r="G306">
            <v>-11.4</v>
          </cell>
          <cell r="H306">
            <v>-11.4</v>
          </cell>
          <cell r="I306">
            <v>-11.4</v>
          </cell>
          <cell r="J306">
            <v>-13.1</v>
          </cell>
          <cell r="K306">
            <v>-12.3</v>
          </cell>
          <cell r="L306">
            <v>-12.3</v>
          </cell>
          <cell r="M306">
            <v>0</v>
          </cell>
          <cell r="N306">
            <v>0</v>
          </cell>
          <cell r="O306">
            <v>0</v>
          </cell>
        </row>
        <row r="307">
          <cell r="A307" t="str">
            <v>T-FOND</v>
          </cell>
          <cell r="B307">
            <v>7919</v>
          </cell>
          <cell r="C307" t="str">
            <v>Avskrivningar datautrustning</v>
          </cell>
          <cell r="D307">
            <v>-10.4</v>
          </cell>
          <cell r="E307">
            <v>-10.4</v>
          </cell>
          <cell r="F307">
            <v>-10.4</v>
          </cell>
          <cell r="G307">
            <v>-11</v>
          </cell>
          <cell r="H307">
            <v>-12.5</v>
          </cell>
          <cell r="I307">
            <v>-11.5</v>
          </cell>
          <cell r="J307">
            <v>-11.5</v>
          </cell>
          <cell r="K307">
            <v>-11.7</v>
          </cell>
          <cell r="L307">
            <v>-14.4</v>
          </cell>
          <cell r="M307">
            <v>0</v>
          </cell>
          <cell r="N307">
            <v>0</v>
          </cell>
          <cell r="O307">
            <v>0</v>
          </cell>
        </row>
        <row r="308">
          <cell r="B308" t="str">
            <v>7919 Totalt</v>
          </cell>
          <cell r="D308">
            <v>-33</v>
          </cell>
          <cell r="E308">
            <v>-33</v>
          </cell>
          <cell r="F308">
            <v>-32.4</v>
          </cell>
          <cell r="G308">
            <v>-31.5</v>
          </cell>
          <cell r="H308">
            <v>-33</v>
          </cell>
          <cell r="I308">
            <v>-32</v>
          </cell>
          <cell r="J308">
            <v>-33.700000000000003</v>
          </cell>
          <cell r="K308">
            <v>-33.099999999999994</v>
          </cell>
          <cell r="L308">
            <v>-36.700000000000003</v>
          </cell>
          <cell r="O308">
            <v>0</v>
          </cell>
        </row>
        <row r="309">
          <cell r="A309" t="str">
            <v>T-KAP</v>
          </cell>
          <cell r="B309">
            <v>7929</v>
          </cell>
          <cell r="C309" t="str">
            <v>Avskrivningar Programvara</v>
          </cell>
          <cell r="D309">
            <v>-18.600000000000001</v>
          </cell>
          <cell r="E309">
            <v>-18.600000000000001</v>
          </cell>
          <cell r="F309">
            <v>-18.600000000000001</v>
          </cell>
          <cell r="G309">
            <v>-18.600000000000001</v>
          </cell>
          <cell r="H309">
            <v>-18.600000000000001</v>
          </cell>
          <cell r="I309">
            <v>-18.600000000000001</v>
          </cell>
          <cell r="J309">
            <v>-18.600000000000001</v>
          </cell>
          <cell r="K309">
            <v>-18.600000000000001</v>
          </cell>
          <cell r="L309">
            <v>-18.600000000000001</v>
          </cell>
          <cell r="M309">
            <v>0</v>
          </cell>
          <cell r="N309">
            <v>0</v>
          </cell>
          <cell r="O309">
            <v>0</v>
          </cell>
        </row>
        <row r="310">
          <cell r="B310" t="str">
            <v>7929 Totalt</v>
          </cell>
          <cell r="D310">
            <v>-18.600000000000001</v>
          </cell>
          <cell r="E310">
            <v>-18.600000000000001</v>
          </cell>
          <cell r="F310">
            <v>-18.600000000000001</v>
          </cell>
          <cell r="G310">
            <v>-18.600000000000001</v>
          </cell>
          <cell r="H310">
            <v>-18.600000000000001</v>
          </cell>
          <cell r="I310">
            <v>-18.600000000000001</v>
          </cell>
          <cell r="J310">
            <v>-18.600000000000001</v>
          </cell>
          <cell r="K310">
            <v>-18.600000000000001</v>
          </cell>
          <cell r="L310">
            <v>-18.600000000000001</v>
          </cell>
          <cell r="O310">
            <v>0</v>
          </cell>
        </row>
        <row r="311">
          <cell r="A311" t="str">
            <v>TAB</v>
          </cell>
          <cell r="B311">
            <v>7949</v>
          </cell>
          <cell r="C311" t="str">
            <v>Avskrivningar bilar</v>
          </cell>
          <cell r="D311">
            <v>-3.3</v>
          </cell>
          <cell r="E311">
            <v>-3.3</v>
          </cell>
          <cell r="F311">
            <v>-3.3</v>
          </cell>
          <cell r="G311">
            <v>-3.3</v>
          </cell>
          <cell r="H311">
            <v>-3.3</v>
          </cell>
          <cell r="I311">
            <v>-3.3</v>
          </cell>
          <cell r="J311">
            <v>-3.3</v>
          </cell>
          <cell r="K311">
            <v>-5.5</v>
          </cell>
          <cell r="L311">
            <v>-5.5</v>
          </cell>
          <cell r="M311">
            <v>0</v>
          </cell>
          <cell r="N311">
            <v>0</v>
          </cell>
          <cell r="O311">
            <v>0</v>
          </cell>
        </row>
        <row r="312">
          <cell r="A312" t="str">
            <v>T-KAP</v>
          </cell>
          <cell r="B312">
            <v>7949</v>
          </cell>
          <cell r="C312" t="str">
            <v>Avskrivningar bilar</v>
          </cell>
          <cell r="D312">
            <v>-8.1999999999999993</v>
          </cell>
          <cell r="E312">
            <v>-8.1999999999999993</v>
          </cell>
          <cell r="F312">
            <v>-13.2</v>
          </cell>
          <cell r="G312">
            <v>-13.2</v>
          </cell>
          <cell r="H312">
            <v>-13.2</v>
          </cell>
          <cell r="I312">
            <v>-13.2</v>
          </cell>
          <cell r="J312">
            <v>-13.2</v>
          </cell>
          <cell r="K312">
            <v>-14.3</v>
          </cell>
          <cell r="L312">
            <v>-14.3</v>
          </cell>
          <cell r="M312">
            <v>0</v>
          </cell>
          <cell r="N312">
            <v>0</v>
          </cell>
          <cell r="O312">
            <v>0</v>
          </cell>
        </row>
        <row r="313">
          <cell r="A313" t="str">
            <v>T-FOND</v>
          </cell>
          <cell r="B313">
            <v>7949</v>
          </cell>
          <cell r="C313" t="str">
            <v>Avskrivningar bilar</v>
          </cell>
          <cell r="D313">
            <v>-5.7</v>
          </cell>
          <cell r="E313">
            <v>-5.7</v>
          </cell>
          <cell r="F313">
            <v>-5.7</v>
          </cell>
          <cell r="G313">
            <v>-5.7</v>
          </cell>
          <cell r="H313">
            <v>-9.6999999999999993</v>
          </cell>
          <cell r="I313">
            <v>-9.6999999999999993</v>
          </cell>
          <cell r="J313">
            <v>-14.8</v>
          </cell>
          <cell r="K313">
            <v>-9.1</v>
          </cell>
          <cell r="L313">
            <v>-9.1</v>
          </cell>
          <cell r="M313">
            <v>0</v>
          </cell>
          <cell r="N313">
            <v>0</v>
          </cell>
          <cell r="O313">
            <v>0</v>
          </cell>
        </row>
        <row r="314">
          <cell r="B314" t="str">
            <v>7949 Totalt</v>
          </cell>
          <cell r="D314">
            <v>-17.2</v>
          </cell>
          <cell r="E314">
            <v>-17.2</v>
          </cell>
          <cell r="F314">
            <v>-22.2</v>
          </cell>
          <cell r="G314">
            <v>-22.2</v>
          </cell>
          <cell r="H314">
            <v>-26.2</v>
          </cell>
          <cell r="I314">
            <v>-26.2</v>
          </cell>
          <cell r="J314">
            <v>-31.3</v>
          </cell>
          <cell r="K314">
            <v>-28.9</v>
          </cell>
          <cell r="L314">
            <v>-28.9</v>
          </cell>
          <cell r="O314">
            <v>0</v>
          </cell>
        </row>
        <row r="315">
          <cell r="A315" t="str">
            <v>T-KAP</v>
          </cell>
          <cell r="B315">
            <v>7999</v>
          </cell>
          <cell r="C315" t="str">
            <v>Avskrivningar övrigt</v>
          </cell>
          <cell r="D315">
            <v>-8.1</v>
          </cell>
          <cell r="E315">
            <v>-8.1999999999999993</v>
          </cell>
          <cell r="F315">
            <v>-8.1999999999999993</v>
          </cell>
          <cell r="G315">
            <v>-8.1999999999999993</v>
          </cell>
          <cell r="H315">
            <v>-8.1999999999999993</v>
          </cell>
          <cell r="I315">
            <v>-8.1999999999999993</v>
          </cell>
          <cell r="J315">
            <v>-8.1999999999999993</v>
          </cell>
          <cell r="K315">
            <v>-8.1999999999999993</v>
          </cell>
          <cell r="L315">
            <v>-8.1999999999999993</v>
          </cell>
          <cell r="M315">
            <v>0</v>
          </cell>
          <cell r="N315">
            <v>0</v>
          </cell>
          <cell r="O315">
            <v>0</v>
          </cell>
        </row>
        <row r="316">
          <cell r="A316" t="str">
            <v>T-FOND</v>
          </cell>
          <cell r="B316">
            <v>7999</v>
          </cell>
          <cell r="C316" t="str">
            <v>Avskrivningar övrigt</v>
          </cell>
          <cell r="D316">
            <v>-2.5</v>
          </cell>
          <cell r="E316">
            <v>-2.5</v>
          </cell>
          <cell r="F316">
            <v>0</v>
          </cell>
          <cell r="G316">
            <v>-2.5</v>
          </cell>
          <cell r="H316">
            <v>-2.5</v>
          </cell>
          <cell r="I316">
            <v>-2.5</v>
          </cell>
          <cell r="J316">
            <v>-2.5</v>
          </cell>
          <cell r="K316">
            <v>-2.5</v>
          </cell>
          <cell r="L316">
            <v>-2.5</v>
          </cell>
          <cell r="M316">
            <v>0</v>
          </cell>
          <cell r="N316">
            <v>0</v>
          </cell>
          <cell r="O316">
            <v>0</v>
          </cell>
        </row>
        <row r="317">
          <cell r="B317" t="str">
            <v>7999 Totalt</v>
          </cell>
          <cell r="D317">
            <v>-10.6</v>
          </cell>
          <cell r="E317">
            <v>-10.7</v>
          </cell>
          <cell r="F317">
            <v>-8.1999999999999993</v>
          </cell>
          <cell r="G317">
            <v>-10.7</v>
          </cell>
          <cell r="H317">
            <v>-10.7</v>
          </cell>
          <cell r="I317">
            <v>-10.7</v>
          </cell>
          <cell r="J317">
            <v>-10.7</v>
          </cell>
          <cell r="K317">
            <v>-10.7</v>
          </cell>
          <cell r="L317">
            <v>-10.7</v>
          </cell>
          <cell r="O317">
            <v>0</v>
          </cell>
        </row>
        <row r="318">
          <cell r="A318" t="str">
            <v>TAB</v>
          </cell>
          <cell r="B318">
            <v>8020</v>
          </cell>
          <cell r="C318" t="str">
            <v>Ränteintäkter</v>
          </cell>
          <cell r="D318">
            <v>3.9</v>
          </cell>
          <cell r="E318">
            <v>1.3</v>
          </cell>
          <cell r="F318">
            <v>474.6</v>
          </cell>
          <cell r="G318">
            <v>3.5</v>
          </cell>
          <cell r="H318">
            <v>0.6</v>
          </cell>
          <cell r="I318">
            <v>0.5</v>
          </cell>
          <cell r="J318">
            <v>2.2000000000000002</v>
          </cell>
          <cell r="K318">
            <v>1.8</v>
          </cell>
          <cell r="L318">
            <v>1.5</v>
          </cell>
          <cell r="M318">
            <v>0</v>
          </cell>
          <cell r="N318">
            <v>0</v>
          </cell>
          <cell r="O318">
            <v>0</v>
          </cell>
        </row>
        <row r="319">
          <cell r="A319" t="str">
            <v>T-KAP</v>
          </cell>
          <cell r="B319">
            <v>8020</v>
          </cell>
          <cell r="C319" t="str">
            <v>Ränteintäkter</v>
          </cell>
          <cell r="D319">
            <v>11.1</v>
          </cell>
          <cell r="E319">
            <v>14.3</v>
          </cell>
          <cell r="F319">
            <v>10.6</v>
          </cell>
          <cell r="G319">
            <v>4.0999999999999996</v>
          </cell>
          <cell r="H319">
            <v>6</v>
          </cell>
          <cell r="I319">
            <v>12.8</v>
          </cell>
          <cell r="J319">
            <v>11.7</v>
          </cell>
          <cell r="K319">
            <v>10.199999999999999</v>
          </cell>
          <cell r="L319">
            <v>6.4</v>
          </cell>
          <cell r="M319">
            <v>0</v>
          </cell>
          <cell r="N319">
            <v>0</v>
          </cell>
          <cell r="O319">
            <v>0</v>
          </cell>
        </row>
        <row r="320">
          <cell r="A320" t="str">
            <v>T-FOND</v>
          </cell>
          <cell r="B320">
            <v>8020</v>
          </cell>
          <cell r="C320" t="str">
            <v>Ränteintäkter</v>
          </cell>
          <cell r="D320">
            <v>3.9</v>
          </cell>
          <cell r="E320">
            <v>4.0999999999999996</v>
          </cell>
          <cell r="F320">
            <v>4</v>
          </cell>
          <cell r="G320">
            <v>3.1</v>
          </cell>
          <cell r="H320">
            <v>2.1</v>
          </cell>
          <cell r="I320">
            <v>1.9</v>
          </cell>
          <cell r="J320">
            <v>2.7</v>
          </cell>
          <cell r="K320">
            <v>3.2</v>
          </cell>
          <cell r="L320">
            <v>3.5</v>
          </cell>
          <cell r="M320">
            <v>0</v>
          </cell>
          <cell r="N320">
            <v>0</v>
          </cell>
          <cell r="O320">
            <v>0</v>
          </cell>
        </row>
        <row r="321">
          <cell r="B321" t="str">
            <v>8020 Totalt</v>
          </cell>
          <cell r="D321">
            <v>18.899999999999999</v>
          </cell>
          <cell r="E321">
            <v>19.700000000000003</v>
          </cell>
          <cell r="F321">
            <v>489.20000000000005</v>
          </cell>
          <cell r="G321">
            <v>10.7</v>
          </cell>
          <cell r="H321">
            <v>8.6999999999999993</v>
          </cell>
          <cell r="I321">
            <v>15.200000000000001</v>
          </cell>
          <cell r="J321">
            <v>16.599999999999998</v>
          </cell>
          <cell r="K321">
            <v>15.2</v>
          </cell>
          <cell r="L321">
            <v>11.4</v>
          </cell>
          <cell r="O321">
            <v>0</v>
          </cell>
        </row>
        <row r="322">
          <cell r="A322" t="str">
            <v>TAB</v>
          </cell>
          <cell r="B322">
            <v>8050</v>
          </cell>
          <cell r="C322" t="str">
            <v>Orealiserat resultat räntefond</v>
          </cell>
          <cell r="D322">
            <v>49</v>
          </cell>
          <cell r="E322">
            <v>40.299999999999997</v>
          </cell>
          <cell r="F322">
            <v>-423.5</v>
          </cell>
          <cell r="G322">
            <v>116.6</v>
          </cell>
          <cell r="H322">
            <v>44.1</v>
          </cell>
          <cell r="I322">
            <v>23.5</v>
          </cell>
          <cell r="J322">
            <v>21.2</v>
          </cell>
          <cell r="K322">
            <v>23</v>
          </cell>
          <cell r="L322">
            <v>22.8</v>
          </cell>
          <cell r="M322">
            <v>0</v>
          </cell>
          <cell r="N322">
            <v>0</v>
          </cell>
          <cell r="O322">
            <v>0</v>
          </cell>
        </row>
        <row r="323">
          <cell r="B323" t="str">
            <v>8050 Totalt</v>
          </cell>
          <cell r="D323">
            <v>49</v>
          </cell>
          <cell r="E323">
            <v>40.299999999999997</v>
          </cell>
          <cell r="F323">
            <v>-423.5</v>
          </cell>
          <cell r="G323">
            <v>116.6</v>
          </cell>
          <cell r="H323">
            <v>44.1</v>
          </cell>
          <cell r="I323">
            <v>23.5</v>
          </cell>
          <cell r="J323">
            <v>21.2</v>
          </cell>
          <cell r="K323">
            <v>23</v>
          </cell>
          <cell r="L323">
            <v>22.8</v>
          </cell>
          <cell r="O323">
            <v>0</v>
          </cell>
        </row>
        <row r="324">
          <cell r="A324" t="str">
            <v>TAB</v>
          </cell>
          <cell r="B324">
            <v>8060</v>
          </cell>
          <cell r="C324" t="str">
            <v>Reavinst värdepapper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29.1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</row>
        <row r="325">
          <cell r="B325" t="str">
            <v>8060 Totalt</v>
          </cell>
          <cell r="D325">
            <v>0</v>
          </cell>
          <cell r="E325">
            <v>0</v>
          </cell>
          <cell r="F325">
            <v>0</v>
          </cell>
          <cell r="G325">
            <v>0</v>
          </cell>
          <cell r="H325">
            <v>0</v>
          </cell>
          <cell r="I325">
            <v>29.1</v>
          </cell>
          <cell r="J325">
            <v>0</v>
          </cell>
          <cell r="K325">
            <v>0</v>
          </cell>
          <cell r="L325">
            <v>0</v>
          </cell>
          <cell r="O325">
            <v>0</v>
          </cell>
        </row>
        <row r="326">
          <cell r="A326" t="str">
            <v>TAB</v>
          </cell>
          <cell r="B326">
            <v>8120</v>
          </cell>
          <cell r="C326" t="str">
            <v>Räntekostnader</v>
          </cell>
          <cell r="D326">
            <v>-20.8</v>
          </cell>
          <cell r="E326">
            <v>-20.8</v>
          </cell>
          <cell r="F326">
            <v>-20.8</v>
          </cell>
          <cell r="G326">
            <v>-95.8</v>
          </cell>
          <cell r="H326">
            <v>-11.5</v>
          </cell>
          <cell r="I326">
            <v>-11.5</v>
          </cell>
          <cell r="J326">
            <v>-11.5</v>
          </cell>
          <cell r="K326">
            <v>-11.5</v>
          </cell>
          <cell r="L326">
            <v>-11.5</v>
          </cell>
          <cell r="M326">
            <v>0</v>
          </cell>
          <cell r="N326">
            <v>0</v>
          </cell>
          <cell r="O326">
            <v>0</v>
          </cell>
        </row>
        <row r="327">
          <cell r="A327" t="str">
            <v>T-KAP</v>
          </cell>
          <cell r="B327">
            <v>8120</v>
          </cell>
          <cell r="C327" t="str">
            <v>Räntekostnader</v>
          </cell>
          <cell r="D327">
            <v>0</v>
          </cell>
          <cell r="E327">
            <v>0</v>
          </cell>
          <cell r="F327">
            <v>-0.1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-0.1</v>
          </cell>
          <cell r="M327">
            <v>0</v>
          </cell>
          <cell r="N327">
            <v>0</v>
          </cell>
          <cell r="O327">
            <v>0</v>
          </cell>
        </row>
        <row r="328">
          <cell r="B328" t="str">
            <v>8120 Totalt</v>
          </cell>
          <cell r="D328">
            <v>-20.8</v>
          </cell>
          <cell r="E328">
            <v>-20.8</v>
          </cell>
          <cell r="F328">
            <v>-20.900000000000002</v>
          </cell>
          <cell r="G328">
            <v>-95.8</v>
          </cell>
          <cell r="H328">
            <v>-11.5</v>
          </cell>
          <cell r="I328">
            <v>-11.5</v>
          </cell>
          <cell r="J328">
            <v>-11.5</v>
          </cell>
          <cell r="K328">
            <v>-11.5</v>
          </cell>
          <cell r="L328">
            <v>-11.6</v>
          </cell>
          <cell r="O328">
            <v>0</v>
          </cell>
        </row>
        <row r="329">
          <cell r="A329" t="str">
            <v>TAB</v>
          </cell>
          <cell r="B329">
            <v>8160</v>
          </cell>
          <cell r="C329" t="str">
            <v>Reaförlust värdepapper</v>
          </cell>
          <cell r="D329">
            <v>0</v>
          </cell>
          <cell r="E329">
            <v>0</v>
          </cell>
          <cell r="F329">
            <v>0</v>
          </cell>
          <cell r="G329">
            <v>-83</v>
          </cell>
          <cell r="H329">
            <v>-25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</row>
        <row r="330">
          <cell r="B330" t="str">
            <v>8160 Totalt</v>
          </cell>
          <cell r="D330">
            <v>0</v>
          </cell>
          <cell r="E330">
            <v>0</v>
          </cell>
          <cell r="F330">
            <v>0</v>
          </cell>
          <cell r="G330">
            <v>-83</v>
          </cell>
          <cell r="H330">
            <v>-25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O330">
            <v>0</v>
          </cell>
        </row>
        <row r="331">
          <cell r="A331" t="str">
            <v>TAB</v>
          </cell>
          <cell r="B331">
            <v>8191</v>
          </cell>
          <cell r="C331" t="str">
            <v>Inlösen av konvertibler</v>
          </cell>
          <cell r="D331">
            <v>0</v>
          </cell>
          <cell r="E331">
            <v>0</v>
          </cell>
          <cell r="F331">
            <v>0</v>
          </cell>
          <cell r="G331">
            <v>-225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</row>
        <row r="332">
          <cell r="B332" t="str">
            <v>8191 Totalt</v>
          </cell>
          <cell r="D332">
            <v>0</v>
          </cell>
          <cell r="E332">
            <v>0</v>
          </cell>
          <cell r="F332">
            <v>0</v>
          </cell>
          <cell r="G332">
            <v>-225</v>
          </cell>
          <cell r="H332">
            <v>0</v>
          </cell>
          <cell r="I332">
            <v>0</v>
          </cell>
          <cell r="J332">
            <v>0</v>
          </cell>
          <cell r="K332">
            <v>0</v>
          </cell>
          <cell r="L332">
            <v>0</v>
          </cell>
          <cell r="O332">
            <v>0</v>
          </cell>
        </row>
        <row r="333">
          <cell r="A333" t="str">
            <v>TAB</v>
          </cell>
          <cell r="B333">
            <v>8192</v>
          </cell>
          <cell r="C333" t="str">
            <v>Inlösen av optioner</v>
          </cell>
          <cell r="D333">
            <v>0</v>
          </cell>
          <cell r="E333">
            <v>0</v>
          </cell>
          <cell r="F333">
            <v>0</v>
          </cell>
          <cell r="G333">
            <v>-159.1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</row>
        <row r="334">
          <cell r="B334" t="str">
            <v>8192 Totalt</v>
          </cell>
          <cell r="D334">
            <v>0</v>
          </cell>
          <cell r="E334">
            <v>0</v>
          </cell>
          <cell r="F334">
            <v>0</v>
          </cell>
          <cell r="G334">
            <v>-159.1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O334">
            <v>0</v>
          </cell>
        </row>
        <row r="335">
          <cell r="B335" t="str">
            <v>Totalt</v>
          </cell>
          <cell r="D335">
            <v>-45.200000000000102</v>
          </cell>
          <cell r="E335">
            <v>498.39999999999912</v>
          </cell>
          <cell r="F335">
            <v>-765.5</v>
          </cell>
          <cell r="G335">
            <v>36.200000000000585</v>
          </cell>
          <cell r="H335">
            <v>-336.19999999999965</v>
          </cell>
          <cell r="I335">
            <v>3593.3</v>
          </cell>
          <cell r="J335">
            <v>1092.9000000000003</v>
          </cell>
          <cell r="K335">
            <v>-152.10000000000008</v>
          </cell>
          <cell r="L335">
            <v>-395.1999999999997</v>
          </cell>
          <cell r="O335">
            <v>0</v>
          </cell>
        </row>
      </sheetData>
      <sheetData sheetId="25"/>
      <sheetData sheetId="26"/>
      <sheetData sheetId="27"/>
      <sheetData sheetId="28" refreshError="1">
        <row r="2">
          <cell r="AD2">
            <v>36400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"/>
      <sheetName val="Blad2"/>
    </sheetNames>
    <sheetDataSet>
      <sheetData sheetId="0">
        <row r="11">
          <cell r="X11" t="str">
            <v>REGIONS</v>
          </cell>
          <cell r="Y11" t="str">
            <v xml:space="preserve"> Regions IMPAIRED</v>
          </cell>
          <cell r="Z11" t="str">
            <v>BPS</v>
          </cell>
          <cell r="AB11" t="str">
            <v>PLOT</v>
          </cell>
        </row>
        <row r="12">
          <cell r="X12" t="str">
            <v>DK   Århus</v>
          </cell>
          <cell r="Y12">
            <v>312381.31486821815</v>
          </cell>
          <cell r="Z12">
            <v>92.872623849890587</v>
          </cell>
          <cell r="AB12">
            <v>27</v>
          </cell>
        </row>
        <row r="13">
          <cell r="X13" t="str">
            <v>DK   København</v>
          </cell>
          <cell r="Y13">
            <v>250066.63523573201</v>
          </cell>
          <cell r="Z13">
            <v>52.683335605973426</v>
          </cell>
          <cell r="AB13">
            <v>26</v>
          </cell>
        </row>
        <row r="14">
          <cell r="X14" t="str">
            <v>DK   Fyn</v>
          </cell>
          <cell r="Y14">
            <v>237137.02032056873</v>
          </cell>
          <cell r="Z14">
            <v>151.54612091863368</v>
          </cell>
          <cell r="AB14">
            <v>25</v>
          </cell>
        </row>
        <row r="15">
          <cell r="X15" t="str">
            <v>DK   Sydsjælland</v>
          </cell>
          <cell r="Y15">
            <v>195719.25504660991</v>
          </cell>
          <cell r="Z15">
            <v>380.77932019652286</v>
          </cell>
          <cell r="AB15">
            <v>24</v>
          </cell>
        </row>
        <row r="16">
          <cell r="X16" t="str">
            <v>DK   København Vest</v>
          </cell>
          <cell r="Y16">
            <v>181811.98283146671</v>
          </cell>
          <cell r="Z16">
            <v>299.2454731440717</v>
          </cell>
          <cell r="AB16">
            <v>23</v>
          </cell>
          <cell r="AG16">
            <v>1</v>
          </cell>
        </row>
        <row r="17">
          <cell r="X17" t="str">
            <v>DK   Randers/Djursland</v>
          </cell>
          <cell r="Y17">
            <v>176815.65260545904</v>
          </cell>
          <cell r="Z17">
            <v>246.29372383099951</v>
          </cell>
          <cell r="AB17">
            <v>22</v>
          </cell>
        </row>
        <row r="18">
          <cell r="X18" t="str">
            <v>DK   Sønderjylland</v>
          </cell>
          <cell r="Y18">
            <v>174500.15907719135</v>
          </cell>
          <cell r="Z18">
            <v>451.5731979710356</v>
          </cell>
          <cell r="AB18">
            <v>21</v>
          </cell>
        </row>
        <row r="19">
          <cell r="X19" t="str">
            <v>DK   Midt- og Vestjylland</v>
          </cell>
          <cell r="Y19">
            <v>171620.42961571997</v>
          </cell>
          <cell r="Z19">
            <v>200.72295525139265</v>
          </cell>
          <cell r="AB19">
            <v>20</v>
          </cell>
        </row>
        <row r="20">
          <cell r="X20" t="str">
            <v>DK   Hillerød/Helsingør</v>
          </cell>
          <cell r="Y20">
            <v>168306.69733753605</v>
          </cell>
          <cell r="Z20">
            <v>170.59839368361978</v>
          </cell>
          <cell r="AB20">
            <v>19</v>
          </cell>
        </row>
        <row r="21">
          <cell r="X21" t="str">
            <v>DK   Syd- og Vestjylland</v>
          </cell>
          <cell r="Y21">
            <v>161651.32975655555</v>
          </cell>
          <cell r="Z21">
            <v>258.63552020552942</v>
          </cell>
          <cell r="AB21">
            <v>18</v>
          </cell>
        </row>
        <row r="22">
          <cell r="X22" t="str">
            <v>DK   Østjylland</v>
          </cell>
          <cell r="Y22">
            <v>158695.59533230501</v>
          </cell>
          <cell r="Z22">
            <v>274.04069783851412</v>
          </cell>
          <cell r="AB22">
            <v>17</v>
          </cell>
        </row>
        <row r="23">
          <cell r="X23" t="str">
            <v>DK   København Nord/Hørsholm</v>
          </cell>
          <cell r="Y23">
            <v>135809.24109717659</v>
          </cell>
          <cell r="Z23">
            <v>227.61375817134476</v>
          </cell>
          <cell r="AB23">
            <v>16</v>
          </cell>
        </row>
        <row r="24">
          <cell r="X24" t="str">
            <v>DK   Nordjylland</v>
          </cell>
          <cell r="Y24">
            <v>111298.28274428274</v>
          </cell>
          <cell r="Z24">
            <v>101.06327879128011</v>
          </cell>
          <cell r="AB24">
            <v>15</v>
          </cell>
        </row>
        <row r="25">
          <cell r="X25" t="str">
            <v>DK   Nordvestjylland</v>
          </cell>
          <cell r="Y25">
            <v>103882.29562068272</v>
          </cell>
          <cell r="Z25">
            <v>176.18161611042075</v>
          </cell>
          <cell r="AB25">
            <v>14</v>
          </cell>
        </row>
        <row r="26">
          <cell r="X26" t="str">
            <v>DK   Vestsjælland</v>
          </cell>
          <cell r="Y26">
            <v>103340.20092549126</v>
          </cell>
          <cell r="Z26">
            <v>577.02732604639073</v>
          </cell>
          <cell r="AB26">
            <v>13</v>
          </cell>
        </row>
        <row r="27">
          <cell r="X27" t="str">
            <v>DK   Lolland-Falster</v>
          </cell>
          <cell r="Y27">
            <v>95915.380457380481</v>
          </cell>
          <cell r="Z27">
            <v>208.85494463842454</v>
          </cell>
          <cell r="AB27">
            <v>12</v>
          </cell>
        </row>
        <row r="28">
          <cell r="X28" t="str">
            <v>DK   Roskilde/Frederikssund</v>
          </cell>
          <cell r="Y28">
            <v>64933.361679297159</v>
          </cell>
          <cell r="Z28">
            <v>337.16253711968699</v>
          </cell>
          <cell r="AB28">
            <v>11</v>
          </cell>
        </row>
        <row r="29">
          <cell r="X29" t="str">
            <v>DK   Køge</v>
          </cell>
          <cell r="Y29">
            <v>63452.524176782244</v>
          </cell>
          <cell r="Z29">
            <v>170.39734135014476</v>
          </cell>
          <cell r="AB29">
            <v>10</v>
          </cell>
        </row>
        <row r="30">
          <cell r="X30" t="str">
            <v>DK   Silkeborg</v>
          </cell>
          <cell r="Y30">
            <v>55295.195359130848</v>
          </cell>
          <cell r="Z30">
            <v>127.09489914801179</v>
          </cell>
          <cell r="AB30">
            <v>9</v>
          </cell>
        </row>
        <row r="31">
          <cell r="X31" t="str">
            <v>DK   Viborg</v>
          </cell>
          <cell r="Y31">
            <v>50508.445845349073</v>
          </cell>
          <cell r="Z31">
            <v>-49.43116173399266</v>
          </cell>
          <cell r="AB31">
            <v>8</v>
          </cell>
        </row>
        <row r="32">
          <cell r="X32" t="str">
            <v>DK   CMB</v>
          </cell>
          <cell r="Y32">
            <v>51.883441754409496</v>
          </cell>
          <cell r="Z32">
            <v>0</v>
          </cell>
          <cell r="AB32">
            <v>7</v>
          </cell>
        </row>
        <row r="33">
          <cell r="X33" t="str">
            <v>DK   Bornholm</v>
          </cell>
          <cell r="Y33">
            <v>0</v>
          </cell>
          <cell r="Z33">
            <v>0</v>
          </cell>
          <cell r="AB33">
            <v>6</v>
          </cell>
        </row>
        <row r="34">
          <cell r="X34">
            <v>0</v>
          </cell>
          <cell r="Y34">
            <v>0</v>
          </cell>
          <cell r="Z34">
            <v>0</v>
          </cell>
          <cell r="AB34">
            <v>0</v>
          </cell>
        </row>
        <row r="35">
          <cell r="X35">
            <v>0</v>
          </cell>
          <cell r="Y35">
            <v>0</v>
          </cell>
          <cell r="Z35">
            <v>0</v>
          </cell>
          <cell r="AB35">
            <v>0</v>
          </cell>
        </row>
        <row r="36">
          <cell r="X36">
            <v>0</v>
          </cell>
          <cell r="Y36">
            <v>0</v>
          </cell>
          <cell r="Z36">
            <v>0</v>
          </cell>
          <cell r="AB36">
            <v>0</v>
          </cell>
        </row>
        <row r="37">
          <cell r="X37">
            <v>0</v>
          </cell>
          <cell r="Y37">
            <v>0</v>
          </cell>
          <cell r="Z37">
            <v>0</v>
          </cell>
          <cell r="AB37">
            <v>0</v>
          </cell>
        </row>
        <row r="38">
          <cell r="X38">
            <v>0</v>
          </cell>
          <cell r="Y38">
            <v>0</v>
          </cell>
          <cell r="AB38">
            <v>0</v>
          </cell>
        </row>
      </sheetData>
      <sheetData sheetId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"/>
      <sheetName val="Blad2"/>
    </sheetNames>
    <sheetDataSet>
      <sheetData sheetId="0">
        <row r="11">
          <cell r="X11" t="str">
            <v>REGIONS</v>
          </cell>
          <cell r="Y11" t="str">
            <v xml:space="preserve"> Regions IMPAIRED</v>
          </cell>
          <cell r="Z11" t="str">
            <v>BPS</v>
          </cell>
          <cell r="AB11" t="str">
            <v>PLOT</v>
          </cell>
        </row>
        <row r="12">
          <cell r="X12" t="str">
            <v>DK   Århus</v>
          </cell>
          <cell r="Y12">
            <v>312381.31486821815</v>
          </cell>
          <cell r="Z12">
            <v>92.872623849890587</v>
          </cell>
          <cell r="AB12">
            <v>27</v>
          </cell>
        </row>
        <row r="13">
          <cell r="X13" t="str">
            <v>DK   København</v>
          </cell>
          <cell r="Y13">
            <v>250066.63523573201</v>
          </cell>
          <cell r="Z13">
            <v>52.683335605973426</v>
          </cell>
          <cell r="AB13">
            <v>26</v>
          </cell>
        </row>
        <row r="14">
          <cell r="X14" t="str">
            <v>DK   Fyn</v>
          </cell>
          <cell r="Y14">
            <v>237137.02032056873</v>
          </cell>
          <cell r="Z14">
            <v>151.54612091863368</v>
          </cell>
          <cell r="AB14">
            <v>25</v>
          </cell>
        </row>
        <row r="15">
          <cell r="X15" t="str">
            <v>DK   Sydsjælland</v>
          </cell>
          <cell r="Y15">
            <v>195719.25504660991</v>
          </cell>
          <cell r="Z15">
            <v>380.77932019652286</v>
          </cell>
          <cell r="AB15">
            <v>24</v>
          </cell>
        </row>
        <row r="16">
          <cell r="X16" t="str">
            <v>DK   København Vest</v>
          </cell>
          <cell r="Y16">
            <v>181811.98283146671</v>
          </cell>
          <cell r="Z16">
            <v>299.2454731440717</v>
          </cell>
          <cell r="AB16">
            <v>23</v>
          </cell>
          <cell r="AG16">
            <v>1</v>
          </cell>
        </row>
        <row r="17">
          <cell r="X17" t="str">
            <v>DK   Randers/Djursland</v>
          </cell>
          <cell r="Y17">
            <v>176815.65260545904</v>
          </cell>
          <cell r="Z17">
            <v>246.29372383099951</v>
          </cell>
          <cell r="AB17">
            <v>22</v>
          </cell>
        </row>
        <row r="18">
          <cell r="X18" t="str">
            <v>DK   Sønderjylland</v>
          </cell>
          <cell r="Y18">
            <v>174500.15907719135</v>
          </cell>
          <cell r="Z18">
            <v>451.5731979710356</v>
          </cell>
          <cell r="AB18">
            <v>21</v>
          </cell>
        </row>
        <row r="19">
          <cell r="X19" t="str">
            <v>DK   Midt- og Vestjylland</v>
          </cell>
          <cell r="Y19">
            <v>171620.42961571997</v>
          </cell>
          <cell r="Z19">
            <v>200.72295525139265</v>
          </cell>
          <cell r="AB19">
            <v>20</v>
          </cell>
        </row>
        <row r="20">
          <cell r="X20" t="str">
            <v>DK   Hillerød/Helsingør</v>
          </cell>
          <cell r="Y20">
            <v>168306.69733753605</v>
          </cell>
          <cell r="Z20">
            <v>170.59839368361978</v>
          </cell>
          <cell r="AB20">
            <v>19</v>
          </cell>
        </row>
        <row r="21">
          <cell r="X21" t="str">
            <v>DK   Syd- og Vestjylland</v>
          </cell>
          <cell r="Y21">
            <v>161651.32975655555</v>
          </cell>
          <cell r="Z21">
            <v>258.63552020552942</v>
          </cell>
          <cell r="AB21">
            <v>18</v>
          </cell>
        </row>
        <row r="22">
          <cell r="X22" t="str">
            <v>DK   Østjylland</v>
          </cell>
          <cell r="Y22">
            <v>158695.59533230501</v>
          </cell>
          <cell r="Z22">
            <v>274.04069783851412</v>
          </cell>
          <cell r="AB22">
            <v>17</v>
          </cell>
        </row>
        <row r="23">
          <cell r="X23" t="str">
            <v>DK   København Nord/Hørsholm</v>
          </cell>
          <cell r="Y23">
            <v>135809.24109717659</v>
          </cell>
          <cell r="Z23">
            <v>227.61375817134476</v>
          </cell>
          <cell r="AB23">
            <v>16</v>
          </cell>
        </row>
        <row r="24">
          <cell r="X24" t="str">
            <v>DK   Nordjylland</v>
          </cell>
          <cell r="Y24">
            <v>111298.28274428274</v>
          </cell>
          <cell r="Z24">
            <v>101.06327879128011</v>
          </cell>
          <cell r="AB24">
            <v>15</v>
          </cell>
        </row>
        <row r="25">
          <cell r="X25" t="str">
            <v>DK   Nordvestjylland</v>
          </cell>
          <cell r="Y25">
            <v>103882.29562068272</v>
          </cell>
          <cell r="Z25">
            <v>176.18161611042075</v>
          </cell>
          <cell r="AB25">
            <v>14</v>
          </cell>
        </row>
        <row r="26">
          <cell r="X26" t="str">
            <v>DK   Vestsjælland</v>
          </cell>
          <cell r="Y26">
            <v>103340.20092549126</v>
          </cell>
          <cell r="Z26">
            <v>577.02732604639073</v>
          </cell>
          <cell r="AB26">
            <v>13</v>
          </cell>
        </row>
        <row r="27">
          <cell r="X27" t="str">
            <v>DK   Lolland-Falster</v>
          </cell>
          <cell r="Y27">
            <v>95915.380457380481</v>
          </cell>
          <cell r="Z27">
            <v>208.85494463842454</v>
          </cell>
          <cell r="AB27">
            <v>12</v>
          </cell>
        </row>
        <row r="28">
          <cell r="X28" t="str">
            <v>DK   Roskilde/Frederikssund</v>
          </cell>
          <cell r="Y28">
            <v>64933.361679297159</v>
          </cell>
          <cell r="Z28">
            <v>337.16253711968699</v>
          </cell>
          <cell r="AB28">
            <v>11</v>
          </cell>
        </row>
        <row r="29">
          <cell r="X29" t="str">
            <v>DK   Køge</v>
          </cell>
          <cell r="Y29">
            <v>63452.524176782244</v>
          </cell>
          <cell r="Z29">
            <v>170.39734135014476</v>
          </cell>
          <cell r="AB29">
            <v>10</v>
          </cell>
        </row>
        <row r="30">
          <cell r="X30" t="str">
            <v>DK   Silkeborg</v>
          </cell>
          <cell r="Y30">
            <v>55295.195359130848</v>
          </cell>
          <cell r="Z30">
            <v>127.09489914801179</v>
          </cell>
          <cell r="AB30">
            <v>9</v>
          </cell>
        </row>
        <row r="31">
          <cell r="X31" t="str">
            <v>DK   Viborg</v>
          </cell>
          <cell r="Y31">
            <v>50508.445845349073</v>
          </cell>
          <cell r="Z31">
            <v>-49.43116173399266</v>
          </cell>
          <cell r="AB31">
            <v>8</v>
          </cell>
        </row>
        <row r="32">
          <cell r="X32" t="str">
            <v>DK   CMB</v>
          </cell>
          <cell r="Y32">
            <v>51.883441754409496</v>
          </cell>
          <cell r="Z32">
            <v>0</v>
          </cell>
          <cell r="AB32">
            <v>7</v>
          </cell>
        </row>
        <row r="33">
          <cell r="X33" t="str">
            <v>DK   Bornholm</v>
          </cell>
          <cell r="Y33">
            <v>0</v>
          </cell>
          <cell r="Z33">
            <v>0</v>
          </cell>
          <cell r="AB33">
            <v>6</v>
          </cell>
        </row>
        <row r="34">
          <cell r="X34">
            <v>0</v>
          </cell>
          <cell r="Y34">
            <v>0</v>
          </cell>
          <cell r="Z34">
            <v>0</v>
          </cell>
          <cell r="AB34">
            <v>0</v>
          </cell>
        </row>
        <row r="35">
          <cell r="X35">
            <v>0</v>
          </cell>
          <cell r="Y35">
            <v>0</v>
          </cell>
          <cell r="Z35">
            <v>0</v>
          </cell>
          <cell r="AB35">
            <v>0</v>
          </cell>
        </row>
        <row r="36">
          <cell r="X36">
            <v>0</v>
          </cell>
          <cell r="Y36">
            <v>0</v>
          </cell>
          <cell r="Z36">
            <v>0</v>
          </cell>
          <cell r="AB36">
            <v>0</v>
          </cell>
        </row>
        <row r="37">
          <cell r="X37">
            <v>0</v>
          </cell>
          <cell r="Y37">
            <v>0</v>
          </cell>
          <cell r="Z37">
            <v>0</v>
          </cell>
          <cell r="AB37">
            <v>0</v>
          </cell>
        </row>
        <row r="38">
          <cell r="X38">
            <v>0</v>
          </cell>
          <cell r="Y38">
            <v>0</v>
          </cell>
          <cell r="AB38">
            <v>0</v>
          </cell>
        </row>
      </sheetData>
      <sheetData sheetId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"/>
      <sheetName val="Blad2"/>
    </sheetNames>
    <sheetDataSet>
      <sheetData sheetId="0">
        <row r="11">
          <cell r="X11" t="str">
            <v>REGIONS</v>
          </cell>
          <cell r="Y11" t="str">
            <v xml:space="preserve"> Regions IMPAIRED</v>
          </cell>
          <cell r="Z11" t="str">
            <v>BPS</v>
          </cell>
          <cell r="AB11" t="str">
            <v>PLOT</v>
          </cell>
        </row>
        <row r="12">
          <cell r="X12" t="str">
            <v>DK   Århus</v>
          </cell>
          <cell r="Y12">
            <v>312381.31486821815</v>
          </cell>
          <cell r="Z12">
            <v>92.872623849890587</v>
          </cell>
          <cell r="AB12">
            <v>27</v>
          </cell>
        </row>
        <row r="13">
          <cell r="X13" t="str">
            <v>DK   København</v>
          </cell>
          <cell r="Y13">
            <v>250066.63523573201</v>
          </cell>
          <cell r="Z13">
            <v>52.683335605973426</v>
          </cell>
          <cell r="AB13">
            <v>26</v>
          </cell>
        </row>
        <row r="14">
          <cell r="X14" t="str">
            <v>DK   Fyn</v>
          </cell>
          <cell r="Y14">
            <v>237137.02032056873</v>
          </cell>
          <cell r="Z14">
            <v>151.54612091863368</v>
          </cell>
          <cell r="AB14">
            <v>25</v>
          </cell>
        </row>
        <row r="15">
          <cell r="X15" t="str">
            <v>DK   Sydsjælland</v>
          </cell>
          <cell r="Y15">
            <v>195719.25504660991</v>
          </cell>
          <cell r="Z15">
            <v>380.77932019652286</v>
          </cell>
          <cell r="AB15">
            <v>24</v>
          </cell>
        </row>
        <row r="16">
          <cell r="X16" t="str">
            <v>DK   København Vest</v>
          </cell>
          <cell r="Y16">
            <v>181811.98283146671</v>
          </cell>
          <cell r="Z16">
            <v>299.2454731440717</v>
          </cell>
          <cell r="AB16">
            <v>23</v>
          </cell>
          <cell r="AG16">
            <v>1</v>
          </cell>
        </row>
        <row r="17">
          <cell r="X17" t="str">
            <v>DK   Randers/Djursland</v>
          </cell>
          <cell r="Y17">
            <v>176815.65260545904</v>
          </cell>
          <cell r="Z17">
            <v>246.29372383099951</v>
          </cell>
          <cell r="AB17">
            <v>22</v>
          </cell>
        </row>
        <row r="18">
          <cell r="X18" t="str">
            <v>DK   Sønderjylland</v>
          </cell>
          <cell r="Y18">
            <v>174500.15907719135</v>
          </cell>
          <cell r="Z18">
            <v>451.5731979710356</v>
          </cell>
          <cell r="AB18">
            <v>21</v>
          </cell>
        </row>
        <row r="19">
          <cell r="X19" t="str">
            <v>DK   Midt- og Vestjylland</v>
          </cell>
          <cell r="Y19">
            <v>171620.42961571997</v>
          </cell>
          <cell r="Z19">
            <v>200.72295525139265</v>
          </cell>
          <cell r="AB19">
            <v>20</v>
          </cell>
        </row>
        <row r="20">
          <cell r="X20" t="str">
            <v>DK   Hillerød/Helsingør</v>
          </cell>
          <cell r="Y20">
            <v>168306.69733753605</v>
          </cell>
          <cell r="Z20">
            <v>170.59839368361978</v>
          </cell>
          <cell r="AB20">
            <v>19</v>
          </cell>
        </row>
        <row r="21">
          <cell r="X21" t="str">
            <v>DK   Syd- og Vestjylland</v>
          </cell>
          <cell r="Y21">
            <v>161651.32975655555</v>
          </cell>
          <cell r="Z21">
            <v>258.63552020552942</v>
          </cell>
          <cell r="AB21">
            <v>18</v>
          </cell>
        </row>
        <row r="22">
          <cell r="X22" t="str">
            <v>DK   Østjylland</v>
          </cell>
          <cell r="Y22">
            <v>158695.59533230501</v>
          </cell>
          <cell r="Z22">
            <v>274.04069783851412</v>
          </cell>
          <cell r="AB22">
            <v>17</v>
          </cell>
        </row>
        <row r="23">
          <cell r="X23" t="str">
            <v>DK   København Nord/Hørsholm</v>
          </cell>
          <cell r="Y23">
            <v>135809.24109717659</v>
          </cell>
          <cell r="Z23">
            <v>227.61375817134476</v>
          </cell>
          <cell r="AB23">
            <v>16</v>
          </cell>
        </row>
        <row r="24">
          <cell r="X24" t="str">
            <v>DK   Nordjylland</v>
          </cell>
          <cell r="Y24">
            <v>111298.28274428274</v>
          </cell>
          <cell r="Z24">
            <v>101.06327879128011</v>
          </cell>
          <cell r="AB24">
            <v>15</v>
          </cell>
        </row>
        <row r="25">
          <cell r="X25" t="str">
            <v>DK   Nordvestjylland</v>
          </cell>
          <cell r="Y25">
            <v>103882.29562068272</v>
          </cell>
          <cell r="Z25">
            <v>176.18161611042075</v>
          </cell>
          <cell r="AB25">
            <v>14</v>
          </cell>
        </row>
        <row r="26">
          <cell r="X26" t="str">
            <v>DK   Vestsjælland</v>
          </cell>
          <cell r="Y26">
            <v>103340.20092549126</v>
          </cell>
          <cell r="Z26">
            <v>577.02732604639073</v>
          </cell>
          <cell r="AB26">
            <v>13</v>
          </cell>
        </row>
        <row r="27">
          <cell r="X27" t="str">
            <v>DK   Lolland-Falster</v>
          </cell>
          <cell r="Y27">
            <v>95915.380457380481</v>
          </cell>
          <cell r="Z27">
            <v>208.85494463842454</v>
          </cell>
          <cell r="AB27">
            <v>12</v>
          </cell>
        </row>
        <row r="28">
          <cell r="X28" t="str">
            <v>DK   Roskilde/Frederikssund</v>
          </cell>
          <cell r="Y28">
            <v>64933.361679297159</v>
          </cell>
          <cell r="Z28">
            <v>337.16253711968699</v>
          </cell>
          <cell r="AB28">
            <v>11</v>
          </cell>
        </row>
        <row r="29">
          <cell r="X29" t="str">
            <v>DK   Køge</v>
          </cell>
          <cell r="Y29">
            <v>63452.524176782244</v>
          </cell>
          <cell r="Z29">
            <v>170.39734135014476</v>
          </cell>
          <cell r="AB29">
            <v>10</v>
          </cell>
        </row>
        <row r="30">
          <cell r="X30" t="str">
            <v>DK   Silkeborg</v>
          </cell>
          <cell r="Y30">
            <v>55295.195359130848</v>
          </cell>
          <cell r="Z30">
            <v>127.09489914801179</v>
          </cell>
          <cell r="AB30">
            <v>9</v>
          </cell>
        </row>
        <row r="31">
          <cell r="X31" t="str">
            <v>DK   Viborg</v>
          </cell>
          <cell r="Y31">
            <v>50508.445845349073</v>
          </cell>
          <cell r="Z31">
            <v>-49.43116173399266</v>
          </cell>
          <cell r="AB31">
            <v>8</v>
          </cell>
        </row>
        <row r="32">
          <cell r="X32" t="str">
            <v>DK   CMB</v>
          </cell>
          <cell r="Y32">
            <v>51.883441754409496</v>
          </cell>
          <cell r="Z32">
            <v>0</v>
          </cell>
          <cell r="AB32">
            <v>7</v>
          </cell>
        </row>
        <row r="33">
          <cell r="X33" t="str">
            <v>DK   Bornholm</v>
          </cell>
          <cell r="Y33">
            <v>0</v>
          </cell>
          <cell r="Z33">
            <v>0</v>
          </cell>
          <cell r="AB33">
            <v>6</v>
          </cell>
        </row>
        <row r="34">
          <cell r="X34">
            <v>0</v>
          </cell>
          <cell r="Y34">
            <v>0</v>
          </cell>
          <cell r="Z34">
            <v>0</v>
          </cell>
          <cell r="AB34">
            <v>0</v>
          </cell>
        </row>
        <row r="35">
          <cell r="X35">
            <v>0</v>
          </cell>
          <cell r="Y35">
            <v>0</v>
          </cell>
          <cell r="Z35">
            <v>0</v>
          </cell>
          <cell r="AB35">
            <v>0</v>
          </cell>
        </row>
        <row r="36">
          <cell r="X36">
            <v>0</v>
          </cell>
          <cell r="Y36">
            <v>0</v>
          </cell>
          <cell r="Z36">
            <v>0</v>
          </cell>
          <cell r="AB36">
            <v>0</v>
          </cell>
        </row>
        <row r="37">
          <cell r="X37">
            <v>0</v>
          </cell>
          <cell r="Y37">
            <v>0</v>
          </cell>
          <cell r="Z37">
            <v>0</v>
          </cell>
          <cell r="AB37">
            <v>0</v>
          </cell>
        </row>
        <row r="38">
          <cell r="X38">
            <v>0</v>
          </cell>
          <cell r="Y38">
            <v>0</v>
          </cell>
          <cell r="AB38">
            <v>0</v>
          </cell>
        </row>
      </sheetData>
      <sheetData sheetId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shboard"/>
      <sheetName val="Data"/>
      <sheetName val="Calculation"/>
      <sheetName val="Cockpit"/>
      <sheetName val="Data1"/>
      <sheetName val="Blad2"/>
      <sheetName val="Chart Losses"/>
      <sheetName val="Chart"/>
      <sheetName val="Verticle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H1">
            <v>12</v>
          </cell>
        </row>
        <row r="7">
          <cell r="H7">
            <v>39355</v>
          </cell>
          <cell r="I7">
            <v>-12583.568320457169</v>
          </cell>
          <cell r="J7">
            <v>-29528.796506045481</v>
          </cell>
          <cell r="K7">
            <v>9149.5046072428504</v>
          </cell>
          <cell r="L7">
            <v>521.78458709035749</v>
          </cell>
          <cell r="M7">
            <v>832.28606182556814</v>
          </cell>
        </row>
        <row r="8">
          <cell r="H8">
            <v>39447</v>
          </cell>
          <cell r="I8">
            <v>-6107.2062160985151</v>
          </cell>
          <cell r="J8">
            <v>-17297.23785140492</v>
          </cell>
          <cell r="K8">
            <v>11190.056635055025</v>
          </cell>
          <cell r="L8">
            <v>2207.7170482824918</v>
          </cell>
          <cell r="M8">
            <v>8982.3395867725321</v>
          </cell>
        </row>
        <row r="9">
          <cell r="H9">
            <v>39538</v>
          </cell>
          <cell r="I9">
            <v>20744.94983963656</v>
          </cell>
          <cell r="J9">
            <v>9871.652745685089</v>
          </cell>
          <cell r="K9">
            <v>10873.297093951469</v>
          </cell>
          <cell r="L9">
            <v>235.08904428518645</v>
          </cell>
          <cell r="M9">
            <v>10638.208049666282</v>
          </cell>
        </row>
        <row r="10">
          <cell r="H10">
            <v>39629</v>
          </cell>
          <cell r="I10">
            <v>36004.189320832505</v>
          </cell>
          <cell r="J10">
            <v>31513.641948807286</v>
          </cell>
          <cell r="K10">
            <v>4490.5473720252212</v>
          </cell>
          <cell r="L10">
            <v>-74.91448625549674</v>
          </cell>
          <cell r="M10">
            <v>4565.4618582807179</v>
          </cell>
        </row>
        <row r="11">
          <cell r="H11">
            <v>39721</v>
          </cell>
          <cell r="I11">
            <v>89222.237971861614</v>
          </cell>
          <cell r="J11">
            <v>62520.173986288719</v>
          </cell>
          <cell r="K11">
            <v>26702.06398557288</v>
          </cell>
          <cell r="L11">
            <v>1124.5291144871567</v>
          </cell>
          <cell r="M11">
            <v>25577.534871085722</v>
          </cell>
        </row>
        <row r="12">
          <cell r="H12">
            <v>39813</v>
          </cell>
          <cell r="I12">
            <v>319647.75925762422</v>
          </cell>
          <cell r="J12">
            <v>258719.81678384106</v>
          </cell>
          <cell r="K12">
            <v>60927.94247378318</v>
          </cell>
          <cell r="L12">
            <v>16117.831101670337</v>
          </cell>
          <cell r="M12">
            <v>44810.111372112842</v>
          </cell>
        </row>
        <row r="13">
          <cell r="H13">
            <v>39903</v>
          </cell>
          <cell r="I13">
            <v>356047.2713030263</v>
          </cell>
          <cell r="J13">
            <v>293525.78179947234</v>
          </cell>
          <cell r="K13">
            <v>62521.489503553959</v>
          </cell>
          <cell r="L13">
            <v>7616.3075737973231</v>
          </cell>
          <cell r="M13">
            <v>54905.181929756633</v>
          </cell>
        </row>
        <row r="14">
          <cell r="H14">
            <v>39994</v>
          </cell>
          <cell r="I14">
            <v>424948.9560509639</v>
          </cell>
          <cell r="J14">
            <v>379151.08055957564</v>
          </cell>
          <cell r="K14">
            <v>45797.875491388208</v>
          </cell>
          <cell r="L14">
            <v>20502.932593554051</v>
          </cell>
          <cell r="M14">
            <v>25294.942897834164</v>
          </cell>
        </row>
        <row r="15">
          <cell r="H15">
            <v>40086</v>
          </cell>
          <cell r="I15">
            <v>358248.26213232439</v>
          </cell>
          <cell r="J15">
            <v>298161.04450320697</v>
          </cell>
          <cell r="K15">
            <v>60087.217629117556</v>
          </cell>
          <cell r="L15">
            <v>33233.502392196053</v>
          </cell>
          <cell r="M15">
            <v>26853.715236921507</v>
          </cell>
        </row>
        <row r="16">
          <cell r="H16">
            <v>40178</v>
          </cell>
          <cell r="I16">
            <v>346378.76246359549</v>
          </cell>
          <cell r="J16">
            <v>270060.67629333772</v>
          </cell>
          <cell r="K16">
            <v>76385.232770257659</v>
          </cell>
          <cell r="L16">
            <v>35689.407993377368</v>
          </cell>
          <cell r="M16">
            <v>40695.824776880268</v>
          </cell>
        </row>
        <row r="17">
          <cell r="H17">
            <v>40268</v>
          </cell>
          <cell r="I17">
            <v>260744.26718327386</v>
          </cell>
          <cell r="J17">
            <v>202920.05239833766</v>
          </cell>
          <cell r="K17">
            <v>57855.522312518107</v>
          </cell>
          <cell r="L17">
            <v>10062.278699749018</v>
          </cell>
          <cell r="M17">
            <v>47793.243612769089</v>
          </cell>
        </row>
        <row r="18">
          <cell r="H18">
            <v>40359</v>
          </cell>
          <cell r="I18">
            <v>245504.5718670499</v>
          </cell>
          <cell r="J18">
            <v>161765.99814240375</v>
          </cell>
          <cell r="K18">
            <v>83741.74025533539</v>
          </cell>
          <cell r="L18">
            <v>18409.483842318619</v>
          </cell>
          <cell r="M18">
            <v>65332.256413016774</v>
          </cell>
        </row>
        <row r="19">
          <cell r="H19">
            <v>40451</v>
          </cell>
          <cell r="I19">
            <v>206826.41197855858</v>
          </cell>
          <cell r="J19">
            <v>159843.84234750154</v>
          </cell>
          <cell r="K19">
            <v>46984.298418579187</v>
          </cell>
          <cell r="L19">
            <v>6223.7427397333486</v>
          </cell>
          <cell r="M19">
            <v>40760.555678845827</v>
          </cell>
        </row>
        <row r="20">
          <cell r="H20">
            <v>40543</v>
          </cell>
          <cell r="I20">
            <v>165764.88963013806</v>
          </cell>
          <cell r="J20">
            <v>134693.92537076038</v>
          </cell>
          <cell r="K20">
            <v>31098.830768661253</v>
          </cell>
          <cell r="L20">
            <v>-7426.223087774968</v>
          </cell>
          <cell r="M20">
            <v>38525.053856436214</v>
          </cell>
        </row>
        <row r="21">
          <cell r="H21">
            <v>40633</v>
          </cell>
          <cell r="I21">
            <v>241599.15648041904</v>
          </cell>
          <cell r="J21">
            <v>210511.13181724132</v>
          </cell>
          <cell r="K21">
            <v>31088.784803448958</v>
          </cell>
          <cell r="L21">
            <v>8970.7464536218558</v>
          </cell>
          <cell r="M21">
            <v>22118.038349827104</v>
          </cell>
        </row>
        <row r="22">
          <cell r="H22">
            <v>40724</v>
          </cell>
          <cell r="I22">
            <v>118454.88312951848</v>
          </cell>
          <cell r="J22">
            <v>68750.260729311791</v>
          </cell>
          <cell r="K22">
            <v>49704.621192572595</v>
          </cell>
          <cell r="L22">
            <v>14678.4341582295</v>
          </cell>
          <cell r="M22">
            <v>35026.1870343431</v>
          </cell>
        </row>
        <row r="23">
          <cell r="H23">
            <v>40816</v>
          </cell>
          <cell r="I23">
            <v>112444.88760693354</v>
          </cell>
          <cell r="J23">
            <v>36741.993541070085</v>
          </cell>
          <cell r="K23">
            <v>75703.379208318715</v>
          </cell>
          <cell r="L23">
            <v>11366.937170274534</v>
          </cell>
          <cell r="M23">
            <v>64336.442038044173</v>
          </cell>
        </row>
        <row r="24">
          <cell r="H24">
            <v>40908</v>
          </cell>
          <cell r="I24">
            <v>262196.18462191231</v>
          </cell>
          <cell r="J24">
            <v>155983.75675268547</v>
          </cell>
          <cell r="K24">
            <v>106242.97736406702</v>
          </cell>
          <cell r="L24">
            <v>26345.991655664955</v>
          </cell>
          <cell r="M24">
            <v>79896.985708402048</v>
          </cell>
        </row>
        <row r="25">
          <cell r="H25">
            <v>40999</v>
          </cell>
          <cell r="I25">
            <v>218256.17996445112</v>
          </cell>
          <cell r="J25">
            <v>139178.3301834286</v>
          </cell>
          <cell r="K25">
            <v>79077.849781022538</v>
          </cell>
          <cell r="L25">
            <v>19072.123072579398</v>
          </cell>
          <cell r="M25">
            <v>60005.726708443137</v>
          </cell>
        </row>
        <row r="26">
          <cell r="H26">
            <v>41090</v>
          </cell>
          <cell r="I26">
            <v>216619.26632703928</v>
          </cell>
          <cell r="J26">
            <v>186454.11113278463</v>
          </cell>
          <cell r="K26">
            <v>30165.155194254636</v>
          </cell>
          <cell r="L26">
            <v>6158.8849274080749</v>
          </cell>
          <cell r="M26">
            <v>24006.270266846564</v>
          </cell>
        </row>
        <row r="27">
          <cell r="H27">
            <v>41182</v>
          </cell>
          <cell r="I27">
            <v>254452.74787014717</v>
          </cell>
          <cell r="J27">
            <v>167013.41498044319</v>
          </cell>
          <cell r="K27">
            <v>87439.332889704005</v>
          </cell>
          <cell r="L27">
            <v>14268.092507650599</v>
          </cell>
          <cell r="M27">
            <v>73171.240382053482</v>
          </cell>
        </row>
      </sheetData>
      <sheetData sheetId="7">
        <row r="12">
          <cell r="AA12">
            <v>27</v>
          </cell>
        </row>
      </sheetData>
      <sheetData sheetId="8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shboard"/>
      <sheetName val="Data"/>
      <sheetName val="Calculation"/>
      <sheetName val="Cockpit"/>
      <sheetName val="Data1"/>
      <sheetName val="Blad2"/>
      <sheetName val="Chart Losses"/>
      <sheetName val="Chart"/>
      <sheetName val="Verticle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H1">
            <v>12</v>
          </cell>
        </row>
        <row r="7">
          <cell r="H7">
            <v>39355</v>
          </cell>
          <cell r="I7">
            <v>-12583.568320457169</v>
          </cell>
          <cell r="J7">
            <v>-29528.796506045481</v>
          </cell>
          <cell r="K7">
            <v>9149.5046072428504</v>
          </cell>
          <cell r="L7">
            <v>521.78458709035749</v>
          </cell>
          <cell r="M7">
            <v>832.28606182556814</v>
          </cell>
        </row>
        <row r="8">
          <cell r="H8">
            <v>39447</v>
          </cell>
          <cell r="I8">
            <v>-6107.2062160985151</v>
          </cell>
          <cell r="J8">
            <v>-17297.23785140492</v>
          </cell>
          <cell r="K8">
            <v>11190.056635055025</v>
          </cell>
          <cell r="L8">
            <v>2207.7170482824918</v>
          </cell>
          <cell r="M8">
            <v>8982.3395867725321</v>
          </cell>
        </row>
        <row r="9">
          <cell r="H9">
            <v>39538</v>
          </cell>
          <cell r="I9">
            <v>20744.94983963656</v>
          </cell>
          <cell r="J9">
            <v>9871.652745685089</v>
          </cell>
          <cell r="K9">
            <v>10873.297093951469</v>
          </cell>
          <cell r="L9">
            <v>235.08904428518645</v>
          </cell>
          <cell r="M9">
            <v>10638.208049666282</v>
          </cell>
        </row>
        <row r="10">
          <cell r="H10">
            <v>39629</v>
          </cell>
          <cell r="I10">
            <v>36004.189320832505</v>
          </cell>
          <cell r="J10">
            <v>31513.641948807286</v>
          </cell>
          <cell r="K10">
            <v>4490.5473720252212</v>
          </cell>
          <cell r="L10">
            <v>-74.91448625549674</v>
          </cell>
          <cell r="M10">
            <v>4565.4618582807179</v>
          </cell>
        </row>
        <row r="11">
          <cell r="H11">
            <v>39721</v>
          </cell>
          <cell r="I11">
            <v>89222.237971861614</v>
          </cell>
          <cell r="J11">
            <v>62520.173986288719</v>
          </cell>
          <cell r="K11">
            <v>26702.06398557288</v>
          </cell>
          <cell r="L11">
            <v>1124.5291144871567</v>
          </cell>
          <cell r="M11">
            <v>25577.534871085722</v>
          </cell>
        </row>
        <row r="12">
          <cell r="H12">
            <v>39813</v>
          </cell>
          <cell r="I12">
            <v>319647.75925762422</v>
          </cell>
          <cell r="J12">
            <v>258719.81678384106</v>
          </cell>
          <cell r="K12">
            <v>60927.94247378318</v>
          </cell>
          <cell r="L12">
            <v>16117.831101670337</v>
          </cell>
          <cell r="M12">
            <v>44810.111372112842</v>
          </cell>
        </row>
        <row r="13">
          <cell r="H13">
            <v>39903</v>
          </cell>
          <cell r="I13">
            <v>356047.2713030263</v>
          </cell>
          <cell r="J13">
            <v>293525.78179947234</v>
          </cell>
          <cell r="K13">
            <v>62521.489503553959</v>
          </cell>
          <cell r="L13">
            <v>7616.3075737973231</v>
          </cell>
          <cell r="M13">
            <v>54905.181929756633</v>
          </cell>
        </row>
        <row r="14">
          <cell r="H14">
            <v>39994</v>
          </cell>
          <cell r="I14">
            <v>424948.9560509639</v>
          </cell>
          <cell r="J14">
            <v>379151.08055957564</v>
          </cell>
          <cell r="K14">
            <v>45797.875491388208</v>
          </cell>
          <cell r="L14">
            <v>20502.932593554051</v>
          </cell>
          <cell r="M14">
            <v>25294.942897834164</v>
          </cell>
        </row>
        <row r="15">
          <cell r="H15">
            <v>40086</v>
          </cell>
          <cell r="I15">
            <v>358248.26213232439</v>
          </cell>
          <cell r="J15">
            <v>298161.04450320697</v>
          </cell>
          <cell r="K15">
            <v>60087.217629117556</v>
          </cell>
          <cell r="L15">
            <v>33233.502392196053</v>
          </cell>
          <cell r="M15">
            <v>26853.715236921507</v>
          </cell>
        </row>
        <row r="16">
          <cell r="H16">
            <v>40178</v>
          </cell>
          <cell r="I16">
            <v>346378.76246359549</v>
          </cell>
          <cell r="J16">
            <v>270060.67629333772</v>
          </cell>
          <cell r="K16">
            <v>76385.232770257659</v>
          </cell>
          <cell r="L16">
            <v>35689.407993377368</v>
          </cell>
          <cell r="M16">
            <v>40695.824776880268</v>
          </cell>
        </row>
        <row r="17">
          <cell r="H17">
            <v>40268</v>
          </cell>
          <cell r="I17">
            <v>260744.26718327386</v>
          </cell>
          <cell r="J17">
            <v>202920.05239833766</v>
          </cell>
          <cell r="K17">
            <v>57855.522312518107</v>
          </cell>
          <cell r="L17">
            <v>10062.278699749018</v>
          </cell>
          <cell r="M17">
            <v>47793.243612769089</v>
          </cell>
        </row>
        <row r="18">
          <cell r="H18">
            <v>40359</v>
          </cell>
          <cell r="I18">
            <v>245504.5718670499</v>
          </cell>
          <cell r="J18">
            <v>161765.99814240375</v>
          </cell>
          <cell r="K18">
            <v>83741.74025533539</v>
          </cell>
          <cell r="L18">
            <v>18409.483842318619</v>
          </cell>
          <cell r="M18">
            <v>65332.256413016774</v>
          </cell>
        </row>
        <row r="19">
          <cell r="H19">
            <v>40451</v>
          </cell>
          <cell r="I19">
            <v>206826.41197855858</v>
          </cell>
          <cell r="J19">
            <v>159843.84234750154</v>
          </cell>
          <cell r="K19">
            <v>46984.298418579187</v>
          </cell>
          <cell r="L19">
            <v>6223.7427397333486</v>
          </cell>
          <cell r="M19">
            <v>40760.555678845827</v>
          </cell>
        </row>
        <row r="20">
          <cell r="H20">
            <v>40543</v>
          </cell>
          <cell r="I20">
            <v>165764.88963013806</v>
          </cell>
          <cell r="J20">
            <v>134693.92537076038</v>
          </cell>
          <cell r="K20">
            <v>31098.830768661253</v>
          </cell>
          <cell r="L20">
            <v>-7426.223087774968</v>
          </cell>
          <cell r="M20">
            <v>38525.053856436214</v>
          </cell>
        </row>
        <row r="21">
          <cell r="H21">
            <v>40633</v>
          </cell>
          <cell r="I21">
            <v>241599.15648041904</v>
          </cell>
          <cell r="J21">
            <v>210511.13181724132</v>
          </cell>
          <cell r="K21">
            <v>31088.784803448958</v>
          </cell>
          <cell r="L21">
            <v>8970.7464536218558</v>
          </cell>
          <cell r="M21">
            <v>22118.038349827104</v>
          </cell>
        </row>
        <row r="22">
          <cell r="H22">
            <v>40724</v>
          </cell>
          <cell r="I22">
            <v>118454.88312951848</v>
          </cell>
          <cell r="J22">
            <v>68750.260729311791</v>
          </cell>
          <cell r="K22">
            <v>49704.621192572595</v>
          </cell>
          <cell r="L22">
            <v>14678.4341582295</v>
          </cell>
          <cell r="M22">
            <v>35026.1870343431</v>
          </cell>
        </row>
        <row r="23">
          <cell r="H23">
            <v>40816</v>
          </cell>
          <cell r="I23">
            <v>112444.88760693354</v>
          </cell>
          <cell r="J23">
            <v>36741.993541070085</v>
          </cell>
          <cell r="K23">
            <v>75703.379208318715</v>
          </cell>
          <cell r="L23">
            <v>11366.937170274534</v>
          </cell>
          <cell r="M23">
            <v>64336.442038044173</v>
          </cell>
        </row>
        <row r="24">
          <cell r="H24">
            <v>40908</v>
          </cell>
          <cell r="I24">
            <v>262196.18462191231</v>
          </cell>
          <cell r="J24">
            <v>155983.75675268547</v>
          </cell>
          <cell r="K24">
            <v>106242.97736406702</v>
          </cell>
          <cell r="L24">
            <v>26345.991655664955</v>
          </cell>
          <cell r="M24">
            <v>79896.985708402048</v>
          </cell>
        </row>
        <row r="25">
          <cell r="H25">
            <v>40999</v>
          </cell>
          <cell r="I25">
            <v>218256.17996445112</v>
          </cell>
          <cell r="J25">
            <v>139178.3301834286</v>
          </cell>
          <cell r="K25">
            <v>79077.849781022538</v>
          </cell>
          <cell r="L25">
            <v>19072.123072579398</v>
          </cell>
          <cell r="M25">
            <v>60005.726708443137</v>
          </cell>
        </row>
        <row r="26">
          <cell r="H26">
            <v>41090</v>
          </cell>
          <cell r="I26">
            <v>216619.26632703928</v>
          </cell>
          <cell r="J26">
            <v>186454.11113278463</v>
          </cell>
          <cell r="K26">
            <v>30165.155194254636</v>
          </cell>
          <cell r="L26">
            <v>6158.8849274080749</v>
          </cell>
          <cell r="M26">
            <v>24006.270266846564</v>
          </cell>
        </row>
        <row r="27">
          <cell r="H27">
            <v>41182</v>
          </cell>
          <cell r="I27">
            <v>254452.74787014717</v>
          </cell>
          <cell r="J27">
            <v>167013.41498044319</v>
          </cell>
          <cell r="K27">
            <v>87439.332889704005</v>
          </cell>
          <cell r="L27">
            <v>14268.092507650599</v>
          </cell>
          <cell r="M27">
            <v>73171.240382053482</v>
          </cell>
        </row>
      </sheetData>
      <sheetData sheetId="7">
        <row r="12">
          <cell r="AA12">
            <v>27</v>
          </cell>
        </row>
      </sheetData>
      <sheetData sheetId="8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shboard"/>
      <sheetName val="Data"/>
      <sheetName val="Calculation"/>
      <sheetName val="Cockpit"/>
      <sheetName val="Data1"/>
      <sheetName val="Blad2"/>
      <sheetName val="Chart Losses"/>
      <sheetName val="Chart"/>
      <sheetName val="Verticle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H1">
            <v>12</v>
          </cell>
        </row>
        <row r="7">
          <cell r="H7">
            <v>39355</v>
          </cell>
          <cell r="I7">
            <v>-12583.568320457169</v>
          </cell>
          <cell r="J7">
            <v>-29528.796506045481</v>
          </cell>
          <cell r="K7">
            <v>9149.5046072428504</v>
          </cell>
          <cell r="L7">
            <v>521.78458709035749</v>
          </cell>
          <cell r="M7">
            <v>832.28606182556814</v>
          </cell>
        </row>
        <row r="8">
          <cell r="H8">
            <v>39447</v>
          </cell>
          <cell r="I8">
            <v>-6107.2062160985151</v>
          </cell>
          <cell r="J8">
            <v>-17297.23785140492</v>
          </cell>
          <cell r="K8">
            <v>11190.056635055025</v>
          </cell>
          <cell r="L8">
            <v>2207.7170482824918</v>
          </cell>
          <cell r="M8">
            <v>8982.3395867725321</v>
          </cell>
        </row>
        <row r="9">
          <cell r="H9">
            <v>39538</v>
          </cell>
          <cell r="I9">
            <v>20744.94983963656</v>
          </cell>
          <cell r="J9">
            <v>9871.652745685089</v>
          </cell>
          <cell r="K9">
            <v>10873.297093951469</v>
          </cell>
          <cell r="L9">
            <v>235.08904428518645</v>
          </cell>
          <cell r="M9">
            <v>10638.208049666282</v>
          </cell>
        </row>
        <row r="10">
          <cell r="H10">
            <v>39629</v>
          </cell>
          <cell r="I10">
            <v>36004.189320832505</v>
          </cell>
          <cell r="J10">
            <v>31513.641948807286</v>
          </cell>
          <cell r="K10">
            <v>4490.5473720252212</v>
          </cell>
          <cell r="L10">
            <v>-74.91448625549674</v>
          </cell>
          <cell r="M10">
            <v>4565.4618582807179</v>
          </cell>
        </row>
        <row r="11">
          <cell r="H11">
            <v>39721</v>
          </cell>
          <cell r="I11">
            <v>89222.237971861614</v>
          </cell>
          <cell r="J11">
            <v>62520.173986288719</v>
          </cell>
          <cell r="K11">
            <v>26702.06398557288</v>
          </cell>
          <cell r="L11">
            <v>1124.5291144871567</v>
          </cell>
          <cell r="M11">
            <v>25577.534871085722</v>
          </cell>
        </row>
        <row r="12">
          <cell r="H12">
            <v>39813</v>
          </cell>
          <cell r="I12">
            <v>319647.75925762422</v>
          </cell>
          <cell r="J12">
            <v>258719.81678384106</v>
          </cell>
          <cell r="K12">
            <v>60927.94247378318</v>
          </cell>
          <cell r="L12">
            <v>16117.831101670337</v>
          </cell>
          <cell r="M12">
            <v>44810.111372112842</v>
          </cell>
        </row>
        <row r="13">
          <cell r="H13">
            <v>39903</v>
          </cell>
          <cell r="I13">
            <v>356047.2713030263</v>
          </cell>
          <cell r="J13">
            <v>293525.78179947234</v>
          </cell>
          <cell r="K13">
            <v>62521.489503553959</v>
          </cell>
          <cell r="L13">
            <v>7616.3075737973231</v>
          </cell>
          <cell r="M13">
            <v>54905.181929756633</v>
          </cell>
        </row>
        <row r="14">
          <cell r="H14">
            <v>39994</v>
          </cell>
          <cell r="I14">
            <v>424948.9560509639</v>
          </cell>
          <cell r="J14">
            <v>379151.08055957564</v>
          </cell>
          <cell r="K14">
            <v>45797.875491388208</v>
          </cell>
          <cell r="L14">
            <v>20502.932593554051</v>
          </cell>
          <cell r="M14">
            <v>25294.942897834164</v>
          </cell>
        </row>
        <row r="15">
          <cell r="H15">
            <v>40086</v>
          </cell>
          <cell r="I15">
            <v>358248.26213232439</v>
          </cell>
          <cell r="J15">
            <v>298161.04450320697</v>
          </cell>
          <cell r="K15">
            <v>60087.217629117556</v>
          </cell>
          <cell r="L15">
            <v>33233.502392196053</v>
          </cell>
          <cell r="M15">
            <v>26853.715236921507</v>
          </cell>
        </row>
        <row r="16">
          <cell r="H16">
            <v>40178</v>
          </cell>
          <cell r="I16">
            <v>346378.76246359549</v>
          </cell>
          <cell r="J16">
            <v>270060.67629333772</v>
          </cell>
          <cell r="K16">
            <v>76385.232770257659</v>
          </cell>
          <cell r="L16">
            <v>35689.407993377368</v>
          </cell>
          <cell r="M16">
            <v>40695.824776880268</v>
          </cell>
        </row>
        <row r="17">
          <cell r="H17">
            <v>40268</v>
          </cell>
          <cell r="I17">
            <v>260744.26718327386</v>
          </cell>
          <cell r="J17">
            <v>202920.05239833766</v>
          </cell>
          <cell r="K17">
            <v>57855.522312518107</v>
          </cell>
          <cell r="L17">
            <v>10062.278699749018</v>
          </cell>
          <cell r="M17">
            <v>47793.243612769089</v>
          </cell>
        </row>
        <row r="18">
          <cell r="H18">
            <v>40359</v>
          </cell>
          <cell r="I18">
            <v>245504.5718670499</v>
          </cell>
          <cell r="J18">
            <v>161765.99814240375</v>
          </cell>
          <cell r="K18">
            <v>83741.74025533539</v>
          </cell>
          <cell r="L18">
            <v>18409.483842318619</v>
          </cell>
          <cell r="M18">
            <v>65332.256413016774</v>
          </cell>
        </row>
        <row r="19">
          <cell r="H19">
            <v>40451</v>
          </cell>
          <cell r="I19">
            <v>206826.41197855858</v>
          </cell>
          <cell r="J19">
            <v>159843.84234750154</v>
          </cell>
          <cell r="K19">
            <v>46984.298418579187</v>
          </cell>
          <cell r="L19">
            <v>6223.7427397333486</v>
          </cell>
          <cell r="M19">
            <v>40760.555678845827</v>
          </cell>
        </row>
        <row r="20">
          <cell r="H20">
            <v>40543</v>
          </cell>
          <cell r="I20">
            <v>165764.88963013806</v>
          </cell>
          <cell r="J20">
            <v>134693.92537076038</v>
          </cell>
          <cell r="K20">
            <v>31098.830768661253</v>
          </cell>
          <cell r="L20">
            <v>-7426.223087774968</v>
          </cell>
          <cell r="M20">
            <v>38525.053856436214</v>
          </cell>
        </row>
        <row r="21">
          <cell r="H21">
            <v>40633</v>
          </cell>
          <cell r="I21">
            <v>241599.15648041904</v>
          </cell>
          <cell r="J21">
            <v>210511.13181724132</v>
          </cell>
          <cell r="K21">
            <v>31088.784803448958</v>
          </cell>
          <cell r="L21">
            <v>8970.7464536218558</v>
          </cell>
          <cell r="M21">
            <v>22118.038349827104</v>
          </cell>
        </row>
        <row r="22">
          <cell r="H22">
            <v>40724</v>
          </cell>
          <cell r="I22">
            <v>118454.88312951848</v>
          </cell>
          <cell r="J22">
            <v>68750.260729311791</v>
          </cell>
          <cell r="K22">
            <v>49704.621192572595</v>
          </cell>
          <cell r="L22">
            <v>14678.4341582295</v>
          </cell>
          <cell r="M22">
            <v>35026.1870343431</v>
          </cell>
        </row>
        <row r="23">
          <cell r="H23">
            <v>40816</v>
          </cell>
          <cell r="I23">
            <v>112444.88760693354</v>
          </cell>
          <cell r="J23">
            <v>36741.993541070085</v>
          </cell>
          <cell r="K23">
            <v>75703.379208318715</v>
          </cell>
          <cell r="L23">
            <v>11366.937170274534</v>
          </cell>
          <cell r="M23">
            <v>64336.442038044173</v>
          </cell>
        </row>
        <row r="24">
          <cell r="H24">
            <v>40908</v>
          </cell>
          <cell r="I24">
            <v>262196.18462191231</v>
          </cell>
          <cell r="J24">
            <v>155983.75675268547</v>
          </cell>
          <cell r="K24">
            <v>106242.97736406702</v>
          </cell>
          <cell r="L24">
            <v>26345.991655664955</v>
          </cell>
          <cell r="M24">
            <v>79896.985708402048</v>
          </cell>
        </row>
        <row r="25">
          <cell r="H25">
            <v>40999</v>
          </cell>
          <cell r="I25">
            <v>218256.17996445112</v>
          </cell>
          <cell r="J25">
            <v>139178.3301834286</v>
          </cell>
          <cell r="K25">
            <v>79077.849781022538</v>
          </cell>
          <cell r="L25">
            <v>19072.123072579398</v>
          </cell>
          <cell r="M25">
            <v>60005.726708443137</v>
          </cell>
        </row>
        <row r="26">
          <cell r="H26">
            <v>41090</v>
          </cell>
          <cell r="I26">
            <v>216619.26632703928</v>
          </cell>
          <cell r="J26">
            <v>186454.11113278463</v>
          </cell>
          <cell r="K26">
            <v>30165.155194254636</v>
          </cell>
          <cell r="L26">
            <v>6158.8849274080749</v>
          </cell>
          <cell r="M26">
            <v>24006.270266846564</v>
          </cell>
        </row>
        <row r="27">
          <cell r="H27">
            <v>41182</v>
          </cell>
          <cell r="I27">
            <v>254452.74787014717</v>
          </cell>
          <cell r="J27">
            <v>167013.41498044319</v>
          </cell>
          <cell r="K27">
            <v>87439.332889704005</v>
          </cell>
          <cell r="L27">
            <v>14268.092507650599</v>
          </cell>
          <cell r="M27">
            <v>73171.240382053482</v>
          </cell>
        </row>
      </sheetData>
      <sheetData sheetId="7">
        <row r="12">
          <cell r="AA12">
            <v>27</v>
          </cell>
        </row>
      </sheetData>
      <sheetData sheetId="8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gures Retail Total"/>
      <sheetName val="Figures Retail other sek"/>
      <sheetName val="Figures Retail other Eur"/>
      <sheetName val="Figures NF Rest CRU"/>
      <sheetName val="Figures E-banking"/>
      <sheetName val="Figures DK DKK"/>
      <sheetName val="Figures DK East DKK"/>
      <sheetName val="Figures DK west DKK"/>
      <sheetName val="Figures DK other DKK"/>
      <sheetName val="Figures DK Eur"/>
      <sheetName val="Figures DK East Eur"/>
      <sheetName val="Figures DK west Eur"/>
      <sheetName val="Figures DK other Eur"/>
      <sheetName val="Figures F"/>
      <sheetName val="Figures F EN"/>
      <sheetName val="Figures F CW"/>
      <sheetName val="Figures F HU"/>
      <sheetName val="Figures F other"/>
      <sheetName val="Figures N Coast Nok"/>
      <sheetName val="Figures N nok"/>
      <sheetName val="Figures N East Nok"/>
      <sheetName val="Figures N other nok"/>
      <sheetName val="Figures N Eur"/>
      <sheetName val="Figures N Coast Eur"/>
      <sheetName val="Figures N East Eur"/>
      <sheetName val="Figures N other Eur"/>
      <sheetName val="Figures S sek"/>
      <sheetName val="Figures S South Sek"/>
      <sheetName val="Figures S stock sek"/>
      <sheetName val="Figures S west Sek"/>
      <sheetName val="Figures S n and c Sek"/>
      <sheetName val="Figures S other Sek"/>
      <sheetName val="Figures S Eur"/>
      <sheetName val="Figures S South Eur"/>
      <sheetName val="Figures S Stock Eur"/>
      <sheetName val="Figures S west Eur"/>
      <sheetName val="Figures S n and c eur"/>
      <sheetName val="Figures S other Eur"/>
      <sheetName val="Figures PMSU App"/>
      <sheetName val="Figures PMSU Exp"/>
      <sheetName val="Figures Regional Banks Total"/>
      <sheetName val="Facto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>
        <row r="13">
          <cell r="B13" t="str">
            <v>DKK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gures Retail Total"/>
      <sheetName val="Figures Retail other sek"/>
      <sheetName val="Figures Retail other Eur"/>
      <sheetName val="Figures NF Rest CRU"/>
      <sheetName val="Figures E-banking"/>
      <sheetName val="Figures DK DKK"/>
      <sheetName val="Figures DK East DKK"/>
      <sheetName val="Figures DK west DKK"/>
      <sheetName val="Figures DK other DKK"/>
      <sheetName val="Figures DK Eur"/>
      <sheetName val="Figures DK East Eur"/>
      <sheetName val="Figures DK west Eur"/>
      <sheetName val="Figures DK other Eur"/>
      <sheetName val="Figures F"/>
      <sheetName val="Figures F EN"/>
      <sheetName val="Figures F CW"/>
      <sheetName val="Figures F HU"/>
      <sheetName val="Figures F other"/>
      <sheetName val="Figures N Coast Nok"/>
      <sheetName val="Figures N nok"/>
      <sheetName val="Figures N East Nok"/>
      <sheetName val="Figures N other nok"/>
      <sheetName val="Figures N Eur"/>
      <sheetName val="Figures N Coast Eur"/>
      <sheetName val="Figures N East Eur"/>
      <sheetName val="Figures N other Eur"/>
      <sheetName val="Figures S sek"/>
      <sheetName val="Figures S South Sek"/>
      <sheetName val="Figures S stock sek"/>
      <sheetName val="Figures S west Sek"/>
      <sheetName val="Figures S n and c Sek"/>
      <sheetName val="Figures S other Sek"/>
      <sheetName val="Figures S Eur"/>
      <sheetName val="Figures S South Eur"/>
      <sheetName val="Figures S Stock Eur"/>
      <sheetName val="Figures S west Eur"/>
      <sheetName val="Figures S n and c eur"/>
      <sheetName val="Figures S other Eur"/>
      <sheetName val="Figures PMSU App"/>
      <sheetName val="Figures PMSU Exp"/>
      <sheetName val="Figures Regional Banks Total"/>
      <sheetName val="Facto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>
        <row r="13">
          <cell r="B13" t="str">
            <v>DKK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gures Retail Total"/>
      <sheetName val="Figures Retail other sek"/>
      <sheetName val="Figures Retail other Eur"/>
      <sheetName val="Figures NF Rest CRU"/>
      <sheetName val="Figures E-banking"/>
      <sheetName val="Figures DK DKK"/>
      <sheetName val="Figures DK East DKK"/>
      <sheetName val="Figures DK west DKK"/>
      <sheetName val="Figures DK other DKK"/>
      <sheetName val="Figures DK Eur"/>
      <sheetName val="Figures DK East Eur"/>
      <sheetName val="Figures DK west Eur"/>
      <sheetName val="Figures DK other Eur"/>
      <sheetName val="Figures F"/>
      <sheetName val="Figures F EN"/>
      <sheetName val="Figures F CW"/>
      <sheetName val="Figures F HU"/>
      <sheetName val="Figures F other"/>
      <sheetName val="Figures N Coast Nok"/>
      <sheetName val="Figures N nok"/>
      <sheetName val="Figures N East Nok"/>
      <sheetName val="Figures N other nok"/>
      <sheetName val="Figures N Eur"/>
      <sheetName val="Figures N Coast Eur"/>
      <sheetName val="Figures N East Eur"/>
      <sheetName val="Figures N other Eur"/>
      <sheetName val="Figures S sek"/>
      <sheetName val="Figures S South Sek"/>
      <sheetName val="Figures S stock sek"/>
      <sheetName val="Figures S west Sek"/>
      <sheetName val="Figures S n and c Sek"/>
      <sheetName val="Figures S other Sek"/>
      <sheetName val="Figures S Eur"/>
      <sheetName val="Figures S South Eur"/>
      <sheetName val="Figures S Stock Eur"/>
      <sheetName val="Figures S west Eur"/>
      <sheetName val="Figures S n and c eur"/>
      <sheetName val="Figures S other Eur"/>
      <sheetName val="Figures PMSU App"/>
      <sheetName val="Figures PMSU Exp"/>
      <sheetName val="Figures Regional Banks Total"/>
      <sheetName val="Factor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>
        <row r="13">
          <cell r="B13" t="str">
            <v>DKK</v>
          </cell>
        </row>
      </sheetData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utput"/>
      <sheetName val="New AuM "/>
      <sheetName val="MPC 1"/>
      <sheetName val="MPC 2"/>
      <sheetName val="MPC 3"/>
      <sheetName val="MPC 4"/>
      <sheetName val="MPC 5"/>
      <sheetName val="MPC 6"/>
      <sheetName val="Investment_assets"/>
      <sheetName val="Månedsrapport"/>
      <sheetName val="NettoInflow"/>
      <sheetName val="Afkast"/>
      <sheetName val="Benchmark"/>
      <sheetName val="HelpSheet"/>
      <sheetName val="Nordea_pension"/>
      <sheetName val="Vesta_life"/>
      <sheetName val="Nordea_life_I"/>
      <sheetName val="Nordea_life_II"/>
      <sheetName val="Nordea_life_Ass_LTD_Sverige"/>
      <sheetName val="Nordea_life_Ass_LTD_Finland"/>
      <sheetName val="Nordea_Zycie"/>
      <sheetName val="Nordea_Lux"/>
      <sheetName val="Nordea_IOM"/>
      <sheetName val="Valutakurs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4">
          <cell r="A4" t="str">
            <v>Mio. DKK, markedsværdi</v>
          </cell>
        </row>
        <row r="6">
          <cell r="AX6" t="str">
            <v>Total</v>
          </cell>
          <cell r="AY6" t="str">
            <v>Total</v>
          </cell>
        </row>
        <row r="7">
          <cell r="A7" t="str">
            <v>Valuta</v>
          </cell>
          <cell r="C7" t="str">
            <v>DKK</v>
          </cell>
          <cell r="D7" t="str">
            <v>DKK</v>
          </cell>
          <cell r="E7" t="str">
            <v>DKK</v>
          </cell>
          <cell r="F7" t="str">
            <v>DKK</v>
          </cell>
          <cell r="G7" t="str">
            <v>DKK</v>
          </cell>
          <cell r="H7" t="str">
            <v>DKK</v>
          </cell>
          <cell r="J7" t="str">
            <v>DKK</v>
          </cell>
          <cell r="K7" t="str">
            <v>DKK</v>
          </cell>
          <cell r="L7" t="str">
            <v>DKK</v>
          </cell>
          <cell r="M7" t="str">
            <v>NOK</v>
          </cell>
          <cell r="N7" t="str">
            <v>NOK</v>
          </cell>
          <cell r="O7" t="str">
            <v>NOK</v>
          </cell>
          <cell r="Q7" t="str">
            <v>DKK</v>
          </cell>
          <cell r="R7" t="str">
            <v>DKK</v>
          </cell>
          <cell r="S7" t="str">
            <v>DKK</v>
          </cell>
          <cell r="T7" t="str">
            <v>SEK</v>
          </cell>
          <cell r="U7" t="str">
            <v>SEK</v>
          </cell>
          <cell r="V7" t="str">
            <v>SEK</v>
          </cell>
          <cell r="W7" t="str">
            <v>SEK</v>
          </cell>
          <cell r="X7" t="str">
            <v>SEK</v>
          </cell>
          <cell r="Y7" t="str">
            <v>SEK</v>
          </cell>
          <cell r="Z7" t="str">
            <v>EUR</v>
          </cell>
          <cell r="AA7" t="str">
            <v>EUR</v>
          </cell>
          <cell r="AB7" t="str">
            <v>EUR</v>
          </cell>
          <cell r="AD7" t="str">
            <v>DKK</v>
          </cell>
          <cell r="AE7" t="str">
            <v>DKK</v>
          </cell>
          <cell r="AF7" t="str">
            <v>DKK</v>
          </cell>
          <cell r="AG7" t="str">
            <v>EUR</v>
          </cell>
          <cell r="AH7" t="str">
            <v>EUR</v>
          </cell>
          <cell r="AI7" t="str">
            <v>EUR</v>
          </cell>
          <cell r="AK7" t="str">
            <v>DKK</v>
          </cell>
          <cell r="AL7" t="str">
            <v>DKK</v>
          </cell>
          <cell r="AM7" t="str">
            <v>DKK</v>
          </cell>
          <cell r="AN7" t="str">
            <v>PLN</v>
          </cell>
          <cell r="AO7" t="str">
            <v>PLN</v>
          </cell>
          <cell r="AP7" t="str">
            <v>PLN</v>
          </cell>
          <cell r="AQ7" t="str">
            <v>EUR</v>
          </cell>
          <cell r="AR7" t="str">
            <v>EUR</v>
          </cell>
          <cell r="AS7" t="str">
            <v>EUR</v>
          </cell>
          <cell r="AT7" t="str">
            <v>EUR</v>
          </cell>
          <cell r="AU7" t="str">
            <v>EUR</v>
          </cell>
          <cell r="AV7" t="str">
            <v>EUR</v>
          </cell>
          <cell r="AX7" t="str">
            <v>DKK</v>
          </cell>
          <cell r="AY7" t="str">
            <v>DKK</v>
          </cell>
          <cell r="AZ7" t="str">
            <v>DKK</v>
          </cell>
        </row>
        <row r="8">
          <cell r="AX8" t="str">
            <v>31-07-07</v>
          </cell>
          <cell r="AY8" t="str">
            <v>30-06-07</v>
          </cell>
        </row>
        <row r="9">
          <cell r="AX9">
            <v>0</v>
          </cell>
          <cell r="AY9">
            <v>0</v>
          </cell>
        </row>
        <row r="10">
          <cell r="AX10">
            <v>0</v>
          </cell>
          <cell r="AY10">
            <v>0</v>
          </cell>
        </row>
        <row r="11">
          <cell r="AX11">
            <v>215107.07760891999</v>
          </cell>
          <cell r="AY11">
            <v>212354.93760179999</v>
          </cell>
        </row>
        <row r="12">
          <cell r="AX12">
            <v>0</v>
          </cell>
          <cell r="AY12">
            <v>0</v>
          </cell>
        </row>
        <row r="13">
          <cell r="AX13">
            <v>215107.07760891999</v>
          </cell>
          <cell r="AY13">
            <v>212354.93760179999</v>
          </cell>
        </row>
        <row r="14">
          <cell r="AX14">
            <v>62937.990051940003</v>
          </cell>
          <cell r="AY14">
            <v>61124.49862903999</v>
          </cell>
        </row>
        <row r="15">
          <cell r="AX15">
            <v>0</v>
          </cell>
          <cell r="AY15">
            <v>0</v>
          </cell>
        </row>
        <row r="16">
          <cell r="AX16">
            <v>62937.990051940003</v>
          </cell>
          <cell r="AY16">
            <v>61124.49862903999</v>
          </cell>
        </row>
        <row r="17">
          <cell r="AX17">
            <v>278045.06766086002</v>
          </cell>
          <cell r="AY17">
            <v>273479.43623083999</v>
          </cell>
        </row>
        <row r="20">
          <cell r="AX20">
            <v>17776.591245625797</v>
          </cell>
          <cell r="AY20">
            <v>15054.542282285798</v>
          </cell>
        </row>
        <row r="21">
          <cell r="AX21">
            <v>0</v>
          </cell>
        </row>
        <row r="22">
          <cell r="AX22">
            <v>2722.0489633399993</v>
          </cell>
        </row>
        <row r="24">
          <cell r="AX24">
            <v>9.1152895541215251E-2</v>
          </cell>
          <cell r="AY24">
            <v>7.7201021157917202E-2</v>
          </cell>
        </row>
        <row r="25">
          <cell r="AX25">
            <v>0.15626210664208329</v>
          </cell>
          <cell r="AY25">
            <v>0.1544020423158344</v>
          </cell>
        </row>
        <row r="26">
          <cell r="AX26">
            <v>0</v>
          </cell>
        </row>
        <row r="27">
          <cell r="AX27">
            <v>1.2951969139706865E-2</v>
          </cell>
        </row>
        <row r="30">
          <cell r="AX30">
            <v>23222.3264994934</v>
          </cell>
          <cell r="AY30">
            <v>19665.663785123397</v>
          </cell>
        </row>
        <row r="31">
          <cell r="AX31">
            <v>0</v>
          </cell>
        </row>
        <row r="32">
          <cell r="AX32">
            <v>3556.6627143700025</v>
          </cell>
        </row>
        <row r="34">
          <cell r="AX34">
            <v>9.3382943230032503E-2</v>
          </cell>
          <cell r="AY34">
            <v>7.9241442401256135E-2</v>
          </cell>
        </row>
        <row r="35">
          <cell r="AX35">
            <v>0.16008504553719857</v>
          </cell>
          <cell r="AY35">
            <v>0.15848288480251227</v>
          </cell>
        </row>
        <row r="36">
          <cell r="AX36">
            <v>0</v>
          </cell>
        </row>
        <row r="37">
          <cell r="AX37">
            <v>1.3103185508992699E-2</v>
          </cell>
        </row>
        <row r="45">
          <cell r="AX45" t="str">
            <v>Total</v>
          </cell>
          <cell r="AY45" t="str">
            <v>Total</v>
          </cell>
        </row>
        <row r="46">
          <cell r="AX46" t="str">
            <v>31-07-07</v>
          </cell>
          <cell r="AY46" t="str">
            <v>30-06-07</v>
          </cell>
        </row>
        <row r="47">
          <cell r="C47">
            <v>0</v>
          </cell>
          <cell r="D47">
            <v>0</v>
          </cell>
          <cell r="E47">
            <v>2880.1685703708872</v>
          </cell>
          <cell r="F47">
            <v>0</v>
          </cell>
          <cell r="G47">
            <v>0</v>
          </cell>
          <cell r="H47">
            <v>2880.1685703708872</v>
          </cell>
          <cell r="J47">
            <v>0</v>
          </cell>
          <cell r="K47">
            <v>0</v>
          </cell>
          <cell r="L47">
            <v>803.45735635989706</v>
          </cell>
          <cell r="M47">
            <v>0</v>
          </cell>
          <cell r="N47">
            <v>0</v>
          </cell>
          <cell r="O47">
            <v>803.45735635989706</v>
          </cell>
          <cell r="Q47">
            <v>0</v>
          </cell>
          <cell r="R47">
            <v>0</v>
          </cell>
          <cell r="S47">
            <v>226.23210484690946</v>
          </cell>
          <cell r="T47">
            <v>0</v>
          </cell>
          <cell r="U47">
            <v>0</v>
          </cell>
          <cell r="V47">
            <v>163.42918752583827</v>
          </cell>
          <cell r="W47">
            <v>0</v>
          </cell>
          <cell r="X47">
            <v>0</v>
          </cell>
          <cell r="Y47">
            <v>62.802917321071163</v>
          </cell>
          <cell r="Z47">
            <v>0</v>
          </cell>
          <cell r="AA47">
            <v>0</v>
          </cell>
          <cell r="AB47">
            <v>0</v>
          </cell>
          <cell r="AD47">
            <v>0</v>
          </cell>
          <cell r="AE47">
            <v>0</v>
          </cell>
          <cell r="AF47">
            <v>938.50889086000007</v>
          </cell>
          <cell r="AG47">
            <v>0</v>
          </cell>
          <cell r="AH47">
            <v>0</v>
          </cell>
          <cell r="AI47">
            <v>938.50889086000007</v>
          </cell>
          <cell r="AK47">
            <v>0</v>
          </cell>
          <cell r="AL47">
            <v>0</v>
          </cell>
          <cell r="AM47">
            <v>0.6097720150423066</v>
          </cell>
          <cell r="AN47">
            <v>0</v>
          </cell>
          <cell r="AO47">
            <v>0</v>
          </cell>
          <cell r="AP47">
            <v>0.6097720150423066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X47">
            <v>0</v>
          </cell>
          <cell r="AY47">
            <v>0</v>
          </cell>
        </row>
        <row r="48">
          <cell r="C48">
            <v>0</v>
          </cell>
          <cell r="D48">
            <v>0</v>
          </cell>
          <cell r="E48">
            <v>1301.9807823339111</v>
          </cell>
          <cell r="F48">
            <v>0</v>
          </cell>
          <cell r="G48">
            <v>0</v>
          </cell>
          <cell r="H48">
            <v>1301.9807823339111</v>
          </cell>
          <cell r="J48">
            <v>0</v>
          </cell>
          <cell r="K48">
            <v>0</v>
          </cell>
          <cell r="L48">
            <v>99.465133334248677</v>
          </cell>
          <cell r="M48">
            <v>0</v>
          </cell>
          <cell r="N48">
            <v>0</v>
          </cell>
          <cell r="O48">
            <v>99.465133334248677</v>
          </cell>
          <cell r="Q48">
            <v>0</v>
          </cell>
          <cell r="R48">
            <v>0</v>
          </cell>
          <cell r="S48">
            <v>18.884019705314152</v>
          </cell>
          <cell r="T48">
            <v>0</v>
          </cell>
          <cell r="U48">
            <v>0</v>
          </cell>
          <cell r="V48">
            <v>15.222267788232147</v>
          </cell>
          <cell r="W48">
            <v>0</v>
          </cell>
          <cell r="X48">
            <v>0</v>
          </cell>
          <cell r="Y48">
            <v>3.6617519170820065</v>
          </cell>
          <cell r="Z48">
            <v>0</v>
          </cell>
          <cell r="AA48">
            <v>0</v>
          </cell>
          <cell r="AB48">
            <v>0</v>
          </cell>
          <cell r="AD48">
            <v>0</v>
          </cell>
          <cell r="AE48">
            <v>0</v>
          </cell>
          <cell r="AF48">
            <v>923.86107974999993</v>
          </cell>
          <cell r="AG48">
            <v>0</v>
          </cell>
          <cell r="AH48">
            <v>0</v>
          </cell>
          <cell r="AI48">
            <v>923.86107974999993</v>
          </cell>
          <cell r="AK48">
            <v>0</v>
          </cell>
          <cell r="AL48">
            <v>0</v>
          </cell>
          <cell r="AM48">
            <v>2.6115115428810196E-36</v>
          </cell>
          <cell r="AN48">
            <v>0</v>
          </cell>
          <cell r="AO48">
            <v>0</v>
          </cell>
          <cell r="AP48">
            <v>2.6115115428810196E-36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X48">
            <v>0</v>
          </cell>
          <cell r="AY48">
            <v>0</v>
          </cell>
        </row>
        <row r="49">
          <cell r="C49">
            <v>14615.73726541555</v>
          </cell>
          <cell r="D49">
            <v>14444.651474530832</v>
          </cell>
          <cell r="E49">
            <v>7595.9542037973933</v>
          </cell>
          <cell r="F49">
            <v>14615.73726541555</v>
          </cell>
          <cell r="G49">
            <v>14444.651474530832</v>
          </cell>
          <cell r="H49">
            <v>7595.9542037973933</v>
          </cell>
          <cell r="J49">
            <v>5539.7018766756037</v>
          </cell>
          <cell r="K49">
            <v>5404.6970509383382</v>
          </cell>
          <cell r="L49">
            <v>2440.6037295655401</v>
          </cell>
          <cell r="M49">
            <v>5539.7018766756037</v>
          </cell>
          <cell r="N49">
            <v>5404.6970509383382</v>
          </cell>
          <cell r="O49">
            <v>2440.6037295655401</v>
          </cell>
          <cell r="Q49">
            <v>2248.7567158176944</v>
          </cell>
          <cell r="R49">
            <v>2212.6138873994641</v>
          </cell>
          <cell r="S49">
            <v>1739.7162965476441</v>
          </cell>
          <cell r="T49">
            <v>1855.5072788203752</v>
          </cell>
          <cell r="U49">
            <v>1851.2021823056298</v>
          </cell>
          <cell r="V49">
            <v>1586.0695894379589</v>
          </cell>
          <cell r="W49">
            <v>388.84943699731906</v>
          </cell>
          <cell r="X49">
            <v>357.01170509383377</v>
          </cell>
          <cell r="Y49">
            <v>149.5786938696852</v>
          </cell>
          <cell r="Z49">
            <v>4.4000000000000004</v>
          </cell>
          <cell r="AA49">
            <v>4.4000000000000004</v>
          </cell>
          <cell r="AB49">
            <v>4.06801324</v>
          </cell>
          <cell r="AD49">
            <v>6319.7000000000007</v>
          </cell>
          <cell r="AE49">
            <v>6292.5</v>
          </cell>
          <cell r="AF49">
            <v>3767.0182771700006</v>
          </cell>
          <cell r="AG49">
            <v>6319.7000000000007</v>
          </cell>
          <cell r="AH49">
            <v>6292.5</v>
          </cell>
          <cell r="AI49">
            <v>3767.0182771700006</v>
          </cell>
          <cell r="AK49">
            <v>110.83304409114936</v>
          </cell>
          <cell r="AL49">
            <v>111.34691713136435</v>
          </cell>
          <cell r="AM49">
            <v>93.867041157421909</v>
          </cell>
          <cell r="AN49">
            <v>62.738676422252006</v>
          </cell>
          <cell r="AO49">
            <v>62.467089756032166</v>
          </cell>
          <cell r="AP49">
            <v>62.46704115742191</v>
          </cell>
          <cell r="AQ49">
            <v>15.486426999999999</v>
          </cell>
          <cell r="AR49">
            <v>15.405415</v>
          </cell>
          <cell r="AS49">
            <v>15</v>
          </cell>
          <cell r="AT49">
            <v>32.607940668897356</v>
          </cell>
          <cell r="AU49">
            <v>33.474412375332179</v>
          </cell>
          <cell r="AV49">
            <v>16.400000000000002</v>
          </cell>
          <cell r="AX49">
            <v>28834.728901999999</v>
          </cell>
          <cell r="AY49">
            <v>28465.809329999996</v>
          </cell>
        </row>
        <row r="50">
          <cell r="C50">
            <v>0</v>
          </cell>
          <cell r="D50">
            <v>0</v>
          </cell>
          <cell r="E50">
            <v>1631.0068619192989</v>
          </cell>
          <cell r="F50">
            <v>0</v>
          </cell>
          <cell r="G50">
            <v>0</v>
          </cell>
          <cell r="H50">
            <v>1631.0068619192989</v>
          </cell>
          <cell r="J50">
            <v>0</v>
          </cell>
          <cell r="K50">
            <v>0</v>
          </cell>
          <cell r="L50">
            <v>738.52091201114558</v>
          </cell>
          <cell r="M50">
            <v>0</v>
          </cell>
          <cell r="N50">
            <v>0</v>
          </cell>
          <cell r="O50">
            <v>738.52091201114558</v>
          </cell>
          <cell r="Q50">
            <v>0</v>
          </cell>
          <cell r="R50">
            <v>0</v>
          </cell>
          <cell r="S50">
            <v>91.045976669440819</v>
          </cell>
          <cell r="T50">
            <v>0</v>
          </cell>
          <cell r="U50">
            <v>0</v>
          </cell>
          <cell r="V50">
            <v>91.045976669440819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D50">
            <v>0</v>
          </cell>
          <cell r="AE50">
            <v>0</v>
          </cell>
          <cell r="AF50">
            <v>556.38599999999997</v>
          </cell>
          <cell r="AG50">
            <v>0</v>
          </cell>
          <cell r="AH50">
            <v>0</v>
          </cell>
          <cell r="AI50">
            <v>556.38599999999997</v>
          </cell>
          <cell r="AK50">
            <v>0</v>
          </cell>
          <cell r="AL50">
            <v>0</v>
          </cell>
          <cell r="AM50">
            <v>5.7368118667084515E-2</v>
          </cell>
          <cell r="AN50">
            <v>0</v>
          </cell>
          <cell r="AO50">
            <v>0</v>
          </cell>
          <cell r="AP50">
            <v>5.7368118667084515E-2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X50">
            <v>0</v>
          </cell>
          <cell r="AY50">
            <v>0</v>
          </cell>
        </row>
        <row r="51">
          <cell r="C51">
            <v>14615.73726541555</v>
          </cell>
          <cell r="D51">
            <v>14444.651474530832</v>
          </cell>
          <cell r="E51">
            <v>13409.110418421491</v>
          </cell>
          <cell r="F51">
            <v>14615.73726541555</v>
          </cell>
          <cell r="G51">
            <v>14444.651474530832</v>
          </cell>
          <cell r="H51">
            <v>13409.110418421491</v>
          </cell>
          <cell r="J51">
            <v>5539.7018766756037</v>
          </cell>
          <cell r="K51">
            <v>5404.6970509383382</v>
          </cell>
          <cell r="L51">
            <v>4082.0471312708314</v>
          </cell>
          <cell r="M51">
            <v>5539.7018766756037</v>
          </cell>
          <cell r="N51">
            <v>5404.6970509383382</v>
          </cell>
          <cell r="O51">
            <v>4082.0471312708314</v>
          </cell>
          <cell r="Q51">
            <v>2248.7567158176944</v>
          </cell>
          <cell r="R51">
            <v>2212.6138873994641</v>
          </cell>
          <cell r="S51">
            <v>2075.8783977693088</v>
          </cell>
          <cell r="T51">
            <v>1855.5072788203752</v>
          </cell>
          <cell r="U51">
            <v>1851.2021823056298</v>
          </cell>
          <cell r="V51">
            <v>1855.7670214214702</v>
          </cell>
          <cell r="W51">
            <v>388.84943699731906</v>
          </cell>
          <cell r="X51">
            <v>357.01170509383377</v>
          </cell>
          <cell r="Y51">
            <v>216.04336310783836</v>
          </cell>
          <cell r="Z51">
            <v>4.4000000000000004</v>
          </cell>
          <cell r="AA51">
            <v>4.4000000000000004</v>
          </cell>
          <cell r="AB51">
            <v>4.06801324</v>
          </cell>
          <cell r="AD51">
            <v>6319.7000000000007</v>
          </cell>
          <cell r="AE51">
            <v>6292.5</v>
          </cell>
          <cell r="AF51">
            <v>6185.7742477800002</v>
          </cell>
          <cell r="AG51">
            <v>6319.7000000000007</v>
          </cell>
          <cell r="AH51">
            <v>6292.5</v>
          </cell>
          <cell r="AI51">
            <v>6185.7742477800002</v>
          </cell>
          <cell r="AK51">
            <v>110.83304409114936</v>
          </cell>
          <cell r="AL51">
            <v>111.34691713136435</v>
          </cell>
          <cell r="AM51">
            <v>94.534181291131304</v>
          </cell>
          <cell r="AN51">
            <v>62.738676422252006</v>
          </cell>
          <cell r="AO51">
            <v>62.467089756032166</v>
          </cell>
          <cell r="AP51">
            <v>63.134181291131306</v>
          </cell>
          <cell r="AQ51">
            <v>15.486426999999999</v>
          </cell>
          <cell r="AR51">
            <v>15.405415</v>
          </cell>
          <cell r="AS51">
            <v>15</v>
          </cell>
          <cell r="AT51">
            <v>32.607940668897356</v>
          </cell>
          <cell r="AU51">
            <v>33.474412375332179</v>
          </cell>
          <cell r="AV51">
            <v>16.400000000000002</v>
          </cell>
          <cell r="AX51">
            <v>28834.728901999999</v>
          </cell>
          <cell r="AY51">
            <v>28465.809329999996</v>
          </cell>
        </row>
        <row r="52">
          <cell r="C52">
            <v>1256.7024128686328</v>
          </cell>
          <cell r="D52">
            <v>1214.6112600536194</v>
          </cell>
          <cell r="E52">
            <v>858.56237693880075</v>
          </cell>
          <cell r="F52">
            <v>1256.7024128686328</v>
          </cell>
          <cell r="G52">
            <v>1214.6112600536194</v>
          </cell>
          <cell r="H52">
            <v>858.56237693880075</v>
          </cell>
          <cell r="J52">
            <v>924.68847184986589</v>
          </cell>
          <cell r="K52">
            <v>892.14369973190344</v>
          </cell>
          <cell r="L52">
            <v>436.87519607034284</v>
          </cell>
          <cell r="M52">
            <v>924.68847184986589</v>
          </cell>
          <cell r="N52">
            <v>892.14369973190344</v>
          </cell>
          <cell r="O52">
            <v>436.87519607034284</v>
          </cell>
          <cell r="Q52">
            <v>1733.4640737265418</v>
          </cell>
          <cell r="R52">
            <v>1712.6944959785521</v>
          </cell>
          <cell r="S52">
            <v>1583.3346789038505</v>
          </cell>
          <cell r="T52">
            <v>0</v>
          </cell>
          <cell r="U52">
            <v>0</v>
          </cell>
          <cell r="V52">
            <v>0</v>
          </cell>
          <cell r="W52">
            <v>699.16407372654157</v>
          </cell>
          <cell r="X52">
            <v>691.59449597855223</v>
          </cell>
          <cell r="Y52">
            <v>646.1166789038507</v>
          </cell>
          <cell r="Z52">
            <v>1034.3</v>
          </cell>
          <cell r="AA52">
            <v>1021.1</v>
          </cell>
          <cell r="AB52">
            <v>937.21800000000007</v>
          </cell>
          <cell r="AD52">
            <v>3189.1</v>
          </cell>
          <cell r="AE52">
            <v>3081.2999999999997</v>
          </cell>
          <cell r="AF52">
            <v>2436.652</v>
          </cell>
          <cell r="AG52">
            <v>3189.1</v>
          </cell>
          <cell r="AH52">
            <v>3081.2999999999997</v>
          </cell>
          <cell r="AI52">
            <v>2436.652</v>
          </cell>
          <cell r="AK52">
            <v>1332.7729305549606</v>
          </cell>
          <cell r="AL52">
            <v>1292.8830682359244</v>
          </cell>
          <cell r="AM52">
            <v>921.51376144103199</v>
          </cell>
          <cell r="AN52">
            <v>343.12287385254683</v>
          </cell>
          <cell r="AO52">
            <v>318.10195988203753</v>
          </cell>
          <cell r="AP52">
            <v>16.21976144103207</v>
          </cell>
          <cell r="AQ52">
            <v>446.35198400000002</v>
          </cell>
          <cell r="AR52">
            <v>439.11193299999996</v>
          </cell>
          <cell r="AS52">
            <v>404.7</v>
          </cell>
          <cell r="AT52">
            <v>543.29807270241383</v>
          </cell>
          <cell r="AU52">
            <v>535.66917535388666</v>
          </cell>
          <cell r="AV52">
            <v>500.59399999999999</v>
          </cell>
          <cell r="AX52">
            <v>8436.7278890000016</v>
          </cell>
          <cell r="AY52">
            <v>8193.6325239999987</v>
          </cell>
        </row>
        <row r="53">
          <cell r="C53">
            <v>0</v>
          </cell>
          <cell r="D53">
            <v>0</v>
          </cell>
          <cell r="E53">
            <v>91.510319704277578</v>
          </cell>
          <cell r="F53">
            <v>0</v>
          </cell>
          <cell r="G53">
            <v>0</v>
          </cell>
          <cell r="H53">
            <v>91.510319704277578</v>
          </cell>
          <cell r="J53">
            <v>0</v>
          </cell>
          <cell r="K53">
            <v>0</v>
          </cell>
          <cell r="L53">
            <v>199.92329672391264</v>
          </cell>
          <cell r="M53">
            <v>0</v>
          </cell>
          <cell r="N53">
            <v>0</v>
          </cell>
          <cell r="O53">
            <v>199.92329672391264</v>
          </cell>
          <cell r="Q53">
            <v>0</v>
          </cell>
          <cell r="R53">
            <v>0</v>
          </cell>
          <cell r="S53">
            <v>2.0894104196644263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2.0134104196644262</v>
          </cell>
          <cell r="Z53">
            <v>0</v>
          </cell>
          <cell r="AA53">
            <v>0</v>
          </cell>
          <cell r="AB53">
            <v>7.5999999999999998E-2</v>
          </cell>
          <cell r="AD53">
            <v>0</v>
          </cell>
          <cell r="AE53">
            <v>0</v>
          </cell>
          <cell r="AF53">
            <v>10.048999999999999</v>
          </cell>
          <cell r="AG53">
            <v>0</v>
          </cell>
          <cell r="AH53">
            <v>0</v>
          </cell>
          <cell r="AI53">
            <v>10.048999999999999</v>
          </cell>
          <cell r="AK53">
            <v>0</v>
          </cell>
          <cell r="AL53">
            <v>0</v>
          </cell>
          <cell r="AM53">
            <v>142.44191671628539</v>
          </cell>
          <cell r="AN53">
            <v>0</v>
          </cell>
          <cell r="AO53">
            <v>0</v>
          </cell>
          <cell r="AP53">
            <v>142.44191671628539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X53">
            <v>0</v>
          </cell>
          <cell r="AY53">
            <v>0</v>
          </cell>
        </row>
        <row r="54">
          <cell r="C54">
            <v>1256.7024128686328</v>
          </cell>
          <cell r="D54">
            <v>1214.6112600536194</v>
          </cell>
          <cell r="E54">
            <v>950.0726966430783</v>
          </cell>
          <cell r="F54">
            <v>1256.7024128686328</v>
          </cell>
          <cell r="G54">
            <v>1214.6112600536194</v>
          </cell>
          <cell r="H54">
            <v>950.0726966430783</v>
          </cell>
          <cell r="J54">
            <v>924.68847184986589</v>
          </cell>
          <cell r="K54">
            <v>892.14369973190344</v>
          </cell>
          <cell r="L54">
            <v>636.79849279425537</v>
          </cell>
          <cell r="M54">
            <v>924.68847184986589</v>
          </cell>
          <cell r="N54">
            <v>892.14369973190344</v>
          </cell>
          <cell r="O54">
            <v>636.79849279425537</v>
          </cell>
          <cell r="Q54">
            <v>1733.4640737265418</v>
          </cell>
          <cell r="R54">
            <v>1712.6944959785521</v>
          </cell>
          <cell r="S54">
            <v>1585.4240893235151</v>
          </cell>
          <cell r="T54">
            <v>0</v>
          </cell>
          <cell r="U54">
            <v>0</v>
          </cell>
          <cell r="V54">
            <v>0</v>
          </cell>
          <cell r="W54">
            <v>699.16407372654157</v>
          </cell>
          <cell r="X54">
            <v>691.59449597855223</v>
          </cell>
          <cell r="Y54">
            <v>648.13008932351511</v>
          </cell>
          <cell r="Z54">
            <v>1034.3</v>
          </cell>
          <cell r="AA54">
            <v>1021.1</v>
          </cell>
          <cell r="AB54">
            <v>937.29399999999998</v>
          </cell>
          <cell r="AD54">
            <v>3189.1</v>
          </cell>
          <cell r="AE54">
            <v>3081.2999999999997</v>
          </cell>
          <cell r="AF54">
            <v>2446.701</v>
          </cell>
          <cell r="AG54">
            <v>3189.1</v>
          </cell>
          <cell r="AH54">
            <v>3081.2999999999997</v>
          </cell>
          <cell r="AI54">
            <v>2446.701</v>
          </cell>
          <cell r="AK54">
            <v>1332.7729305549606</v>
          </cell>
          <cell r="AL54">
            <v>1292.8830682359244</v>
          </cell>
          <cell r="AM54">
            <v>1063.9556781573174</v>
          </cell>
          <cell r="AN54">
            <v>343.12287385254683</v>
          </cell>
          <cell r="AO54">
            <v>318.10195988203753</v>
          </cell>
          <cell r="AP54">
            <v>158.66167815731745</v>
          </cell>
          <cell r="AQ54">
            <v>446.35198400000002</v>
          </cell>
          <cell r="AR54">
            <v>439.11193299999996</v>
          </cell>
          <cell r="AS54">
            <v>404.7</v>
          </cell>
          <cell r="AT54">
            <v>543.29807270241383</v>
          </cell>
          <cell r="AU54">
            <v>535.66917535388666</v>
          </cell>
          <cell r="AV54">
            <v>500.59399999999999</v>
          </cell>
          <cell r="AX54">
            <v>8436.7278890000016</v>
          </cell>
          <cell r="AY54">
            <v>8193.6325239999987</v>
          </cell>
        </row>
        <row r="55">
          <cell r="C55">
            <v>15872.439678284183</v>
          </cell>
          <cell r="D55">
            <v>15659.262734584452</v>
          </cell>
          <cell r="E55">
            <v>14359.183115064568</v>
          </cell>
          <cell r="F55">
            <v>15872.439678284183</v>
          </cell>
          <cell r="G55">
            <v>15659.262734584452</v>
          </cell>
          <cell r="H55">
            <v>14359.183115064568</v>
          </cell>
          <cell r="J55">
            <v>6464.3903485254696</v>
          </cell>
          <cell r="K55">
            <v>6296.8407506702415</v>
          </cell>
          <cell r="L55">
            <v>4718.8456240650867</v>
          </cell>
          <cell r="M55">
            <v>6464.3903485254696</v>
          </cell>
          <cell r="N55">
            <v>6296.8407506702415</v>
          </cell>
          <cell r="O55">
            <v>4718.8456240650867</v>
          </cell>
          <cell r="Q55">
            <v>3982.2207895442361</v>
          </cell>
          <cell r="R55">
            <v>3925.3083833780165</v>
          </cell>
          <cell r="S55">
            <v>3661.3024870928239</v>
          </cell>
          <cell r="T55">
            <v>1855.5072788203752</v>
          </cell>
          <cell r="U55">
            <v>1851.2021823056298</v>
          </cell>
          <cell r="V55">
            <v>1855.7670214214702</v>
          </cell>
          <cell r="W55">
            <v>1088.0135107238607</v>
          </cell>
          <cell r="X55">
            <v>1048.6062010723861</v>
          </cell>
          <cell r="Y55">
            <v>864.17345243135344</v>
          </cell>
          <cell r="Z55">
            <v>1038.7</v>
          </cell>
          <cell r="AA55">
            <v>1025.5</v>
          </cell>
          <cell r="AB55">
            <v>941.36201324000001</v>
          </cell>
          <cell r="AD55">
            <v>9508.8000000000011</v>
          </cell>
          <cell r="AE55">
            <v>9373.7999999999993</v>
          </cell>
          <cell r="AF55">
            <v>8632.4752477799993</v>
          </cell>
          <cell r="AG55">
            <v>9508.8000000000011</v>
          </cell>
          <cell r="AH55">
            <v>9373.7999999999993</v>
          </cell>
          <cell r="AI55">
            <v>8632.4752477799993</v>
          </cell>
          <cell r="AK55">
            <v>1443.6059746461099</v>
          </cell>
          <cell r="AL55">
            <v>1404.2299853672887</v>
          </cell>
          <cell r="AM55">
            <v>1158.4898594484487</v>
          </cell>
          <cell r="AN55">
            <v>405.86155027479884</v>
          </cell>
          <cell r="AO55">
            <v>380.56904963806971</v>
          </cell>
          <cell r="AP55">
            <v>221.79585944844877</v>
          </cell>
          <cell r="AQ55">
            <v>461.83841100000001</v>
          </cell>
          <cell r="AR55">
            <v>454.51734799999997</v>
          </cell>
          <cell r="AS55">
            <v>419.7</v>
          </cell>
          <cell r="AT55">
            <v>575.90601337131125</v>
          </cell>
          <cell r="AU55">
            <v>569.14358772921878</v>
          </cell>
          <cell r="AV55">
            <v>516.99400000000003</v>
          </cell>
          <cell r="AX55">
            <v>37271.456791000004</v>
          </cell>
          <cell r="AY55">
            <v>36659.441853999997</v>
          </cell>
        </row>
        <row r="58">
          <cell r="AX58">
            <v>2382.9210785021173</v>
          </cell>
          <cell r="AY58">
            <v>2018.0351584833509</v>
          </cell>
        </row>
        <row r="59">
          <cell r="AX59">
            <v>0</v>
          </cell>
        </row>
        <row r="60">
          <cell r="AX60">
            <v>364.88592001876668</v>
          </cell>
          <cell r="AY60">
            <v>0</v>
          </cell>
        </row>
        <row r="62">
          <cell r="AX62">
            <v>9.1152895541215251E-2</v>
          </cell>
          <cell r="AY62">
            <v>7.7201021157917202E-2</v>
          </cell>
        </row>
        <row r="63">
          <cell r="AX63">
            <v>0.15626210664208329</v>
          </cell>
          <cell r="AY63">
            <v>0.1544020423158344</v>
          </cell>
        </row>
        <row r="64">
          <cell r="AX64">
            <v>0</v>
          </cell>
        </row>
        <row r="65">
          <cell r="AX65">
            <v>1.2951969139706865E-2</v>
          </cell>
        </row>
        <row r="67">
          <cell r="AX67">
            <v>3.266666666666667E-2</v>
          </cell>
        </row>
        <row r="68">
          <cell r="AX68">
            <v>5.6000000000000001E-2</v>
          </cell>
        </row>
        <row r="71">
          <cell r="AX71">
            <v>3112.9123993958979</v>
          </cell>
          <cell r="AY71">
            <v>2636.1479604723049</v>
          </cell>
        </row>
        <row r="72">
          <cell r="AX72">
            <v>0</v>
          </cell>
        </row>
        <row r="73">
          <cell r="AX73">
            <v>476.76443892359288</v>
          </cell>
          <cell r="AY73">
            <v>0</v>
          </cell>
        </row>
        <row r="75">
          <cell r="AX75">
            <v>9.3382943230032503E-2</v>
          </cell>
          <cell r="AY75">
            <v>7.9241442401256135E-2</v>
          </cell>
        </row>
        <row r="76">
          <cell r="AX76">
            <v>0.16008504553719857</v>
          </cell>
          <cell r="AY76">
            <v>0.15848288480251227</v>
          </cell>
        </row>
        <row r="77">
          <cell r="AX77">
            <v>0</v>
          </cell>
        </row>
        <row r="78">
          <cell r="AX78">
            <v>1.3103185508992699E-2</v>
          </cell>
        </row>
        <row r="84">
          <cell r="AX84" t="str">
            <v>Total</v>
          </cell>
          <cell r="AY84" t="str">
            <v>Total</v>
          </cell>
        </row>
        <row r="85">
          <cell r="AX85" t="str">
            <v>31-07-07</v>
          </cell>
          <cell r="AY85" t="str">
            <v>30-06-07</v>
          </cell>
        </row>
        <row r="86">
          <cell r="AX86">
            <v>0</v>
          </cell>
          <cell r="AY86">
            <v>0</v>
          </cell>
        </row>
        <row r="87">
          <cell r="AX87">
            <v>0</v>
          </cell>
          <cell r="AY87">
            <v>0</v>
          </cell>
        </row>
        <row r="88">
          <cell r="AX88">
            <v>0.11325716757284802</v>
          </cell>
          <cell r="AY88">
            <v>9.5923805068443932E-2</v>
          </cell>
        </row>
        <row r="89">
          <cell r="AX89">
            <v>0</v>
          </cell>
          <cell r="AY89">
            <v>0</v>
          </cell>
        </row>
        <row r="90">
          <cell r="AX90">
            <v>9.1152895541215251E-2</v>
          </cell>
          <cell r="AY90">
            <v>7.7201021157917202E-2</v>
          </cell>
        </row>
        <row r="91">
          <cell r="AX91">
            <v>0.10473311065843463</v>
          </cell>
          <cell r="AY91">
            <v>8.9524396040908449E-2</v>
          </cell>
        </row>
        <row r="92">
          <cell r="AX92">
            <v>0</v>
          </cell>
          <cell r="AY92">
            <v>0</v>
          </cell>
        </row>
        <row r="93">
          <cell r="AX93">
            <v>0.10148788391778267</v>
          </cell>
          <cell r="AY93">
            <v>8.6724886549146757E-2</v>
          </cell>
        </row>
        <row r="94">
          <cell r="AX94">
            <v>9.3382943230032503E-2</v>
          </cell>
          <cell r="AY94">
            <v>7.9241442401256135E-2</v>
          </cell>
        </row>
      </sheetData>
      <sheetData sheetId="9" refreshError="1">
        <row r="1">
          <cell r="A1" t="str">
            <v>Life Insurance and Pensions</v>
          </cell>
        </row>
        <row r="3">
          <cell r="B3" t="str">
            <v xml:space="preserve">        Nordea Pension</v>
          </cell>
        </row>
        <row r="4">
          <cell r="A4" t="str">
            <v>DKKm</v>
          </cell>
          <cell r="B4" t="str">
            <v>Aktiver</v>
          </cell>
          <cell r="D4" t="str">
            <v>Afkast å-t-d</v>
          </cell>
          <cell r="F4" t="str">
            <v>Benchmark</v>
          </cell>
        </row>
        <row r="5">
          <cell r="B5" t="str">
            <v>31-12-06</v>
          </cell>
          <cell r="C5" t="str">
            <v>31-07-07</v>
          </cell>
          <cell r="D5" t="str">
            <v>DKKm</v>
          </cell>
          <cell r="E5" t="str">
            <v>pct.</v>
          </cell>
          <cell r="F5" t="str">
            <v xml:space="preserve"> pct.</v>
          </cell>
        </row>
        <row r="6">
          <cell r="A6" t="str">
            <v>Danmark</v>
          </cell>
        </row>
        <row r="7">
          <cell r="A7" t="str">
            <v>Aktier</v>
          </cell>
          <cell r="B7">
            <v>21473.5</v>
          </cell>
          <cell r="C7">
            <v>0</v>
          </cell>
          <cell r="D7">
            <v>0</v>
          </cell>
          <cell r="E7">
            <v>0</v>
          </cell>
          <cell r="F7">
            <v>-1.59</v>
          </cell>
        </row>
        <row r="8">
          <cell r="A8" t="str">
            <v>- Private Equity Funds</v>
          </cell>
          <cell r="B8">
            <v>4752.6000000000004</v>
          </cell>
          <cell r="C8">
            <v>0</v>
          </cell>
          <cell r="D8">
            <v>0</v>
          </cell>
          <cell r="E8">
            <v>0</v>
          </cell>
        </row>
        <row r="9">
          <cell r="A9" t="str">
            <v>- Hedge Funds</v>
          </cell>
          <cell r="B9">
            <v>3099.8</v>
          </cell>
          <cell r="C9">
            <v>0</v>
          </cell>
          <cell r="D9">
            <v>0</v>
          </cell>
          <cell r="E9">
            <v>0</v>
          </cell>
        </row>
        <row r="10">
          <cell r="A10" t="str">
            <v>- High Yield Bond Funds</v>
          </cell>
          <cell r="B10">
            <v>643.70000000000005</v>
          </cell>
          <cell r="C10">
            <v>0</v>
          </cell>
          <cell r="D10">
            <v>0</v>
          </cell>
          <cell r="E10">
            <v>0</v>
          </cell>
        </row>
        <row r="11">
          <cell r="A11" t="str">
            <v>- CDO</v>
          </cell>
          <cell r="B11">
            <v>470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>- Other equities, unlisted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</row>
        <row r="13">
          <cell r="A13" t="str">
            <v>Alternative investeringer</v>
          </cell>
          <cell r="B13">
            <v>9707.1</v>
          </cell>
          <cell r="C13">
            <v>0</v>
          </cell>
          <cell r="D13">
            <v>0</v>
          </cell>
          <cell r="E13">
            <v>0</v>
          </cell>
          <cell r="F13">
            <v>0.12767315671879986</v>
          </cell>
        </row>
        <row r="14">
          <cell r="A14" t="str">
            <v>Obligationer,likv.,m.v.</v>
          </cell>
          <cell r="B14">
            <v>56632.7</v>
          </cell>
          <cell r="C14">
            <v>109033.4</v>
          </cell>
          <cell r="D14">
            <v>9060.2097009999998</v>
          </cell>
          <cell r="E14">
            <v>11.570713826538432</v>
          </cell>
          <cell r="F14">
            <v>1.5137256942324486</v>
          </cell>
        </row>
        <row r="15">
          <cell r="A15" t="str">
            <v>Ejendomme</v>
          </cell>
          <cell r="B15">
            <v>12160.2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</row>
        <row r="16">
          <cell r="A16" t="str">
            <v>I alt (eksl. Unit Link)</v>
          </cell>
          <cell r="B16">
            <v>99973.5</v>
          </cell>
          <cell r="C16">
            <v>109033.4</v>
          </cell>
          <cell r="D16">
            <v>9060.2097009999998</v>
          </cell>
          <cell r="E16">
            <v>9.0626253302331516</v>
          </cell>
          <cell r="F16">
            <v>1.1199999999999999</v>
          </cell>
        </row>
        <row r="17">
          <cell r="A17" t="str">
            <v>Unit Link Nordea Funds</v>
          </cell>
          <cell r="B17">
            <v>6401.1319999999996</v>
          </cell>
          <cell r="C17">
            <v>9375</v>
          </cell>
          <cell r="D17">
            <v>686.79798400000004</v>
          </cell>
          <cell r="E17">
            <v>9.1030920685002101</v>
          </cell>
        </row>
        <row r="18">
          <cell r="A18" t="str">
            <v>Unit link Other Funds</v>
          </cell>
          <cell r="B18">
            <v>682.26800000000003</v>
          </cell>
          <cell r="C18">
            <v>0</v>
          </cell>
          <cell r="D18">
            <v>0</v>
          </cell>
          <cell r="E18">
            <v>0</v>
          </cell>
        </row>
        <row r="19">
          <cell r="A19" t="str">
            <v>Unit link Total</v>
          </cell>
          <cell r="B19">
            <v>7083.4</v>
          </cell>
          <cell r="C19">
            <v>9375</v>
          </cell>
          <cell r="D19">
            <v>686.79798400000004</v>
          </cell>
          <cell r="E19">
            <v>8.7092989450691949</v>
          </cell>
        </row>
        <row r="20">
          <cell r="A20" t="str">
            <v>I alt (inkl. Unit Link)</v>
          </cell>
          <cell r="B20">
            <v>107056.9</v>
          </cell>
          <cell r="C20">
            <v>118408.4</v>
          </cell>
          <cell r="D20">
            <v>9747.0076850000005</v>
          </cell>
          <cell r="E20">
            <v>9.0367929213597247</v>
          </cell>
        </row>
        <row r="22">
          <cell r="A22" t="str">
            <v>Norge</v>
          </cell>
        </row>
        <row r="23">
          <cell r="A23" t="str">
            <v>Aktier</v>
          </cell>
          <cell r="B23">
            <v>5990.2888043711027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</row>
        <row r="24">
          <cell r="A24" t="str">
            <v>- Private Equity Funds</v>
          </cell>
          <cell r="B24">
            <v>412.24120951327427</v>
          </cell>
          <cell r="C24">
            <v>0</v>
          </cell>
          <cell r="D24">
            <v>0</v>
          </cell>
          <cell r="E24">
            <v>0</v>
          </cell>
        </row>
        <row r="25">
          <cell r="A25" t="str">
            <v>- Hedge Funds</v>
          </cell>
          <cell r="B25">
            <v>295.10307141779373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>- High Yield Bond Funds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</row>
        <row r="27">
          <cell r="A27" t="str">
            <v>- CDO</v>
          </cell>
          <cell r="B27">
            <v>0</v>
          </cell>
          <cell r="C27">
            <v>0</v>
          </cell>
          <cell r="D27">
            <v>0</v>
          </cell>
          <cell r="E27">
            <v>0</v>
          </cell>
        </row>
        <row r="28">
          <cell r="A28" t="str">
            <v>- Other equities, unlisted</v>
          </cell>
          <cell r="B28">
            <v>34.231945761089797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>Alternative investeringer</v>
          </cell>
          <cell r="B29">
            <v>741.57622669215777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</row>
        <row r="30">
          <cell r="A30" t="str">
            <v>Obligationer,likv.,m.v.</v>
          </cell>
          <cell r="B30">
            <v>18196.262790298024</v>
          </cell>
          <cell r="C30">
            <v>41326.175999999999</v>
          </cell>
          <cell r="D30">
            <v>3111.875201557998</v>
          </cell>
          <cell r="E30">
            <v>11.032951999008752</v>
          </cell>
          <cell r="F30">
            <v>0</v>
          </cell>
        </row>
        <row r="31">
          <cell r="A31" t="str">
            <v>Ejendomme</v>
          </cell>
          <cell r="B31">
            <v>5506.1460524267768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</row>
        <row r="32">
          <cell r="A32" t="str">
            <v>I alt (eksl. Unit Link)</v>
          </cell>
          <cell r="B32">
            <v>30434.273873788061</v>
          </cell>
          <cell r="C32">
            <v>41326.175999999999</v>
          </cell>
          <cell r="D32">
            <v>3111.875201557998</v>
          </cell>
          <cell r="E32">
            <v>9.0661028766175509</v>
          </cell>
          <cell r="F32">
            <v>0</v>
          </cell>
        </row>
        <row r="33">
          <cell r="A33" t="str">
            <v>Unit Link Nordea Funds</v>
          </cell>
          <cell r="B33">
            <v>3257.1841868298907</v>
          </cell>
          <cell r="C33">
            <v>6898.1760000000004</v>
          </cell>
          <cell r="D33">
            <v>660.50946613439999</v>
          </cell>
          <cell r="E33">
            <v>13.913003701990128</v>
          </cell>
        </row>
        <row r="34">
          <cell r="A34" t="str">
            <v>Unit link Other Funds</v>
          </cell>
          <cell r="B34">
            <v>1490.556127986672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>Unit link Total</v>
          </cell>
          <cell r="B35">
            <v>4747.7403148165622</v>
          </cell>
          <cell r="C35">
            <v>6898.1760000000004</v>
          </cell>
          <cell r="D35">
            <v>660.50946613439999</v>
          </cell>
          <cell r="E35">
            <v>12.025216275237659</v>
          </cell>
        </row>
        <row r="36">
          <cell r="A36" t="str">
            <v>I alt (inkl. Unit Link)</v>
          </cell>
          <cell r="B36">
            <v>35182.014188604626</v>
          </cell>
          <cell r="C36">
            <v>48224.351999999999</v>
          </cell>
          <cell r="D36">
            <v>3772.3846676923981</v>
          </cell>
          <cell r="E36">
            <v>9.4743088205422801</v>
          </cell>
        </row>
        <row r="38">
          <cell r="A38" t="str">
            <v>Sverige</v>
          </cell>
        </row>
        <row r="39">
          <cell r="A39" t="str">
            <v>Aktier</v>
          </cell>
          <cell r="B39">
            <v>1686.7051301808119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</row>
        <row r="40">
          <cell r="A40" t="str">
            <v>- Private Equity Funds</v>
          </cell>
          <cell r="B40">
            <v>79.262769198227886</v>
          </cell>
          <cell r="C40">
            <v>0</v>
          </cell>
          <cell r="D40">
            <v>0</v>
          </cell>
          <cell r="E40">
            <v>0</v>
          </cell>
        </row>
        <row r="41">
          <cell r="A41" t="str">
            <v>- Hedge Funds</v>
          </cell>
          <cell r="B41">
            <v>47.095776495513135</v>
          </cell>
          <cell r="C41">
            <v>0</v>
          </cell>
          <cell r="D41">
            <v>0</v>
          </cell>
          <cell r="E41">
            <v>0</v>
          </cell>
        </row>
        <row r="42">
          <cell r="A42" t="str">
            <v>- High Yield Bond Funds</v>
          </cell>
          <cell r="B42">
            <v>14.433906981987388</v>
          </cell>
          <cell r="C42">
            <v>0</v>
          </cell>
          <cell r="D42">
            <v>0</v>
          </cell>
          <cell r="E42">
            <v>0</v>
          </cell>
        </row>
        <row r="43">
          <cell r="A43" t="str">
            <v>- CDO</v>
          </cell>
          <cell r="B43">
            <v>0</v>
          </cell>
          <cell r="C43">
            <v>0</v>
          </cell>
          <cell r="D43">
            <v>0</v>
          </cell>
          <cell r="E43">
            <v>0</v>
          </cell>
        </row>
        <row r="44">
          <cell r="A44" t="str">
            <v>- Other equities, unlisted</v>
          </cell>
          <cell r="B44">
            <v>0</v>
          </cell>
          <cell r="C44">
            <v>0</v>
          </cell>
          <cell r="D44">
            <v>0</v>
          </cell>
          <cell r="E44">
            <v>0</v>
          </cell>
        </row>
        <row r="45">
          <cell r="A45" t="str">
            <v>Alternative investeringer</v>
          </cell>
          <cell r="B45">
            <v>140.79245267572841</v>
          </cell>
          <cell r="C45">
            <v>0</v>
          </cell>
          <cell r="D45">
            <v>0</v>
          </cell>
          <cell r="E45">
            <v>0</v>
          </cell>
          <cell r="F45">
            <v>0.2</v>
          </cell>
        </row>
        <row r="46">
          <cell r="A46" t="str">
            <v>Obligationer,likv.,m.v.</v>
          </cell>
          <cell r="B46">
            <v>12970.698409192477</v>
          </cell>
          <cell r="C46">
            <v>16775.7251</v>
          </cell>
          <cell r="D46">
            <v>1148.3996199999997</v>
          </cell>
          <cell r="E46">
            <v>8.0313214958463828</v>
          </cell>
          <cell r="F46">
            <v>0</v>
          </cell>
        </row>
        <row r="47">
          <cell r="A47" t="str">
            <v>Ejendomme</v>
          </cell>
          <cell r="B47">
            <v>678.80602549574974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A48" t="str">
            <v>I alt (eksl. Unit Link)</v>
          </cell>
          <cell r="B48">
            <v>15477.002017544766</v>
          </cell>
          <cell r="C48">
            <v>16775.7251</v>
          </cell>
          <cell r="D48">
            <v>1148.3996199999997</v>
          </cell>
          <cell r="E48">
            <v>7.3841790669844833</v>
          </cell>
          <cell r="F48">
            <v>0</v>
          </cell>
        </row>
        <row r="49">
          <cell r="A49" t="str">
            <v>Unit Link Nordea Funds</v>
          </cell>
          <cell r="B49">
            <v>11804.773365422705</v>
          </cell>
          <cell r="C49">
            <v>12931.64199</v>
          </cell>
          <cell r="D49">
            <v>1155.7750985079999</v>
          </cell>
          <cell r="E49">
            <v>9.8027456923616345</v>
          </cell>
        </row>
        <row r="50">
          <cell r="A50" t="str">
            <v>Unit link Other Funds</v>
          </cell>
          <cell r="B50">
            <v>15.577891901266883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>Unit link Total</v>
          </cell>
          <cell r="B51">
            <v>11820.351257323971</v>
          </cell>
          <cell r="C51">
            <v>12931.64199</v>
          </cell>
          <cell r="D51">
            <v>1155.7750985079999</v>
          </cell>
          <cell r="E51">
            <v>9.796274057298417</v>
          </cell>
        </row>
        <row r="52">
          <cell r="A52" t="str">
            <v>I alt (inkl. Unit Link)</v>
          </cell>
          <cell r="B52">
            <v>27297.353274868736</v>
          </cell>
          <cell r="C52">
            <v>29707.36709</v>
          </cell>
          <cell r="D52">
            <v>2304.1747185079994</v>
          </cell>
          <cell r="E52">
            <v>8.4246864132014299</v>
          </cell>
        </row>
        <row r="54">
          <cell r="A54" t="str">
            <v>Finland</v>
          </cell>
        </row>
        <row r="55">
          <cell r="A55" t="str">
            <v>Aktier</v>
          </cell>
          <cell r="B55">
            <v>6997.1844270514503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</row>
        <row r="56">
          <cell r="A56" t="str">
            <v>- Private Equity Funds</v>
          </cell>
          <cell r="B56">
            <v>1925.6642832032435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>- Hedge Funds</v>
          </cell>
          <cell r="B57">
            <v>3691.9626736533924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>- High Yield Bond Funds</v>
          </cell>
          <cell r="B58">
            <v>94.548338254362406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>- CDO</v>
          </cell>
          <cell r="B59">
            <v>1049.1184476377509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>- Other equities, unlisted</v>
          </cell>
          <cell r="B60">
            <v>126.68187787854032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>Alternative investeringer</v>
          </cell>
          <cell r="B61">
            <v>6887.9756206272905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A62" t="str">
            <v>Obligationer,likv.,m.v.</v>
          </cell>
          <cell r="B62">
            <v>28085.53214799974</v>
          </cell>
          <cell r="C62">
            <v>47144.962</v>
          </cell>
          <cell r="D62">
            <v>4396.5482168977996</v>
          </cell>
          <cell r="E62">
            <v>12.413675841733259</v>
          </cell>
          <cell r="F62">
            <v>0</v>
          </cell>
        </row>
        <row r="63">
          <cell r="A63" t="str">
            <v>Ejendomme</v>
          </cell>
          <cell r="B63">
            <v>4148.2137170399992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A64" t="str">
            <v>I alt (eksl. Unit Link)</v>
          </cell>
          <cell r="B64">
            <v>46118.905912718481</v>
          </cell>
          <cell r="C64">
            <v>47144.962</v>
          </cell>
          <cell r="D64">
            <v>4396.5482168977996</v>
          </cell>
          <cell r="E64">
            <v>9.8946344549301504</v>
          </cell>
          <cell r="F64">
            <v>0</v>
          </cell>
        </row>
        <row r="65">
          <cell r="A65" t="str">
            <v>Unit Link Nordea Funds</v>
          </cell>
          <cell r="B65">
            <v>18166.80011728</v>
          </cell>
          <cell r="C65">
            <v>23790.685999999998</v>
          </cell>
          <cell r="D65">
            <v>2037.7753912952003</v>
          </cell>
          <cell r="E65">
            <v>10.209369528165233</v>
          </cell>
        </row>
        <row r="66">
          <cell r="A66" t="str">
            <v>Unit link Other Funds</v>
          </cell>
          <cell r="B66">
            <v>74.921726359999994</v>
          </cell>
          <cell r="C66">
            <v>0</v>
          </cell>
          <cell r="D66">
            <v>0</v>
          </cell>
          <cell r="E66">
            <v>0</v>
          </cell>
        </row>
        <row r="67">
          <cell r="A67" t="str">
            <v>Unit link Total</v>
          </cell>
          <cell r="B67">
            <v>18241.72184364</v>
          </cell>
          <cell r="C67">
            <v>23790.685999999998</v>
          </cell>
          <cell r="D67">
            <v>2037.7753912952003</v>
          </cell>
          <cell r="E67">
            <v>10.190244372033128</v>
          </cell>
        </row>
        <row r="68">
          <cell r="A68" t="str">
            <v>I alt (inkl. Unit Link)</v>
          </cell>
          <cell r="B68">
            <v>64360.627756358481</v>
          </cell>
          <cell r="C68">
            <v>70935.648000000001</v>
          </cell>
          <cell r="D68">
            <v>6434.3236081929999</v>
          </cell>
          <cell r="E68">
            <v>9.9863823276475188</v>
          </cell>
        </row>
        <row r="70">
          <cell r="A70" t="str">
            <v>Andre selskaber 1)</v>
          </cell>
        </row>
        <row r="71">
          <cell r="A71" t="str">
            <v>Aktier</v>
          </cell>
          <cell r="B71">
            <v>4.5462406262300226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</row>
        <row r="72">
          <cell r="A72" t="str">
            <v>- Private Equity Funds</v>
          </cell>
          <cell r="B72">
            <v>0</v>
          </cell>
          <cell r="C72">
            <v>0</v>
          </cell>
          <cell r="D72">
            <v>0</v>
          </cell>
          <cell r="E72">
            <v>0</v>
          </cell>
        </row>
        <row r="73">
          <cell r="A73" t="str">
            <v>- Hedge Funds</v>
          </cell>
          <cell r="B73">
            <v>0</v>
          </cell>
          <cell r="C73">
            <v>0</v>
          </cell>
          <cell r="D73">
            <v>0</v>
          </cell>
          <cell r="E73">
            <v>0</v>
          </cell>
        </row>
        <row r="74">
          <cell r="A74" t="str">
            <v>- High Yield Bond Funds</v>
          </cell>
          <cell r="B74">
            <v>0</v>
          </cell>
          <cell r="C74">
            <v>0</v>
          </cell>
          <cell r="D74">
            <v>0</v>
          </cell>
          <cell r="E74">
            <v>0</v>
          </cell>
        </row>
        <row r="75">
          <cell r="A75" t="str">
            <v>- CDO</v>
          </cell>
          <cell r="B75">
            <v>0</v>
          </cell>
          <cell r="C75">
            <v>0</v>
          </cell>
          <cell r="D75">
            <v>0</v>
          </cell>
          <cell r="E75">
            <v>0</v>
          </cell>
        </row>
        <row r="76">
          <cell r="A76" t="str">
            <v>- Other equities, unlisted</v>
          </cell>
          <cell r="B76">
            <v>1.9470489919565442E-35</v>
          </cell>
          <cell r="C76">
            <v>0</v>
          </cell>
          <cell r="D76">
            <v>0</v>
          </cell>
          <cell r="E76">
            <v>0</v>
          </cell>
        </row>
        <row r="77">
          <cell r="A77" t="str">
            <v>Alternative investeringer</v>
          </cell>
          <cell r="B77">
            <v>1.9470489919565442E-35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</row>
        <row r="78">
          <cell r="A78" t="str">
            <v>Obligationer,likv.,m.v.</v>
          </cell>
          <cell r="B78">
            <v>699.83886673492111</v>
          </cell>
          <cell r="C78">
            <v>826.81450891997417</v>
          </cell>
          <cell r="D78">
            <v>59.558506169999994</v>
          </cell>
          <cell r="E78">
            <v>8.1192440119310501</v>
          </cell>
          <cell r="F78">
            <v>8.1158868402404245</v>
          </cell>
        </row>
        <row r="79">
          <cell r="A79" t="str">
            <v>Ejendomme</v>
          </cell>
          <cell r="B79">
            <v>0.42771604025906196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</row>
        <row r="80">
          <cell r="A80" t="str">
            <v>I alt (eksl. Unit Link)</v>
          </cell>
          <cell r="B80">
            <v>704.81282340141013</v>
          </cell>
          <cell r="C80">
            <v>826.81450891997417</v>
          </cell>
          <cell r="D80">
            <v>59.558506169999994</v>
          </cell>
          <cell r="E80">
            <v>8.0918099903944487</v>
          </cell>
          <cell r="F80">
            <v>8.0918099903944487</v>
          </cell>
        </row>
        <row r="81">
          <cell r="A81" t="str">
            <v>Unit Link Nordea Funds</v>
          </cell>
          <cell r="B81">
            <v>6870.4748603502157</v>
          </cell>
          <cell r="C81">
            <v>9942.486061940006</v>
          </cell>
          <cell r="D81">
            <v>904.87731393000013</v>
          </cell>
          <cell r="E81">
            <v>11.376320821628788</v>
          </cell>
        </row>
        <row r="82">
          <cell r="A82" t="str">
            <v>Unit link Other Funds</v>
          </cell>
          <cell r="B82">
            <v>1061.9956519466059</v>
          </cell>
          <cell r="C82">
            <v>0</v>
          </cell>
          <cell r="D82">
            <v>0</v>
          </cell>
          <cell r="E82">
            <v>0</v>
          </cell>
        </row>
        <row r="83">
          <cell r="A83" t="str">
            <v>Unit link Total</v>
          </cell>
          <cell r="B83">
            <v>7932.4705122968217</v>
          </cell>
          <cell r="C83">
            <v>9942.486061940006</v>
          </cell>
          <cell r="D83">
            <v>904.87731393000013</v>
          </cell>
          <cell r="E83">
            <v>10.664385240044416</v>
          </cell>
        </row>
        <row r="84">
          <cell r="A84" t="str">
            <v>I alt (inkl. Unit Link)</v>
          </cell>
          <cell r="B84">
            <v>8637.2833356982319</v>
          </cell>
          <cell r="C84">
            <v>10769.300570859979</v>
          </cell>
          <cell r="D84">
            <v>964.43582010000011</v>
          </cell>
          <cell r="E84">
            <v>10.459039972769448</v>
          </cell>
        </row>
        <row r="86">
          <cell r="A86" t="str">
            <v>I alt</v>
          </cell>
        </row>
        <row r="87">
          <cell r="A87" t="str">
            <v>Aktier</v>
          </cell>
          <cell r="B87">
            <v>36152.224602229595</v>
          </cell>
          <cell r="C87">
            <v>0</v>
          </cell>
          <cell r="D87">
            <v>0</v>
          </cell>
          <cell r="E87">
            <v>0</v>
          </cell>
          <cell r="F87">
            <v>-0.93998079473697826</v>
          </cell>
        </row>
        <row r="88">
          <cell r="A88" t="str">
            <v>- Private Equity Funds</v>
          </cell>
          <cell r="B88">
            <v>7169.7682619147454</v>
          </cell>
          <cell r="C88">
            <v>0</v>
          </cell>
          <cell r="D88">
            <v>0</v>
          </cell>
          <cell r="E88">
            <v>0</v>
          </cell>
        </row>
        <row r="89">
          <cell r="A89" t="str">
            <v>- Hedge Funds</v>
          </cell>
          <cell r="B89">
            <v>7133.9615215667</v>
          </cell>
          <cell r="C89">
            <v>0</v>
          </cell>
          <cell r="D89">
            <v>0</v>
          </cell>
          <cell r="E89">
            <v>0</v>
          </cell>
        </row>
        <row r="90">
          <cell r="A90" t="str">
            <v>- High Yield Bond Funds</v>
          </cell>
          <cell r="B90">
            <v>752.6822452363499</v>
          </cell>
          <cell r="C90">
            <v>0</v>
          </cell>
          <cell r="D90">
            <v>0</v>
          </cell>
          <cell r="E90">
            <v>0</v>
          </cell>
        </row>
        <row r="91">
          <cell r="A91" t="str">
            <v>- CDO</v>
          </cell>
          <cell r="B91">
            <v>1519.1184476377509</v>
          </cell>
          <cell r="C91">
            <v>0</v>
          </cell>
          <cell r="D91">
            <v>0</v>
          </cell>
          <cell r="E91">
            <v>0</v>
          </cell>
        </row>
        <row r="92">
          <cell r="A92" t="str">
            <v>- Other equities, unlisted</v>
          </cell>
          <cell r="B92">
            <v>160.91382363963012</v>
          </cell>
          <cell r="C92">
            <v>0</v>
          </cell>
          <cell r="D92">
            <v>0</v>
          </cell>
          <cell r="E92">
            <v>0</v>
          </cell>
        </row>
        <row r="93">
          <cell r="A93" t="str">
            <v>Alternative investeringer</v>
          </cell>
          <cell r="B93">
            <v>17477.444299995179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</row>
        <row r="94">
          <cell r="A94" t="str">
            <v>Obligationer,likv.,m.v.</v>
          </cell>
          <cell r="B94">
            <v>116585.03221422515</v>
          </cell>
          <cell r="C94">
            <v>215107.07760891999</v>
          </cell>
          <cell r="D94">
            <v>17776.591245625797</v>
          </cell>
          <cell r="E94">
            <v>11.325716757284802</v>
          </cell>
          <cell r="F94">
            <v>0.38045521223874373</v>
          </cell>
        </row>
        <row r="95">
          <cell r="A95" t="str">
            <v>Ejendomme</v>
          </cell>
          <cell r="B95">
            <v>22493.793511002787</v>
          </cell>
          <cell r="C95">
            <v>0</v>
          </cell>
          <cell r="D95">
            <v>0</v>
          </cell>
          <cell r="E95">
            <v>0</v>
          </cell>
          <cell r="F95" t="e">
            <v>#DIV/0!</v>
          </cell>
        </row>
        <row r="96">
          <cell r="A96" t="str">
            <v>I alt (eksl. Unit Link)</v>
          </cell>
          <cell r="B96">
            <v>192708.49462745272</v>
          </cell>
          <cell r="C96">
            <v>215107.07760891999</v>
          </cell>
          <cell r="D96">
            <v>17776.591245625797</v>
          </cell>
          <cell r="E96">
            <v>9.1152895541215244</v>
          </cell>
          <cell r="F96">
            <v>1.6702214326473779</v>
          </cell>
        </row>
        <row r="97">
          <cell r="A97" t="str">
            <v>Unit Link Nordea Funds</v>
          </cell>
          <cell r="B97">
            <v>46500.364529882812</v>
          </cell>
          <cell r="C97">
            <v>62937.990051940003</v>
          </cell>
          <cell r="D97">
            <v>5445.7352538676005</v>
          </cell>
          <cell r="E97">
            <v>10.473311065843463</v>
          </cell>
        </row>
        <row r="98">
          <cell r="A98" t="str">
            <v>Unit link Other Funds</v>
          </cell>
          <cell r="B98">
            <v>3325.3193981945446</v>
          </cell>
          <cell r="C98">
            <v>0</v>
          </cell>
          <cell r="D98">
            <v>0</v>
          </cell>
          <cell r="E98">
            <v>0</v>
          </cell>
        </row>
        <row r="99">
          <cell r="A99" t="str">
            <v>Unit link Total</v>
          </cell>
          <cell r="B99">
            <v>49825.683928077357</v>
          </cell>
          <cell r="C99">
            <v>62937.990051940003</v>
          </cell>
          <cell r="D99">
            <v>5445.7352538676005</v>
          </cell>
          <cell r="E99">
            <v>10.148788391778266</v>
          </cell>
        </row>
        <row r="100">
          <cell r="A100" t="str">
            <v>I alt (inkl. Unit Link)</v>
          </cell>
          <cell r="B100">
            <v>242534.17855553009</v>
          </cell>
          <cell r="C100">
            <v>278045.06766086002</v>
          </cell>
          <cell r="D100">
            <v>23222.3264994934</v>
          </cell>
          <cell r="E100">
            <v>9.3382943230032502</v>
          </cell>
        </row>
        <row r="102">
          <cell r="A102" t="str">
            <v>1) Polen, Luxembourg og Isle of Man</v>
          </cell>
        </row>
      </sheetData>
      <sheetData sheetId="10" refreshError="1"/>
      <sheetData sheetId="11" refreshError="1"/>
      <sheetData sheetId="12" refreshError="1"/>
      <sheetData sheetId="13" refreshError="1">
        <row r="3">
          <cell r="C3" t="str">
            <v>31-12-06</v>
          </cell>
          <cell r="G3" t="str">
            <v>Danske kroner</v>
          </cell>
          <cell r="I3">
            <v>8</v>
          </cell>
        </row>
        <row r="4">
          <cell r="G4" t="str">
            <v>Lokal valuta</v>
          </cell>
        </row>
        <row r="5">
          <cell r="C5" t="str">
            <v>31-01-07</v>
          </cell>
          <cell r="I5">
            <v>14</v>
          </cell>
        </row>
        <row r="6">
          <cell r="C6" t="str">
            <v>28-02-07</v>
          </cell>
          <cell r="G6">
            <v>1</v>
          </cell>
        </row>
        <row r="7">
          <cell r="C7" t="str">
            <v>31-03-07</v>
          </cell>
          <cell r="I7">
            <v>20</v>
          </cell>
        </row>
        <row r="8">
          <cell r="C8" t="str">
            <v>30-04-07</v>
          </cell>
        </row>
        <row r="9">
          <cell r="C9" t="str">
            <v>31-05-07</v>
          </cell>
          <cell r="G9">
            <v>2</v>
          </cell>
          <cell r="I9">
            <v>26</v>
          </cell>
        </row>
        <row r="10">
          <cell r="C10" t="str">
            <v>30-06-07</v>
          </cell>
        </row>
        <row r="11">
          <cell r="C11" t="str">
            <v>31-07-07</v>
          </cell>
          <cell r="G11">
            <v>16</v>
          </cell>
        </row>
        <row r="12">
          <cell r="C12" t="str">
            <v>31-08-07</v>
          </cell>
        </row>
        <row r="13">
          <cell r="C13" t="str">
            <v>30-09-07</v>
          </cell>
          <cell r="G13">
            <v>14</v>
          </cell>
        </row>
        <row r="14">
          <cell r="C14" t="str">
            <v>31-10-07</v>
          </cell>
        </row>
        <row r="15">
          <cell r="C15" t="str">
            <v>30-11-07</v>
          </cell>
          <cell r="G15" t="str">
            <v>N/A</v>
          </cell>
        </row>
        <row r="16">
          <cell r="C16" t="str">
            <v>31-12-07</v>
          </cell>
        </row>
        <row r="18">
          <cell r="G18">
            <v>2</v>
          </cell>
        </row>
        <row r="19">
          <cell r="C19">
            <v>7</v>
          </cell>
        </row>
        <row r="21">
          <cell r="C21" t="str">
            <v>31-07-07</v>
          </cell>
          <cell r="G21">
            <v>746</v>
          </cell>
        </row>
        <row r="23">
          <cell r="C23" t="str">
            <v>30-06-07</v>
          </cell>
          <cell r="G23">
            <v>746</v>
          </cell>
        </row>
        <row r="25">
          <cell r="C25" t="str">
            <v>30-04-07</v>
          </cell>
          <cell r="G25">
            <v>745.56399999999996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>
        <row r="7">
          <cell r="A7" t="str">
            <v>NOK</v>
          </cell>
          <cell r="B7">
            <v>89.22</v>
          </cell>
          <cell r="C7">
            <v>91.24</v>
          </cell>
          <cell r="D7">
            <v>91.66</v>
          </cell>
          <cell r="E7">
            <v>90.590667276951933</v>
          </cell>
          <cell r="F7">
            <v>91.707026302063937</v>
          </cell>
          <cell r="G7">
            <v>96</v>
          </cell>
          <cell r="H7">
            <v>96</v>
          </cell>
          <cell r="I7">
            <v>96</v>
          </cell>
          <cell r="J7">
            <v>96</v>
          </cell>
          <cell r="K7">
            <v>96</v>
          </cell>
          <cell r="L7">
            <v>96</v>
          </cell>
          <cell r="M7">
            <v>96</v>
          </cell>
          <cell r="N7">
            <v>96</v>
          </cell>
          <cell r="O7">
            <v>96</v>
          </cell>
          <cell r="P7">
            <v>96</v>
          </cell>
          <cell r="Q7">
            <v>96</v>
          </cell>
        </row>
        <row r="8">
          <cell r="A8" t="str">
            <v>EUR</v>
          </cell>
          <cell r="B8">
            <v>744.1</v>
          </cell>
          <cell r="C8">
            <v>743.26</v>
          </cell>
          <cell r="D8">
            <v>742.87</v>
          </cell>
          <cell r="E8">
            <v>745.56399999999996</v>
          </cell>
          <cell r="F8">
            <v>745.10096118024001</v>
          </cell>
          <cell r="G8">
            <v>746</v>
          </cell>
          <cell r="H8">
            <v>746</v>
          </cell>
          <cell r="I8">
            <v>746</v>
          </cell>
          <cell r="J8">
            <v>746</v>
          </cell>
          <cell r="K8">
            <v>746</v>
          </cell>
          <cell r="L8">
            <v>746</v>
          </cell>
          <cell r="M8">
            <v>746</v>
          </cell>
          <cell r="N8">
            <v>746</v>
          </cell>
          <cell r="O8">
            <v>746</v>
          </cell>
          <cell r="P8">
            <v>746</v>
          </cell>
          <cell r="Q8">
            <v>746</v>
          </cell>
        </row>
        <row r="9">
          <cell r="A9" t="str">
            <v>PLN</v>
          </cell>
          <cell r="B9">
            <v>169.91</v>
          </cell>
          <cell r="C9">
            <v>171.86</v>
          </cell>
          <cell r="D9">
            <v>176.56</v>
          </cell>
          <cell r="E9">
            <v>194.70489919565443</v>
          </cell>
          <cell r="F9">
            <v>193.0705610610238</v>
          </cell>
          <cell r="G9">
            <v>189</v>
          </cell>
          <cell r="H9">
            <v>189</v>
          </cell>
          <cell r="I9">
            <v>189</v>
          </cell>
          <cell r="J9">
            <v>189</v>
          </cell>
          <cell r="K9">
            <v>189</v>
          </cell>
          <cell r="L9">
            <v>189</v>
          </cell>
          <cell r="M9">
            <v>189</v>
          </cell>
          <cell r="N9">
            <v>189</v>
          </cell>
          <cell r="O9">
            <v>189</v>
          </cell>
          <cell r="P9">
            <v>189</v>
          </cell>
          <cell r="Q9">
            <v>189</v>
          </cell>
        </row>
        <row r="10">
          <cell r="A10" t="str">
            <v>SEK</v>
          </cell>
          <cell r="B10">
            <v>82.15</v>
          </cell>
          <cell r="C10">
            <v>82.1</v>
          </cell>
          <cell r="D10">
            <v>83.25</v>
          </cell>
          <cell r="E10">
            <v>82.479468468499363</v>
          </cell>
          <cell r="F10">
            <v>79.748155875121086</v>
          </cell>
          <cell r="G10">
            <v>83</v>
          </cell>
          <cell r="H10">
            <v>83</v>
          </cell>
          <cell r="I10">
            <v>83</v>
          </cell>
          <cell r="J10">
            <v>83</v>
          </cell>
          <cell r="K10">
            <v>83</v>
          </cell>
          <cell r="L10">
            <v>83</v>
          </cell>
          <cell r="M10">
            <v>83</v>
          </cell>
          <cell r="N10">
            <v>83</v>
          </cell>
          <cell r="O10">
            <v>83</v>
          </cell>
          <cell r="P10">
            <v>83</v>
          </cell>
          <cell r="Q10">
            <v>83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utput"/>
      <sheetName val="New AuM "/>
      <sheetName val="MPC 1"/>
      <sheetName val="MPC 2"/>
      <sheetName val="MPC 3"/>
      <sheetName val="MPC 4"/>
      <sheetName val="MPC 5"/>
      <sheetName val="MPC 6"/>
      <sheetName val="Investment_assets"/>
      <sheetName val="Månedsrapport"/>
      <sheetName val="NettoInflow"/>
      <sheetName val="Afkast"/>
      <sheetName val="Benchmark"/>
      <sheetName val="HelpSheet"/>
      <sheetName val="Nordea_pension"/>
      <sheetName val="Vesta_life"/>
      <sheetName val="Nordea_life_I"/>
      <sheetName val="Nordea_life_II"/>
      <sheetName val="Nordea_life_Ass_LTD_Sverige"/>
      <sheetName val="Nordea_life_Ass_LTD_Finland"/>
      <sheetName val="Nordea_Zycie"/>
      <sheetName val="Nordea_Lux"/>
      <sheetName val="Nordea_IOM"/>
      <sheetName val="Valutakurs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4">
          <cell r="A4" t="str">
            <v>Mio. DKK, markedsværdi</v>
          </cell>
        </row>
        <row r="6">
          <cell r="AX6" t="str">
            <v>Total</v>
          </cell>
          <cell r="AY6" t="str">
            <v>Total</v>
          </cell>
        </row>
        <row r="7">
          <cell r="A7" t="str">
            <v>Valuta</v>
          </cell>
          <cell r="C7" t="str">
            <v>DKK</v>
          </cell>
          <cell r="D7" t="str">
            <v>DKK</v>
          </cell>
          <cell r="E7" t="str">
            <v>DKK</v>
          </cell>
          <cell r="F7" t="str">
            <v>DKK</v>
          </cell>
          <cell r="G7" t="str">
            <v>DKK</v>
          </cell>
          <cell r="H7" t="str">
            <v>DKK</v>
          </cell>
          <cell r="J7" t="str">
            <v>DKK</v>
          </cell>
          <cell r="K7" t="str">
            <v>DKK</v>
          </cell>
          <cell r="L7" t="str">
            <v>DKK</v>
          </cell>
          <cell r="M7" t="str">
            <v>NOK</v>
          </cell>
          <cell r="N7" t="str">
            <v>NOK</v>
          </cell>
          <cell r="O7" t="str">
            <v>NOK</v>
          </cell>
          <cell r="Q7" t="str">
            <v>DKK</v>
          </cell>
          <cell r="R7" t="str">
            <v>DKK</v>
          </cell>
          <cell r="S7" t="str">
            <v>DKK</v>
          </cell>
          <cell r="T7" t="str">
            <v>SEK</v>
          </cell>
          <cell r="U7" t="str">
            <v>SEK</v>
          </cell>
          <cell r="V7" t="str">
            <v>SEK</v>
          </cell>
          <cell r="W7" t="str">
            <v>SEK</v>
          </cell>
          <cell r="X7" t="str">
            <v>SEK</v>
          </cell>
          <cell r="Y7" t="str">
            <v>SEK</v>
          </cell>
          <cell r="Z7" t="str">
            <v>EUR</v>
          </cell>
          <cell r="AA7" t="str">
            <v>EUR</v>
          </cell>
          <cell r="AB7" t="str">
            <v>EUR</v>
          </cell>
          <cell r="AD7" t="str">
            <v>DKK</v>
          </cell>
          <cell r="AE7" t="str">
            <v>DKK</v>
          </cell>
          <cell r="AF7" t="str">
            <v>DKK</v>
          </cell>
          <cell r="AG7" t="str">
            <v>EUR</v>
          </cell>
          <cell r="AH7" t="str">
            <v>EUR</v>
          </cell>
          <cell r="AI7" t="str">
            <v>EUR</v>
          </cell>
          <cell r="AK7" t="str">
            <v>DKK</v>
          </cell>
          <cell r="AL7" t="str">
            <v>DKK</v>
          </cell>
          <cell r="AM7" t="str">
            <v>DKK</v>
          </cell>
          <cell r="AN7" t="str">
            <v>PLN</v>
          </cell>
          <cell r="AO7" t="str">
            <v>PLN</v>
          </cell>
          <cell r="AP7" t="str">
            <v>PLN</v>
          </cell>
          <cell r="AQ7" t="str">
            <v>EUR</v>
          </cell>
          <cell r="AR7" t="str">
            <v>EUR</v>
          </cell>
          <cell r="AS7" t="str">
            <v>EUR</v>
          </cell>
          <cell r="AT7" t="str">
            <v>EUR</v>
          </cell>
          <cell r="AU7" t="str">
            <v>EUR</v>
          </cell>
          <cell r="AV7" t="str">
            <v>EUR</v>
          </cell>
          <cell r="AX7" t="str">
            <v>DKK</v>
          </cell>
          <cell r="AY7" t="str">
            <v>DKK</v>
          </cell>
          <cell r="AZ7" t="str">
            <v>DKK</v>
          </cell>
        </row>
        <row r="8">
          <cell r="AX8" t="str">
            <v>31-07-07</v>
          </cell>
          <cell r="AY8" t="str">
            <v>30-06-07</v>
          </cell>
        </row>
        <row r="9">
          <cell r="AX9">
            <v>0</v>
          </cell>
          <cell r="AY9">
            <v>0</v>
          </cell>
        </row>
        <row r="10">
          <cell r="AX10">
            <v>0</v>
          </cell>
          <cell r="AY10">
            <v>0</v>
          </cell>
        </row>
        <row r="11">
          <cell r="AX11">
            <v>215107.07760891999</v>
          </cell>
          <cell r="AY11">
            <v>212354.93760179999</v>
          </cell>
        </row>
        <row r="12">
          <cell r="AX12">
            <v>0</v>
          </cell>
          <cell r="AY12">
            <v>0</v>
          </cell>
        </row>
        <row r="13">
          <cell r="AX13">
            <v>215107.07760891999</v>
          </cell>
          <cell r="AY13">
            <v>212354.93760179999</v>
          </cell>
        </row>
        <row r="14">
          <cell r="AX14">
            <v>62937.990051940003</v>
          </cell>
          <cell r="AY14">
            <v>61124.49862903999</v>
          </cell>
        </row>
        <row r="15">
          <cell r="AX15">
            <v>0</v>
          </cell>
          <cell r="AY15">
            <v>0</v>
          </cell>
        </row>
        <row r="16">
          <cell r="AX16">
            <v>62937.990051940003</v>
          </cell>
          <cell r="AY16">
            <v>61124.49862903999</v>
          </cell>
        </row>
        <row r="17">
          <cell r="AX17">
            <v>278045.06766086002</v>
          </cell>
          <cell r="AY17">
            <v>273479.43623083999</v>
          </cell>
        </row>
        <row r="20">
          <cell r="AX20">
            <v>17776.591245625797</v>
          </cell>
          <cell r="AY20">
            <v>15054.542282285798</v>
          </cell>
        </row>
        <row r="21">
          <cell r="AX21">
            <v>0</v>
          </cell>
        </row>
        <row r="22">
          <cell r="AX22">
            <v>2722.0489633399993</v>
          </cell>
        </row>
        <row r="24">
          <cell r="AX24">
            <v>9.1152895541215251E-2</v>
          </cell>
          <cell r="AY24">
            <v>7.7201021157917202E-2</v>
          </cell>
        </row>
        <row r="25">
          <cell r="AX25">
            <v>0.15626210664208329</v>
          </cell>
          <cell r="AY25">
            <v>0.1544020423158344</v>
          </cell>
        </row>
        <row r="26">
          <cell r="AX26">
            <v>0</v>
          </cell>
        </row>
        <row r="27">
          <cell r="AX27">
            <v>1.2951969139706865E-2</v>
          </cell>
        </row>
        <row r="30">
          <cell r="AX30">
            <v>23222.3264994934</v>
          </cell>
          <cell r="AY30">
            <v>19665.663785123397</v>
          </cell>
        </row>
        <row r="31">
          <cell r="AX31">
            <v>0</v>
          </cell>
        </row>
        <row r="32">
          <cell r="AX32">
            <v>3556.6627143700025</v>
          </cell>
        </row>
        <row r="34">
          <cell r="AX34">
            <v>9.3382943230032503E-2</v>
          </cell>
          <cell r="AY34">
            <v>7.9241442401256135E-2</v>
          </cell>
        </row>
        <row r="35">
          <cell r="AX35">
            <v>0.16008504553719857</v>
          </cell>
          <cell r="AY35">
            <v>0.15848288480251227</v>
          </cell>
        </row>
        <row r="36">
          <cell r="AX36">
            <v>0</v>
          </cell>
        </row>
        <row r="37">
          <cell r="AX37">
            <v>1.3103185508992699E-2</v>
          </cell>
        </row>
        <row r="45">
          <cell r="AX45" t="str">
            <v>Total</v>
          </cell>
          <cell r="AY45" t="str">
            <v>Total</v>
          </cell>
        </row>
        <row r="46">
          <cell r="AX46" t="str">
            <v>31-07-07</v>
          </cell>
          <cell r="AY46" t="str">
            <v>30-06-07</v>
          </cell>
        </row>
        <row r="47">
          <cell r="C47">
            <v>0</v>
          </cell>
          <cell r="D47">
            <v>0</v>
          </cell>
          <cell r="E47">
            <v>2880.1685703708872</v>
          </cell>
          <cell r="F47">
            <v>0</v>
          </cell>
          <cell r="G47">
            <v>0</v>
          </cell>
          <cell r="H47">
            <v>2880.1685703708872</v>
          </cell>
          <cell r="J47">
            <v>0</v>
          </cell>
          <cell r="K47">
            <v>0</v>
          </cell>
          <cell r="L47">
            <v>803.45735635989706</v>
          </cell>
          <cell r="M47">
            <v>0</v>
          </cell>
          <cell r="N47">
            <v>0</v>
          </cell>
          <cell r="O47">
            <v>803.45735635989706</v>
          </cell>
          <cell r="Q47">
            <v>0</v>
          </cell>
          <cell r="R47">
            <v>0</v>
          </cell>
          <cell r="S47">
            <v>226.23210484690946</v>
          </cell>
          <cell r="T47">
            <v>0</v>
          </cell>
          <cell r="U47">
            <v>0</v>
          </cell>
          <cell r="V47">
            <v>163.42918752583827</v>
          </cell>
          <cell r="W47">
            <v>0</v>
          </cell>
          <cell r="X47">
            <v>0</v>
          </cell>
          <cell r="Y47">
            <v>62.802917321071163</v>
          </cell>
          <cell r="Z47">
            <v>0</v>
          </cell>
          <cell r="AA47">
            <v>0</v>
          </cell>
          <cell r="AB47">
            <v>0</v>
          </cell>
          <cell r="AD47">
            <v>0</v>
          </cell>
          <cell r="AE47">
            <v>0</v>
          </cell>
          <cell r="AF47">
            <v>938.50889086000007</v>
          </cell>
          <cell r="AG47">
            <v>0</v>
          </cell>
          <cell r="AH47">
            <v>0</v>
          </cell>
          <cell r="AI47">
            <v>938.50889086000007</v>
          </cell>
          <cell r="AK47">
            <v>0</v>
          </cell>
          <cell r="AL47">
            <v>0</v>
          </cell>
          <cell r="AM47">
            <v>0.6097720150423066</v>
          </cell>
          <cell r="AN47">
            <v>0</v>
          </cell>
          <cell r="AO47">
            <v>0</v>
          </cell>
          <cell r="AP47">
            <v>0.6097720150423066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X47">
            <v>0</v>
          </cell>
          <cell r="AY47">
            <v>0</v>
          </cell>
        </row>
        <row r="48">
          <cell r="C48">
            <v>0</v>
          </cell>
          <cell r="D48">
            <v>0</v>
          </cell>
          <cell r="E48">
            <v>1301.9807823339111</v>
          </cell>
          <cell r="F48">
            <v>0</v>
          </cell>
          <cell r="G48">
            <v>0</v>
          </cell>
          <cell r="H48">
            <v>1301.9807823339111</v>
          </cell>
          <cell r="J48">
            <v>0</v>
          </cell>
          <cell r="K48">
            <v>0</v>
          </cell>
          <cell r="L48">
            <v>99.465133334248677</v>
          </cell>
          <cell r="M48">
            <v>0</v>
          </cell>
          <cell r="N48">
            <v>0</v>
          </cell>
          <cell r="O48">
            <v>99.465133334248677</v>
          </cell>
          <cell r="Q48">
            <v>0</v>
          </cell>
          <cell r="R48">
            <v>0</v>
          </cell>
          <cell r="S48">
            <v>18.884019705314152</v>
          </cell>
          <cell r="T48">
            <v>0</v>
          </cell>
          <cell r="U48">
            <v>0</v>
          </cell>
          <cell r="V48">
            <v>15.222267788232147</v>
          </cell>
          <cell r="W48">
            <v>0</v>
          </cell>
          <cell r="X48">
            <v>0</v>
          </cell>
          <cell r="Y48">
            <v>3.6617519170820065</v>
          </cell>
          <cell r="Z48">
            <v>0</v>
          </cell>
          <cell r="AA48">
            <v>0</v>
          </cell>
          <cell r="AB48">
            <v>0</v>
          </cell>
          <cell r="AD48">
            <v>0</v>
          </cell>
          <cell r="AE48">
            <v>0</v>
          </cell>
          <cell r="AF48">
            <v>923.86107974999993</v>
          </cell>
          <cell r="AG48">
            <v>0</v>
          </cell>
          <cell r="AH48">
            <v>0</v>
          </cell>
          <cell r="AI48">
            <v>923.86107974999993</v>
          </cell>
          <cell r="AK48">
            <v>0</v>
          </cell>
          <cell r="AL48">
            <v>0</v>
          </cell>
          <cell r="AM48">
            <v>2.6115115428810196E-36</v>
          </cell>
          <cell r="AN48">
            <v>0</v>
          </cell>
          <cell r="AO48">
            <v>0</v>
          </cell>
          <cell r="AP48">
            <v>2.6115115428810196E-36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X48">
            <v>0</v>
          </cell>
          <cell r="AY48">
            <v>0</v>
          </cell>
        </row>
        <row r="49">
          <cell r="C49">
            <v>14615.73726541555</v>
          </cell>
          <cell r="D49">
            <v>14444.651474530832</v>
          </cell>
          <cell r="E49">
            <v>7595.9542037973933</v>
          </cell>
          <cell r="F49">
            <v>14615.73726541555</v>
          </cell>
          <cell r="G49">
            <v>14444.651474530832</v>
          </cell>
          <cell r="H49">
            <v>7595.9542037973933</v>
          </cell>
          <cell r="J49">
            <v>5539.7018766756037</v>
          </cell>
          <cell r="K49">
            <v>5404.6970509383382</v>
          </cell>
          <cell r="L49">
            <v>2440.6037295655401</v>
          </cell>
          <cell r="M49">
            <v>5539.7018766756037</v>
          </cell>
          <cell r="N49">
            <v>5404.6970509383382</v>
          </cell>
          <cell r="O49">
            <v>2440.6037295655401</v>
          </cell>
          <cell r="Q49">
            <v>2248.7567158176944</v>
          </cell>
          <cell r="R49">
            <v>2212.6138873994641</v>
          </cell>
          <cell r="S49">
            <v>1739.7162965476441</v>
          </cell>
          <cell r="T49">
            <v>1855.5072788203752</v>
          </cell>
          <cell r="U49">
            <v>1851.2021823056298</v>
          </cell>
          <cell r="V49">
            <v>1586.0695894379589</v>
          </cell>
          <cell r="W49">
            <v>388.84943699731906</v>
          </cell>
          <cell r="X49">
            <v>357.01170509383377</v>
          </cell>
          <cell r="Y49">
            <v>149.5786938696852</v>
          </cell>
          <cell r="Z49">
            <v>4.4000000000000004</v>
          </cell>
          <cell r="AA49">
            <v>4.4000000000000004</v>
          </cell>
          <cell r="AB49">
            <v>4.06801324</v>
          </cell>
          <cell r="AD49">
            <v>6319.7000000000007</v>
          </cell>
          <cell r="AE49">
            <v>6292.5</v>
          </cell>
          <cell r="AF49">
            <v>3767.0182771700006</v>
          </cell>
          <cell r="AG49">
            <v>6319.7000000000007</v>
          </cell>
          <cell r="AH49">
            <v>6292.5</v>
          </cell>
          <cell r="AI49">
            <v>3767.0182771700006</v>
          </cell>
          <cell r="AK49">
            <v>110.83304409114936</v>
          </cell>
          <cell r="AL49">
            <v>111.34691713136435</v>
          </cell>
          <cell r="AM49">
            <v>93.867041157421909</v>
          </cell>
          <cell r="AN49">
            <v>62.738676422252006</v>
          </cell>
          <cell r="AO49">
            <v>62.467089756032166</v>
          </cell>
          <cell r="AP49">
            <v>62.46704115742191</v>
          </cell>
          <cell r="AQ49">
            <v>15.486426999999999</v>
          </cell>
          <cell r="AR49">
            <v>15.405415</v>
          </cell>
          <cell r="AS49">
            <v>15</v>
          </cell>
          <cell r="AT49">
            <v>32.607940668897356</v>
          </cell>
          <cell r="AU49">
            <v>33.474412375332179</v>
          </cell>
          <cell r="AV49">
            <v>16.400000000000002</v>
          </cell>
          <cell r="AX49">
            <v>28834.728901999999</v>
          </cell>
          <cell r="AY49">
            <v>28465.809329999996</v>
          </cell>
        </row>
        <row r="50">
          <cell r="C50">
            <v>0</v>
          </cell>
          <cell r="D50">
            <v>0</v>
          </cell>
          <cell r="E50">
            <v>1631.0068619192989</v>
          </cell>
          <cell r="F50">
            <v>0</v>
          </cell>
          <cell r="G50">
            <v>0</v>
          </cell>
          <cell r="H50">
            <v>1631.0068619192989</v>
          </cell>
          <cell r="J50">
            <v>0</v>
          </cell>
          <cell r="K50">
            <v>0</v>
          </cell>
          <cell r="L50">
            <v>738.52091201114558</v>
          </cell>
          <cell r="M50">
            <v>0</v>
          </cell>
          <cell r="N50">
            <v>0</v>
          </cell>
          <cell r="O50">
            <v>738.52091201114558</v>
          </cell>
          <cell r="Q50">
            <v>0</v>
          </cell>
          <cell r="R50">
            <v>0</v>
          </cell>
          <cell r="S50">
            <v>91.045976669440819</v>
          </cell>
          <cell r="T50">
            <v>0</v>
          </cell>
          <cell r="U50">
            <v>0</v>
          </cell>
          <cell r="V50">
            <v>91.045976669440819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D50">
            <v>0</v>
          </cell>
          <cell r="AE50">
            <v>0</v>
          </cell>
          <cell r="AF50">
            <v>556.38599999999997</v>
          </cell>
          <cell r="AG50">
            <v>0</v>
          </cell>
          <cell r="AH50">
            <v>0</v>
          </cell>
          <cell r="AI50">
            <v>556.38599999999997</v>
          </cell>
          <cell r="AK50">
            <v>0</v>
          </cell>
          <cell r="AL50">
            <v>0</v>
          </cell>
          <cell r="AM50">
            <v>5.7368118667084515E-2</v>
          </cell>
          <cell r="AN50">
            <v>0</v>
          </cell>
          <cell r="AO50">
            <v>0</v>
          </cell>
          <cell r="AP50">
            <v>5.7368118667084515E-2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X50">
            <v>0</v>
          </cell>
          <cell r="AY50">
            <v>0</v>
          </cell>
        </row>
        <row r="51">
          <cell r="C51">
            <v>14615.73726541555</v>
          </cell>
          <cell r="D51">
            <v>14444.651474530832</v>
          </cell>
          <cell r="E51">
            <v>13409.110418421491</v>
          </cell>
          <cell r="F51">
            <v>14615.73726541555</v>
          </cell>
          <cell r="G51">
            <v>14444.651474530832</v>
          </cell>
          <cell r="H51">
            <v>13409.110418421491</v>
          </cell>
          <cell r="J51">
            <v>5539.7018766756037</v>
          </cell>
          <cell r="K51">
            <v>5404.6970509383382</v>
          </cell>
          <cell r="L51">
            <v>4082.0471312708314</v>
          </cell>
          <cell r="M51">
            <v>5539.7018766756037</v>
          </cell>
          <cell r="N51">
            <v>5404.6970509383382</v>
          </cell>
          <cell r="O51">
            <v>4082.0471312708314</v>
          </cell>
          <cell r="Q51">
            <v>2248.7567158176944</v>
          </cell>
          <cell r="R51">
            <v>2212.6138873994641</v>
          </cell>
          <cell r="S51">
            <v>2075.8783977693088</v>
          </cell>
          <cell r="T51">
            <v>1855.5072788203752</v>
          </cell>
          <cell r="U51">
            <v>1851.2021823056298</v>
          </cell>
          <cell r="V51">
            <v>1855.7670214214702</v>
          </cell>
          <cell r="W51">
            <v>388.84943699731906</v>
          </cell>
          <cell r="X51">
            <v>357.01170509383377</v>
          </cell>
          <cell r="Y51">
            <v>216.04336310783836</v>
          </cell>
          <cell r="Z51">
            <v>4.4000000000000004</v>
          </cell>
          <cell r="AA51">
            <v>4.4000000000000004</v>
          </cell>
          <cell r="AB51">
            <v>4.06801324</v>
          </cell>
          <cell r="AD51">
            <v>6319.7000000000007</v>
          </cell>
          <cell r="AE51">
            <v>6292.5</v>
          </cell>
          <cell r="AF51">
            <v>6185.7742477800002</v>
          </cell>
          <cell r="AG51">
            <v>6319.7000000000007</v>
          </cell>
          <cell r="AH51">
            <v>6292.5</v>
          </cell>
          <cell r="AI51">
            <v>6185.7742477800002</v>
          </cell>
          <cell r="AK51">
            <v>110.83304409114936</v>
          </cell>
          <cell r="AL51">
            <v>111.34691713136435</v>
          </cell>
          <cell r="AM51">
            <v>94.534181291131304</v>
          </cell>
          <cell r="AN51">
            <v>62.738676422252006</v>
          </cell>
          <cell r="AO51">
            <v>62.467089756032166</v>
          </cell>
          <cell r="AP51">
            <v>63.134181291131306</v>
          </cell>
          <cell r="AQ51">
            <v>15.486426999999999</v>
          </cell>
          <cell r="AR51">
            <v>15.405415</v>
          </cell>
          <cell r="AS51">
            <v>15</v>
          </cell>
          <cell r="AT51">
            <v>32.607940668897356</v>
          </cell>
          <cell r="AU51">
            <v>33.474412375332179</v>
          </cell>
          <cell r="AV51">
            <v>16.400000000000002</v>
          </cell>
          <cell r="AX51">
            <v>28834.728901999999</v>
          </cell>
          <cell r="AY51">
            <v>28465.809329999996</v>
          </cell>
        </row>
        <row r="52">
          <cell r="C52">
            <v>1256.7024128686328</v>
          </cell>
          <cell r="D52">
            <v>1214.6112600536194</v>
          </cell>
          <cell r="E52">
            <v>858.56237693880075</v>
          </cell>
          <cell r="F52">
            <v>1256.7024128686328</v>
          </cell>
          <cell r="G52">
            <v>1214.6112600536194</v>
          </cell>
          <cell r="H52">
            <v>858.56237693880075</v>
          </cell>
          <cell r="J52">
            <v>924.68847184986589</v>
          </cell>
          <cell r="K52">
            <v>892.14369973190344</v>
          </cell>
          <cell r="L52">
            <v>436.87519607034284</v>
          </cell>
          <cell r="M52">
            <v>924.68847184986589</v>
          </cell>
          <cell r="N52">
            <v>892.14369973190344</v>
          </cell>
          <cell r="O52">
            <v>436.87519607034284</v>
          </cell>
          <cell r="Q52">
            <v>1733.4640737265418</v>
          </cell>
          <cell r="R52">
            <v>1712.6944959785521</v>
          </cell>
          <cell r="S52">
            <v>1583.3346789038505</v>
          </cell>
          <cell r="T52">
            <v>0</v>
          </cell>
          <cell r="U52">
            <v>0</v>
          </cell>
          <cell r="V52">
            <v>0</v>
          </cell>
          <cell r="W52">
            <v>699.16407372654157</v>
          </cell>
          <cell r="X52">
            <v>691.59449597855223</v>
          </cell>
          <cell r="Y52">
            <v>646.1166789038507</v>
          </cell>
          <cell r="Z52">
            <v>1034.3</v>
          </cell>
          <cell r="AA52">
            <v>1021.1</v>
          </cell>
          <cell r="AB52">
            <v>937.21800000000007</v>
          </cell>
          <cell r="AD52">
            <v>3189.1</v>
          </cell>
          <cell r="AE52">
            <v>3081.2999999999997</v>
          </cell>
          <cell r="AF52">
            <v>2436.652</v>
          </cell>
          <cell r="AG52">
            <v>3189.1</v>
          </cell>
          <cell r="AH52">
            <v>3081.2999999999997</v>
          </cell>
          <cell r="AI52">
            <v>2436.652</v>
          </cell>
          <cell r="AK52">
            <v>1332.7729305549606</v>
          </cell>
          <cell r="AL52">
            <v>1292.8830682359244</v>
          </cell>
          <cell r="AM52">
            <v>921.51376144103199</v>
          </cell>
          <cell r="AN52">
            <v>343.12287385254683</v>
          </cell>
          <cell r="AO52">
            <v>318.10195988203753</v>
          </cell>
          <cell r="AP52">
            <v>16.21976144103207</v>
          </cell>
          <cell r="AQ52">
            <v>446.35198400000002</v>
          </cell>
          <cell r="AR52">
            <v>439.11193299999996</v>
          </cell>
          <cell r="AS52">
            <v>404.7</v>
          </cell>
          <cell r="AT52">
            <v>543.29807270241383</v>
          </cell>
          <cell r="AU52">
            <v>535.66917535388666</v>
          </cell>
          <cell r="AV52">
            <v>500.59399999999999</v>
          </cell>
          <cell r="AX52">
            <v>8436.7278890000016</v>
          </cell>
          <cell r="AY52">
            <v>8193.6325239999987</v>
          </cell>
        </row>
        <row r="53">
          <cell r="C53">
            <v>0</v>
          </cell>
          <cell r="D53">
            <v>0</v>
          </cell>
          <cell r="E53">
            <v>91.510319704277578</v>
          </cell>
          <cell r="F53">
            <v>0</v>
          </cell>
          <cell r="G53">
            <v>0</v>
          </cell>
          <cell r="H53">
            <v>91.510319704277578</v>
          </cell>
          <cell r="J53">
            <v>0</v>
          </cell>
          <cell r="K53">
            <v>0</v>
          </cell>
          <cell r="L53">
            <v>199.92329672391264</v>
          </cell>
          <cell r="M53">
            <v>0</v>
          </cell>
          <cell r="N53">
            <v>0</v>
          </cell>
          <cell r="O53">
            <v>199.92329672391264</v>
          </cell>
          <cell r="Q53">
            <v>0</v>
          </cell>
          <cell r="R53">
            <v>0</v>
          </cell>
          <cell r="S53">
            <v>2.0894104196644263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2.0134104196644262</v>
          </cell>
          <cell r="Z53">
            <v>0</v>
          </cell>
          <cell r="AA53">
            <v>0</v>
          </cell>
          <cell r="AB53">
            <v>7.5999999999999998E-2</v>
          </cell>
          <cell r="AD53">
            <v>0</v>
          </cell>
          <cell r="AE53">
            <v>0</v>
          </cell>
          <cell r="AF53">
            <v>10.048999999999999</v>
          </cell>
          <cell r="AG53">
            <v>0</v>
          </cell>
          <cell r="AH53">
            <v>0</v>
          </cell>
          <cell r="AI53">
            <v>10.048999999999999</v>
          </cell>
          <cell r="AK53">
            <v>0</v>
          </cell>
          <cell r="AL53">
            <v>0</v>
          </cell>
          <cell r="AM53">
            <v>142.44191671628539</v>
          </cell>
          <cell r="AN53">
            <v>0</v>
          </cell>
          <cell r="AO53">
            <v>0</v>
          </cell>
          <cell r="AP53">
            <v>142.44191671628539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X53">
            <v>0</v>
          </cell>
          <cell r="AY53">
            <v>0</v>
          </cell>
        </row>
        <row r="54">
          <cell r="C54">
            <v>1256.7024128686328</v>
          </cell>
          <cell r="D54">
            <v>1214.6112600536194</v>
          </cell>
          <cell r="E54">
            <v>950.0726966430783</v>
          </cell>
          <cell r="F54">
            <v>1256.7024128686328</v>
          </cell>
          <cell r="G54">
            <v>1214.6112600536194</v>
          </cell>
          <cell r="H54">
            <v>950.0726966430783</v>
          </cell>
          <cell r="J54">
            <v>924.68847184986589</v>
          </cell>
          <cell r="K54">
            <v>892.14369973190344</v>
          </cell>
          <cell r="L54">
            <v>636.79849279425537</v>
          </cell>
          <cell r="M54">
            <v>924.68847184986589</v>
          </cell>
          <cell r="N54">
            <v>892.14369973190344</v>
          </cell>
          <cell r="O54">
            <v>636.79849279425537</v>
          </cell>
          <cell r="Q54">
            <v>1733.4640737265418</v>
          </cell>
          <cell r="R54">
            <v>1712.6944959785521</v>
          </cell>
          <cell r="S54">
            <v>1585.4240893235151</v>
          </cell>
          <cell r="T54">
            <v>0</v>
          </cell>
          <cell r="U54">
            <v>0</v>
          </cell>
          <cell r="V54">
            <v>0</v>
          </cell>
          <cell r="W54">
            <v>699.16407372654157</v>
          </cell>
          <cell r="X54">
            <v>691.59449597855223</v>
          </cell>
          <cell r="Y54">
            <v>648.13008932351511</v>
          </cell>
          <cell r="Z54">
            <v>1034.3</v>
          </cell>
          <cell r="AA54">
            <v>1021.1</v>
          </cell>
          <cell r="AB54">
            <v>937.29399999999998</v>
          </cell>
          <cell r="AD54">
            <v>3189.1</v>
          </cell>
          <cell r="AE54">
            <v>3081.2999999999997</v>
          </cell>
          <cell r="AF54">
            <v>2446.701</v>
          </cell>
          <cell r="AG54">
            <v>3189.1</v>
          </cell>
          <cell r="AH54">
            <v>3081.2999999999997</v>
          </cell>
          <cell r="AI54">
            <v>2446.701</v>
          </cell>
          <cell r="AK54">
            <v>1332.7729305549606</v>
          </cell>
          <cell r="AL54">
            <v>1292.8830682359244</v>
          </cell>
          <cell r="AM54">
            <v>1063.9556781573174</v>
          </cell>
          <cell r="AN54">
            <v>343.12287385254683</v>
          </cell>
          <cell r="AO54">
            <v>318.10195988203753</v>
          </cell>
          <cell r="AP54">
            <v>158.66167815731745</v>
          </cell>
          <cell r="AQ54">
            <v>446.35198400000002</v>
          </cell>
          <cell r="AR54">
            <v>439.11193299999996</v>
          </cell>
          <cell r="AS54">
            <v>404.7</v>
          </cell>
          <cell r="AT54">
            <v>543.29807270241383</v>
          </cell>
          <cell r="AU54">
            <v>535.66917535388666</v>
          </cell>
          <cell r="AV54">
            <v>500.59399999999999</v>
          </cell>
          <cell r="AX54">
            <v>8436.7278890000016</v>
          </cell>
          <cell r="AY54">
            <v>8193.6325239999987</v>
          </cell>
        </row>
        <row r="55">
          <cell r="C55">
            <v>15872.439678284183</v>
          </cell>
          <cell r="D55">
            <v>15659.262734584452</v>
          </cell>
          <cell r="E55">
            <v>14359.183115064568</v>
          </cell>
          <cell r="F55">
            <v>15872.439678284183</v>
          </cell>
          <cell r="G55">
            <v>15659.262734584452</v>
          </cell>
          <cell r="H55">
            <v>14359.183115064568</v>
          </cell>
          <cell r="J55">
            <v>6464.3903485254696</v>
          </cell>
          <cell r="K55">
            <v>6296.8407506702415</v>
          </cell>
          <cell r="L55">
            <v>4718.8456240650867</v>
          </cell>
          <cell r="M55">
            <v>6464.3903485254696</v>
          </cell>
          <cell r="N55">
            <v>6296.8407506702415</v>
          </cell>
          <cell r="O55">
            <v>4718.8456240650867</v>
          </cell>
          <cell r="Q55">
            <v>3982.2207895442361</v>
          </cell>
          <cell r="R55">
            <v>3925.3083833780165</v>
          </cell>
          <cell r="S55">
            <v>3661.3024870928239</v>
          </cell>
          <cell r="T55">
            <v>1855.5072788203752</v>
          </cell>
          <cell r="U55">
            <v>1851.2021823056298</v>
          </cell>
          <cell r="V55">
            <v>1855.7670214214702</v>
          </cell>
          <cell r="W55">
            <v>1088.0135107238607</v>
          </cell>
          <cell r="X55">
            <v>1048.6062010723861</v>
          </cell>
          <cell r="Y55">
            <v>864.17345243135344</v>
          </cell>
          <cell r="Z55">
            <v>1038.7</v>
          </cell>
          <cell r="AA55">
            <v>1025.5</v>
          </cell>
          <cell r="AB55">
            <v>941.36201324000001</v>
          </cell>
          <cell r="AD55">
            <v>9508.8000000000011</v>
          </cell>
          <cell r="AE55">
            <v>9373.7999999999993</v>
          </cell>
          <cell r="AF55">
            <v>8632.4752477799993</v>
          </cell>
          <cell r="AG55">
            <v>9508.8000000000011</v>
          </cell>
          <cell r="AH55">
            <v>9373.7999999999993</v>
          </cell>
          <cell r="AI55">
            <v>8632.4752477799993</v>
          </cell>
          <cell r="AK55">
            <v>1443.6059746461099</v>
          </cell>
          <cell r="AL55">
            <v>1404.2299853672887</v>
          </cell>
          <cell r="AM55">
            <v>1158.4898594484487</v>
          </cell>
          <cell r="AN55">
            <v>405.86155027479884</v>
          </cell>
          <cell r="AO55">
            <v>380.56904963806971</v>
          </cell>
          <cell r="AP55">
            <v>221.79585944844877</v>
          </cell>
          <cell r="AQ55">
            <v>461.83841100000001</v>
          </cell>
          <cell r="AR55">
            <v>454.51734799999997</v>
          </cell>
          <cell r="AS55">
            <v>419.7</v>
          </cell>
          <cell r="AT55">
            <v>575.90601337131125</v>
          </cell>
          <cell r="AU55">
            <v>569.14358772921878</v>
          </cell>
          <cell r="AV55">
            <v>516.99400000000003</v>
          </cell>
          <cell r="AX55">
            <v>37271.456791000004</v>
          </cell>
          <cell r="AY55">
            <v>36659.441853999997</v>
          </cell>
        </row>
        <row r="58">
          <cell r="AX58">
            <v>2382.9210785021173</v>
          </cell>
          <cell r="AY58">
            <v>2018.0351584833509</v>
          </cell>
        </row>
        <row r="59">
          <cell r="AX59">
            <v>0</v>
          </cell>
        </row>
        <row r="60">
          <cell r="AX60">
            <v>364.88592001876668</v>
          </cell>
          <cell r="AY60">
            <v>0</v>
          </cell>
        </row>
        <row r="62">
          <cell r="AX62">
            <v>9.1152895541215251E-2</v>
          </cell>
          <cell r="AY62">
            <v>7.7201021157917202E-2</v>
          </cell>
        </row>
        <row r="63">
          <cell r="AX63">
            <v>0.15626210664208329</v>
          </cell>
          <cell r="AY63">
            <v>0.1544020423158344</v>
          </cell>
        </row>
        <row r="64">
          <cell r="AX64">
            <v>0</v>
          </cell>
        </row>
        <row r="65">
          <cell r="AX65">
            <v>1.2951969139706865E-2</v>
          </cell>
        </row>
        <row r="67">
          <cell r="AX67">
            <v>3.266666666666667E-2</v>
          </cell>
        </row>
        <row r="68">
          <cell r="AX68">
            <v>5.6000000000000001E-2</v>
          </cell>
        </row>
        <row r="71">
          <cell r="AX71">
            <v>3112.9123993958979</v>
          </cell>
          <cell r="AY71">
            <v>2636.1479604723049</v>
          </cell>
        </row>
        <row r="72">
          <cell r="AX72">
            <v>0</v>
          </cell>
        </row>
        <row r="73">
          <cell r="AX73">
            <v>476.76443892359288</v>
          </cell>
          <cell r="AY73">
            <v>0</v>
          </cell>
        </row>
        <row r="75">
          <cell r="AX75">
            <v>9.3382943230032503E-2</v>
          </cell>
          <cell r="AY75">
            <v>7.9241442401256135E-2</v>
          </cell>
        </row>
        <row r="76">
          <cell r="AX76">
            <v>0.16008504553719857</v>
          </cell>
          <cell r="AY76">
            <v>0.15848288480251227</v>
          </cell>
        </row>
        <row r="77">
          <cell r="AX77">
            <v>0</v>
          </cell>
        </row>
        <row r="78">
          <cell r="AX78">
            <v>1.3103185508992699E-2</v>
          </cell>
        </row>
        <row r="84">
          <cell r="AX84" t="str">
            <v>Total</v>
          </cell>
          <cell r="AY84" t="str">
            <v>Total</v>
          </cell>
        </row>
        <row r="85">
          <cell r="AX85" t="str">
            <v>31-07-07</v>
          </cell>
          <cell r="AY85" t="str">
            <v>30-06-07</v>
          </cell>
        </row>
        <row r="86">
          <cell r="AX86">
            <v>0</v>
          </cell>
          <cell r="AY86">
            <v>0</v>
          </cell>
        </row>
        <row r="87">
          <cell r="AX87">
            <v>0</v>
          </cell>
          <cell r="AY87">
            <v>0</v>
          </cell>
        </row>
        <row r="88">
          <cell r="AX88">
            <v>0.11325716757284802</v>
          </cell>
          <cell r="AY88">
            <v>9.5923805068443932E-2</v>
          </cell>
        </row>
        <row r="89">
          <cell r="AX89">
            <v>0</v>
          </cell>
          <cell r="AY89">
            <v>0</v>
          </cell>
        </row>
        <row r="90">
          <cell r="AX90">
            <v>9.1152895541215251E-2</v>
          </cell>
          <cell r="AY90">
            <v>7.7201021157917202E-2</v>
          </cell>
        </row>
        <row r="91">
          <cell r="AX91">
            <v>0.10473311065843463</v>
          </cell>
          <cell r="AY91">
            <v>8.9524396040908449E-2</v>
          </cell>
        </row>
        <row r="92">
          <cell r="AX92">
            <v>0</v>
          </cell>
          <cell r="AY92">
            <v>0</v>
          </cell>
        </row>
        <row r="93">
          <cell r="AX93">
            <v>0.10148788391778267</v>
          </cell>
          <cell r="AY93">
            <v>8.6724886549146757E-2</v>
          </cell>
        </row>
        <row r="94">
          <cell r="AX94">
            <v>9.3382943230032503E-2</v>
          </cell>
          <cell r="AY94">
            <v>7.9241442401256135E-2</v>
          </cell>
        </row>
      </sheetData>
      <sheetData sheetId="9" refreshError="1">
        <row r="1">
          <cell r="A1" t="str">
            <v>Life Insurance and Pensions</v>
          </cell>
        </row>
        <row r="3">
          <cell r="B3" t="str">
            <v xml:space="preserve">        Nordea Pension</v>
          </cell>
        </row>
        <row r="4">
          <cell r="A4" t="str">
            <v>DKKm</v>
          </cell>
          <cell r="B4" t="str">
            <v>Aktiver</v>
          </cell>
          <cell r="D4" t="str">
            <v>Afkast å-t-d</v>
          </cell>
          <cell r="F4" t="str">
            <v>Benchmark</v>
          </cell>
        </row>
        <row r="5">
          <cell r="B5" t="str">
            <v>31-12-06</v>
          </cell>
          <cell r="C5" t="str">
            <v>31-07-07</v>
          </cell>
          <cell r="D5" t="str">
            <v>DKKm</v>
          </cell>
          <cell r="E5" t="str">
            <v>pct.</v>
          </cell>
          <cell r="F5" t="str">
            <v xml:space="preserve"> pct.</v>
          </cell>
        </row>
        <row r="6">
          <cell r="A6" t="str">
            <v>Danmark</v>
          </cell>
        </row>
        <row r="7">
          <cell r="A7" t="str">
            <v>Aktier</v>
          </cell>
          <cell r="B7">
            <v>21473.5</v>
          </cell>
          <cell r="C7">
            <v>0</v>
          </cell>
          <cell r="D7">
            <v>0</v>
          </cell>
          <cell r="E7">
            <v>0</v>
          </cell>
          <cell r="F7">
            <v>-1.59</v>
          </cell>
        </row>
        <row r="8">
          <cell r="A8" t="str">
            <v>- Private Equity Funds</v>
          </cell>
          <cell r="B8">
            <v>4752.6000000000004</v>
          </cell>
          <cell r="C8">
            <v>0</v>
          </cell>
          <cell r="D8">
            <v>0</v>
          </cell>
          <cell r="E8">
            <v>0</v>
          </cell>
        </row>
        <row r="9">
          <cell r="A9" t="str">
            <v>- Hedge Funds</v>
          </cell>
          <cell r="B9">
            <v>3099.8</v>
          </cell>
          <cell r="C9">
            <v>0</v>
          </cell>
          <cell r="D9">
            <v>0</v>
          </cell>
          <cell r="E9">
            <v>0</v>
          </cell>
        </row>
        <row r="10">
          <cell r="A10" t="str">
            <v>- High Yield Bond Funds</v>
          </cell>
          <cell r="B10">
            <v>643.70000000000005</v>
          </cell>
          <cell r="C10">
            <v>0</v>
          </cell>
          <cell r="D10">
            <v>0</v>
          </cell>
          <cell r="E10">
            <v>0</v>
          </cell>
        </row>
        <row r="11">
          <cell r="A11" t="str">
            <v>- CDO</v>
          </cell>
          <cell r="B11">
            <v>470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>- Other equities, unlisted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</row>
        <row r="13">
          <cell r="A13" t="str">
            <v>Alternative investeringer</v>
          </cell>
          <cell r="B13">
            <v>9707.1</v>
          </cell>
          <cell r="C13">
            <v>0</v>
          </cell>
          <cell r="D13">
            <v>0</v>
          </cell>
          <cell r="E13">
            <v>0</v>
          </cell>
          <cell r="F13">
            <v>0.12767315671879986</v>
          </cell>
        </row>
        <row r="14">
          <cell r="A14" t="str">
            <v>Obligationer,likv.,m.v.</v>
          </cell>
          <cell r="B14">
            <v>56632.7</v>
          </cell>
          <cell r="C14">
            <v>109033.4</v>
          </cell>
          <cell r="D14">
            <v>9060.2097009999998</v>
          </cell>
          <cell r="E14">
            <v>11.570713826538432</v>
          </cell>
          <cell r="F14">
            <v>1.5137256942324486</v>
          </cell>
        </row>
        <row r="15">
          <cell r="A15" t="str">
            <v>Ejendomme</v>
          </cell>
          <cell r="B15">
            <v>12160.2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</row>
        <row r="16">
          <cell r="A16" t="str">
            <v>I alt (eksl. Unit Link)</v>
          </cell>
          <cell r="B16">
            <v>99973.5</v>
          </cell>
          <cell r="C16">
            <v>109033.4</v>
          </cell>
          <cell r="D16">
            <v>9060.2097009999998</v>
          </cell>
          <cell r="E16">
            <v>9.0626253302331516</v>
          </cell>
          <cell r="F16">
            <v>1.1199999999999999</v>
          </cell>
        </row>
        <row r="17">
          <cell r="A17" t="str">
            <v>Unit Link Nordea Funds</v>
          </cell>
          <cell r="B17">
            <v>6401.1319999999996</v>
          </cell>
          <cell r="C17">
            <v>9375</v>
          </cell>
          <cell r="D17">
            <v>686.79798400000004</v>
          </cell>
          <cell r="E17">
            <v>9.1030920685002101</v>
          </cell>
        </row>
        <row r="18">
          <cell r="A18" t="str">
            <v>Unit link Other Funds</v>
          </cell>
          <cell r="B18">
            <v>682.26800000000003</v>
          </cell>
          <cell r="C18">
            <v>0</v>
          </cell>
          <cell r="D18">
            <v>0</v>
          </cell>
          <cell r="E18">
            <v>0</v>
          </cell>
        </row>
        <row r="19">
          <cell r="A19" t="str">
            <v>Unit link Total</v>
          </cell>
          <cell r="B19">
            <v>7083.4</v>
          </cell>
          <cell r="C19">
            <v>9375</v>
          </cell>
          <cell r="D19">
            <v>686.79798400000004</v>
          </cell>
          <cell r="E19">
            <v>8.7092989450691949</v>
          </cell>
        </row>
        <row r="20">
          <cell r="A20" t="str">
            <v>I alt (inkl. Unit Link)</v>
          </cell>
          <cell r="B20">
            <v>107056.9</v>
          </cell>
          <cell r="C20">
            <v>118408.4</v>
          </cell>
          <cell r="D20">
            <v>9747.0076850000005</v>
          </cell>
          <cell r="E20">
            <v>9.0367929213597247</v>
          </cell>
        </row>
        <row r="22">
          <cell r="A22" t="str">
            <v>Norge</v>
          </cell>
        </row>
        <row r="23">
          <cell r="A23" t="str">
            <v>Aktier</v>
          </cell>
          <cell r="B23">
            <v>5990.2888043711027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</row>
        <row r="24">
          <cell r="A24" t="str">
            <v>- Private Equity Funds</v>
          </cell>
          <cell r="B24">
            <v>412.24120951327427</v>
          </cell>
          <cell r="C24">
            <v>0</v>
          </cell>
          <cell r="D24">
            <v>0</v>
          </cell>
          <cell r="E24">
            <v>0</v>
          </cell>
        </row>
        <row r="25">
          <cell r="A25" t="str">
            <v>- Hedge Funds</v>
          </cell>
          <cell r="B25">
            <v>295.10307141779373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>- High Yield Bond Funds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</row>
        <row r="27">
          <cell r="A27" t="str">
            <v>- CDO</v>
          </cell>
          <cell r="B27">
            <v>0</v>
          </cell>
          <cell r="C27">
            <v>0</v>
          </cell>
          <cell r="D27">
            <v>0</v>
          </cell>
          <cell r="E27">
            <v>0</v>
          </cell>
        </row>
        <row r="28">
          <cell r="A28" t="str">
            <v>- Other equities, unlisted</v>
          </cell>
          <cell r="B28">
            <v>34.231945761089797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>Alternative investeringer</v>
          </cell>
          <cell r="B29">
            <v>741.57622669215777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</row>
        <row r="30">
          <cell r="A30" t="str">
            <v>Obligationer,likv.,m.v.</v>
          </cell>
          <cell r="B30">
            <v>18196.262790298024</v>
          </cell>
          <cell r="C30">
            <v>41326.175999999999</v>
          </cell>
          <cell r="D30">
            <v>3111.875201557998</v>
          </cell>
          <cell r="E30">
            <v>11.032951999008752</v>
          </cell>
          <cell r="F30">
            <v>0</v>
          </cell>
        </row>
        <row r="31">
          <cell r="A31" t="str">
            <v>Ejendomme</v>
          </cell>
          <cell r="B31">
            <v>5506.1460524267768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</row>
        <row r="32">
          <cell r="A32" t="str">
            <v>I alt (eksl. Unit Link)</v>
          </cell>
          <cell r="B32">
            <v>30434.273873788061</v>
          </cell>
          <cell r="C32">
            <v>41326.175999999999</v>
          </cell>
          <cell r="D32">
            <v>3111.875201557998</v>
          </cell>
          <cell r="E32">
            <v>9.0661028766175509</v>
          </cell>
          <cell r="F32">
            <v>0</v>
          </cell>
        </row>
        <row r="33">
          <cell r="A33" t="str">
            <v>Unit Link Nordea Funds</v>
          </cell>
          <cell r="B33">
            <v>3257.1841868298907</v>
          </cell>
          <cell r="C33">
            <v>6898.1760000000004</v>
          </cell>
          <cell r="D33">
            <v>660.50946613439999</v>
          </cell>
          <cell r="E33">
            <v>13.913003701990128</v>
          </cell>
        </row>
        <row r="34">
          <cell r="A34" t="str">
            <v>Unit link Other Funds</v>
          </cell>
          <cell r="B34">
            <v>1490.556127986672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>Unit link Total</v>
          </cell>
          <cell r="B35">
            <v>4747.7403148165622</v>
          </cell>
          <cell r="C35">
            <v>6898.1760000000004</v>
          </cell>
          <cell r="D35">
            <v>660.50946613439999</v>
          </cell>
          <cell r="E35">
            <v>12.025216275237659</v>
          </cell>
        </row>
        <row r="36">
          <cell r="A36" t="str">
            <v>I alt (inkl. Unit Link)</v>
          </cell>
          <cell r="B36">
            <v>35182.014188604626</v>
          </cell>
          <cell r="C36">
            <v>48224.351999999999</v>
          </cell>
          <cell r="D36">
            <v>3772.3846676923981</v>
          </cell>
          <cell r="E36">
            <v>9.4743088205422801</v>
          </cell>
        </row>
        <row r="38">
          <cell r="A38" t="str">
            <v>Sverige</v>
          </cell>
        </row>
        <row r="39">
          <cell r="A39" t="str">
            <v>Aktier</v>
          </cell>
          <cell r="B39">
            <v>1686.7051301808119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</row>
        <row r="40">
          <cell r="A40" t="str">
            <v>- Private Equity Funds</v>
          </cell>
          <cell r="B40">
            <v>79.262769198227886</v>
          </cell>
          <cell r="C40">
            <v>0</v>
          </cell>
          <cell r="D40">
            <v>0</v>
          </cell>
          <cell r="E40">
            <v>0</v>
          </cell>
        </row>
        <row r="41">
          <cell r="A41" t="str">
            <v>- Hedge Funds</v>
          </cell>
          <cell r="B41">
            <v>47.095776495513135</v>
          </cell>
          <cell r="C41">
            <v>0</v>
          </cell>
          <cell r="D41">
            <v>0</v>
          </cell>
          <cell r="E41">
            <v>0</v>
          </cell>
        </row>
        <row r="42">
          <cell r="A42" t="str">
            <v>- High Yield Bond Funds</v>
          </cell>
          <cell r="B42">
            <v>14.433906981987388</v>
          </cell>
          <cell r="C42">
            <v>0</v>
          </cell>
          <cell r="D42">
            <v>0</v>
          </cell>
          <cell r="E42">
            <v>0</v>
          </cell>
        </row>
        <row r="43">
          <cell r="A43" t="str">
            <v>- CDO</v>
          </cell>
          <cell r="B43">
            <v>0</v>
          </cell>
          <cell r="C43">
            <v>0</v>
          </cell>
          <cell r="D43">
            <v>0</v>
          </cell>
          <cell r="E43">
            <v>0</v>
          </cell>
        </row>
        <row r="44">
          <cell r="A44" t="str">
            <v>- Other equities, unlisted</v>
          </cell>
          <cell r="B44">
            <v>0</v>
          </cell>
          <cell r="C44">
            <v>0</v>
          </cell>
          <cell r="D44">
            <v>0</v>
          </cell>
          <cell r="E44">
            <v>0</v>
          </cell>
        </row>
        <row r="45">
          <cell r="A45" t="str">
            <v>Alternative investeringer</v>
          </cell>
          <cell r="B45">
            <v>140.79245267572841</v>
          </cell>
          <cell r="C45">
            <v>0</v>
          </cell>
          <cell r="D45">
            <v>0</v>
          </cell>
          <cell r="E45">
            <v>0</v>
          </cell>
          <cell r="F45">
            <v>0.2</v>
          </cell>
        </row>
        <row r="46">
          <cell r="A46" t="str">
            <v>Obligationer,likv.,m.v.</v>
          </cell>
          <cell r="B46">
            <v>12970.698409192477</v>
          </cell>
          <cell r="C46">
            <v>16775.7251</v>
          </cell>
          <cell r="D46">
            <v>1148.3996199999997</v>
          </cell>
          <cell r="E46">
            <v>8.0313214958463828</v>
          </cell>
          <cell r="F46">
            <v>0</v>
          </cell>
        </row>
        <row r="47">
          <cell r="A47" t="str">
            <v>Ejendomme</v>
          </cell>
          <cell r="B47">
            <v>678.80602549574974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A48" t="str">
            <v>I alt (eksl. Unit Link)</v>
          </cell>
          <cell r="B48">
            <v>15477.002017544766</v>
          </cell>
          <cell r="C48">
            <v>16775.7251</v>
          </cell>
          <cell r="D48">
            <v>1148.3996199999997</v>
          </cell>
          <cell r="E48">
            <v>7.3841790669844833</v>
          </cell>
          <cell r="F48">
            <v>0</v>
          </cell>
        </row>
        <row r="49">
          <cell r="A49" t="str">
            <v>Unit Link Nordea Funds</v>
          </cell>
          <cell r="B49">
            <v>11804.773365422705</v>
          </cell>
          <cell r="C49">
            <v>12931.64199</v>
          </cell>
          <cell r="D49">
            <v>1155.7750985079999</v>
          </cell>
          <cell r="E49">
            <v>9.8027456923616345</v>
          </cell>
        </row>
        <row r="50">
          <cell r="A50" t="str">
            <v>Unit link Other Funds</v>
          </cell>
          <cell r="B50">
            <v>15.577891901266883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>Unit link Total</v>
          </cell>
          <cell r="B51">
            <v>11820.351257323971</v>
          </cell>
          <cell r="C51">
            <v>12931.64199</v>
          </cell>
          <cell r="D51">
            <v>1155.7750985079999</v>
          </cell>
          <cell r="E51">
            <v>9.796274057298417</v>
          </cell>
        </row>
        <row r="52">
          <cell r="A52" t="str">
            <v>I alt (inkl. Unit Link)</v>
          </cell>
          <cell r="B52">
            <v>27297.353274868736</v>
          </cell>
          <cell r="C52">
            <v>29707.36709</v>
          </cell>
          <cell r="D52">
            <v>2304.1747185079994</v>
          </cell>
          <cell r="E52">
            <v>8.4246864132014299</v>
          </cell>
        </row>
        <row r="54">
          <cell r="A54" t="str">
            <v>Finland</v>
          </cell>
        </row>
        <row r="55">
          <cell r="A55" t="str">
            <v>Aktier</v>
          </cell>
          <cell r="B55">
            <v>6997.1844270514503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</row>
        <row r="56">
          <cell r="A56" t="str">
            <v>- Private Equity Funds</v>
          </cell>
          <cell r="B56">
            <v>1925.6642832032435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>- Hedge Funds</v>
          </cell>
          <cell r="B57">
            <v>3691.9626736533924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>- High Yield Bond Funds</v>
          </cell>
          <cell r="B58">
            <v>94.548338254362406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>- CDO</v>
          </cell>
          <cell r="B59">
            <v>1049.1184476377509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>- Other equities, unlisted</v>
          </cell>
          <cell r="B60">
            <v>126.68187787854032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>Alternative investeringer</v>
          </cell>
          <cell r="B61">
            <v>6887.9756206272905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A62" t="str">
            <v>Obligationer,likv.,m.v.</v>
          </cell>
          <cell r="B62">
            <v>28085.53214799974</v>
          </cell>
          <cell r="C62">
            <v>47144.962</v>
          </cell>
          <cell r="D62">
            <v>4396.5482168977996</v>
          </cell>
          <cell r="E62">
            <v>12.413675841733259</v>
          </cell>
          <cell r="F62">
            <v>0</v>
          </cell>
        </row>
        <row r="63">
          <cell r="A63" t="str">
            <v>Ejendomme</v>
          </cell>
          <cell r="B63">
            <v>4148.2137170399992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A64" t="str">
            <v>I alt (eksl. Unit Link)</v>
          </cell>
          <cell r="B64">
            <v>46118.905912718481</v>
          </cell>
          <cell r="C64">
            <v>47144.962</v>
          </cell>
          <cell r="D64">
            <v>4396.5482168977996</v>
          </cell>
          <cell r="E64">
            <v>9.8946344549301504</v>
          </cell>
          <cell r="F64">
            <v>0</v>
          </cell>
        </row>
        <row r="65">
          <cell r="A65" t="str">
            <v>Unit Link Nordea Funds</v>
          </cell>
          <cell r="B65">
            <v>18166.80011728</v>
          </cell>
          <cell r="C65">
            <v>23790.685999999998</v>
          </cell>
          <cell r="D65">
            <v>2037.7753912952003</v>
          </cell>
          <cell r="E65">
            <v>10.209369528165233</v>
          </cell>
        </row>
        <row r="66">
          <cell r="A66" t="str">
            <v>Unit link Other Funds</v>
          </cell>
          <cell r="B66">
            <v>74.921726359999994</v>
          </cell>
          <cell r="C66">
            <v>0</v>
          </cell>
          <cell r="D66">
            <v>0</v>
          </cell>
          <cell r="E66">
            <v>0</v>
          </cell>
        </row>
        <row r="67">
          <cell r="A67" t="str">
            <v>Unit link Total</v>
          </cell>
          <cell r="B67">
            <v>18241.72184364</v>
          </cell>
          <cell r="C67">
            <v>23790.685999999998</v>
          </cell>
          <cell r="D67">
            <v>2037.7753912952003</v>
          </cell>
          <cell r="E67">
            <v>10.190244372033128</v>
          </cell>
        </row>
        <row r="68">
          <cell r="A68" t="str">
            <v>I alt (inkl. Unit Link)</v>
          </cell>
          <cell r="B68">
            <v>64360.627756358481</v>
          </cell>
          <cell r="C68">
            <v>70935.648000000001</v>
          </cell>
          <cell r="D68">
            <v>6434.3236081929999</v>
          </cell>
          <cell r="E68">
            <v>9.9863823276475188</v>
          </cell>
        </row>
        <row r="70">
          <cell r="A70" t="str">
            <v>Andre selskaber 1)</v>
          </cell>
        </row>
        <row r="71">
          <cell r="A71" t="str">
            <v>Aktier</v>
          </cell>
          <cell r="B71">
            <v>4.5462406262300226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</row>
        <row r="72">
          <cell r="A72" t="str">
            <v>- Private Equity Funds</v>
          </cell>
          <cell r="B72">
            <v>0</v>
          </cell>
          <cell r="C72">
            <v>0</v>
          </cell>
          <cell r="D72">
            <v>0</v>
          </cell>
          <cell r="E72">
            <v>0</v>
          </cell>
        </row>
        <row r="73">
          <cell r="A73" t="str">
            <v>- Hedge Funds</v>
          </cell>
          <cell r="B73">
            <v>0</v>
          </cell>
          <cell r="C73">
            <v>0</v>
          </cell>
          <cell r="D73">
            <v>0</v>
          </cell>
          <cell r="E73">
            <v>0</v>
          </cell>
        </row>
        <row r="74">
          <cell r="A74" t="str">
            <v>- High Yield Bond Funds</v>
          </cell>
          <cell r="B74">
            <v>0</v>
          </cell>
          <cell r="C74">
            <v>0</v>
          </cell>
          <cell r="D74">
            <v>0</v>
          </cell>
          <cell r="E74">
            <v>0</v>
          </cell>
        </row>
        <row r="75">
          <cell r="A75" t="str">
            <v>- CDO</v>
          </cell>
          <cell r="B75">
            <v>0</v>
          </cell>
          <cell r="C75">
            <v>0</v>
          </cell>
          <cell r="D75">
            <v>0</v>
          </cell>
          <cell r="E75">
            <v>0</v>
          </cell>
        </row>
        <row r="76">
          <cell r="A76" t="str">
            <v>- Other equities, unlisted</v>
          </cell>
          <cell r="B76">
            <v>1.9470489919565442E-35</v>
          </cell>
          <cell r="C76">
            <v>0</v>
          </cell>
          <cell r="D76">
            <v>0</v>
          </cell>
          <cell r="E76">
            <v>0</v>
          </cell>
        </row>
        <row r="77">
          <cell r="A77" t="str">
            <v>Alternative investeringer</v>
          </cell>
          <cell r="B77">
            <v>1.9470489919565442E-35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</row>
        <row r="78">
          <cell r="A78" t="str">
            <v>Obligationer,likv.,m.v.</v>
          </cell>
          <cell r="B78">
            <v>699.83886673492111</v>
          </cell>
          <cell r="C78">
            <v>826.81450891997417</v>
          </cell>
          <cell r="D78">
            <v>59.558506169999994</v>
          </cell>
          <cell r="E78">
            <v>8.1192440119310501</v>
          </cell>
          <cell r="F78">
            <v>8.1158868402404245</v>
          </cell>
        </row>
        <row r="79">
          <cell r="A79" t="str">
            <v>Ejendomme</v>
          </cell>
          <cell r="B79">
            <v>0.42771604025906196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</row>
        <row r="80">
          <cell r="A80" t="str">
            <v>I alt (eksl. Unit Link)</v>
          </cell>
          <cell r="B80">
            <v>704.81282340141013</v>
          </cell>
          <cell r="C80">
            <v>826.81450891997417</v>
          </cell>
          <cell r="D80">
            <v>59.558506169999994</v>
          </cell>
          <cell r="E80">
            <v>8.0918099903944487</v>
          </cell>
          <cell r="F80">
            <v>8.0918099903944487</v>
          </cell>
        </row>
        <row r="81">
          <cell r="A81" t="str">
            <v>Unit Link Nordea Funds</v>
          </cell>
          <cell r="B81">
            <v>6870.4748603502157</v>
          </cell>
          <cell r="C81">
            <v>9942.486061940006</v>
          </cell>
          <cell r="D81">
            <v>904.87731393000013</v>
          </cell>
          <cell r="E81">
            <v>11.376320821628788</v>
          </cell>
        </row>
        <row r="82">
          <cell r="A82" t="str">
            <v>Unit link Other Funds</v>
          </cell>
          <cell r="B82">
            <v>1061.9956519466059</v>
          </cell>
          <cell r="C82">
            <v>0</v>
          </cell>
          <cell r="D82">
            <v>0</v>
          </cell>
          <cell r="E82">
            <v>0</v>
          </cell>
        </row>
        <row r="83">
          <cell r="A83" t="str">
            <v>Unit link Total</v>
          </cell>
          <cell r="B83">
            <v>7932.4705122968217</v>
          </cell>
          <cell r="C83">
            <v>9942.486061940006</v>
          </cell>
          <cell r="D83">
            <v>904.87731393000013</v>
          </cell>
          <cell r="E83">
            <v>10.664385240044416</v>
          </cell>
        </row>
        <row r="84">
          <cell r="A84" t="str">
            <v>I alt (inkl. Unit Link)</v>
          </cell>
          <cell r="B84">
            <v>8637.2833356982319</v>
          </cell>
          <cell r="C84">
            <v>10769.300570859979</v>
          </cell>
          <cell r="D84">
            <v>964.43582010000011</v>
          </cell>
          <cell r="E84">
            <v>10.459039972769448</v>
          </cell>
        </row>
        <row r="86">
          <cell r="A86" t="str">
            <v>I alt</v>
          </cell>
        </row>
        <row r="87">
          <cell r="A87" t="str">
            <v>Aktier</v>
          </cell>
          <cell r="B87">
            <v>36152.224602229595</v>
          </cell>
          <cell r="C87">
            <v>0</v>
          </cell>
          <cell r="D87">
            <v>0</v>
          </cell>
          <cell r="E87">
            <v>0</v>
          </cell>
          <cell r="F87">
            <v>-0.93998079473697826</v>
          </cell>
        </row>
        <row r="88">
          <cell r="A88" t="str">
            <v>- Private Equity Funds</v>
          </cell>
          <cell r="B88">
            <v>7169.7682619147454</v>
          </cell>
          <cell r="C88">
            <v>0</v>
          </cell>
          <cell r="D88">
            <v>0</v>
          </cell>
          <cell r="E88">
            <v>0</v>
          </cell>
        </row>
        <row r="89">
          <cell r="A89" t="str">
            <v>- Hedge Funds</v>
          </cell>
          <cell r="B89">
            <v>7133.9615215667</v>
          </cell>
          <cell r="C89">
            <v>0</v>
          </cell>
          <cell r="D89">
            <v>0</v>
          </cell>
          <cell r="E89">
            <v>0</v>
          </cell>
        </row>
        <row r="90">
          <cell r="A90" t="str">
            <v>- High Yield Bond Funds</v>
          </cell>
          <cell r="B90">
            <v>752.6822452363499</v>
          </cell>
          <cell r="C90">
            <v>0</v>
          </cell>
          <cell r="D90">
            <v>0</v>
          </cell>
          <cell r="E90">
            <v>0</v>
          </cell>
        </row>
        <row r="91">
          <cell r="A91" t="str">
            <v>- CDO</v>
          </cell>
          <cell r="B91">
            <v>1519.1184476377509</v>
          </cell>
          <cell r="C91">
            <v>0</v>
          </cell>
          <cell r="D91">
            <v>0</v>
          </cell>
          <cell r="E91">
            <v>0</v>
          </cell>
        </row>
        <row r="92">
          <cell r="A92" t="str">
            <v>- Other equities, unlisted</v>
          </cell>
          <cell r="B92">
            <v>160.91382363963012</v>
          </cell>
          <cell r="C92">
            <v>0</v>
          </cell>
          <cell r="D92">
            <v>0</v>
          </cell>
          <cell r="E92">
            <v>0</v>
          </cell>
        </row>
        <row r="93">
          <cell r="A93" t="str">
            <v>Alternative investeringer</v>
          </cell>
          <cell r="B93">
            <v>17477.444299995179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</row>
        <row r="94">
          <cell r="A94" t="str">
            <v>Obligationer,likv.,m.v.</v>
          </cell>
          <cell r="B94">
            <v>116585.03221422515</v>
          </cell>
          <cell r="C94">
            <v>215107.07760891999</v>
          </cell>
          <cell r="D94">
            <v>17776.591245625797</v>
          </cell>
          <cell r="E94">
            <v>11.325716757284802</v>
          </cell>
          <cell r="F94">
            <v>0.38045521223874373</v>
          </cell>
        </row>
        <row r="95">
          <cell r="A95" t="str">
            <v>Ejendomme</v>
          </cell>
          <cell r="B95">
            <v>22493.793511002787</v>
          </cell>
          <cell r="C95">
            <v>0</v>
          </cell>
          <cell r="D95">
            <v>0</v>
          </cell>
          <cell r="E95">
            <v>0</v>
          </cell>
          <cell r="F95" t="e">
            <v>#DIV/0!</v>
          </cell>
        </row>
        <row r="96">
          <cell r="A96" t="str">
            <v>I alt (eksl. Unit Link)</v>
          </cell>
          <cell r="B96">
            <v>192708.49462745272</v>
          </cell>
          <cell r="C96">
            <v>215107.07760891999</v>
          </cell>
          <cell r="D96">
            <v>17776.591245625797</v>
          </cell>
          <cell r="E96">
            <v>9.1152895541215244</v>
          </cell>
          <cell r="F96">
            <v>1.6702214326473779</v>
          </cell>
        </row>
        <row r="97">
          <cell r="A97" t="str">
            <v>Unit Link Nordea Funds</v>
          </cell>
          <cell r="B97">
            <v>46500.364529882812</v>
          </cell>
          <cell r="C97">
            <v>62937.990051940003</v>
          </cell>
          <cell r="D97">
            <v>5445.7352538676005</v>
          </cell>
          <cell r="E97">
            <v>10.473311065843463</v>
          </cell>
        </row>
        <row r="98">
          <cell r="A98" t="str">
            <v>Unit link Other Funds</v>
          </cell>
          <cell r="B98">
            <v>3325.3193981945446</v>
          </cell>
          <cell r="C98">
            <v>0</v>
          </cell>
          <cell r="D98">
            <v>0</v>
          </cell>
          <cell r="E98">
            <v>0</v>
          </cell>
        </row>
        <row r="99">
          <cell r="A99" t="str">
            <v>Unit link Total</v>
          </cell>
          <cell r="B99">
            <v>49825.683928077357</v>
          </cell>
          <cell r="C99">
            <v>62937.990051940003</v>
          </cell>
          <cell r="D99">
            <v>5445.7352538676005</v>
          </cell>
          <cell r="E99">
            <v>10.148788391778266</v>
          </cell>
        </row>
        <row r="100">
          <cell r="A100" t="str">
            <v>I alt (inkl. Unit Link)</v>
          </cell>
          <cell r="B100">
            <v>242534.17855553009</v>
          </cell>
          <cell r="C100">
            <v>278045.06766086002</v>
          </cell>
          <cell r="D100">
            <v>23222.3264994934</v>
          </cell>
          <cell r="E100">
            <v>9.3382943230032502</v>
          </cell>
        </row>
        <row r="102">
          <cell r="A102" t="str">
            <v>1) Polen, Luxembourg og Isle of Man</v>
          </cell>
        </row>
      </sheetData>
      <sheetData sheetId="10" refreshError="1"/>
      <sheetData sheetId="11" refreshError="1"/>
      <sheetData sheetId="12" refreshError="1"/>
      <sheetData sheetId="13" refreshError="1">
        <row r="3">
          <cell r="C3" t="str">
            <v>31-12-06</v>
          </cell>
          <cell r="G3" t="str">
            <v>Danske kroner</v>
          </cell>
          <cell r="I3">
            <v>8</v>
          </cell>
        </row>
        <row r="4">
          <cell r="G4" t="str">
            <v>Lokal valuta</v>
          </cell>
        </row>
        <row r="5">
          <cell r="C5" t="str">
            <v>31-01-07</v>
          </cell>
          <cell r="I5">
            <v>14</v>
          </cell>
        </row>
        <row r="6">
          <cell r="C6" t="str">
            <v>28-02-07</v>
          </cell>
          <cell r="G6">
            <v>1</v>
          </cell>
        </row>
        <row r="7">
          <cell r="C7" t="str">
            <v>31-03-07</v>
          </cell>
          <cell r="I7">
            <v>20</v>
          </cell>
        </row>
        <row r="8">
          <cell r="C8" t="str">
            <v>30-04-07</v>
          </cell>
        </row>
        <row r="9">
          <cell r="C9" t="str">
            <v>31-05-07</v>
          </cell>
          <cell r="G9">
            <v>2</v>
          </cell>
          <cell r="I9">
            <v>26</v>
          </cell>
        </row>
        <row r="10">
          <cell r="C10" t="str">
            <v>30-06-07</v>
          </cell>
        </row>
        <row r="11">
          <cell r="C11" t="str">
            <v>31-07-07</v>
          </cell>
          <cell r="G11">
            <v>16</v>
          </cell>
        </row>
        <row r="12">
          <cell r="C12" t="str">
            <v>31-08-07</v>
          </cell>
        </row>
        <row r="13">
          <cell r="C13" t="str">
            <v>30-09-07</v>
          </cell>
          <cell r="G13">
            <v>14</v>
          </cell>
        </row>
        <row r="14">
          <cell r="C14" t="str">
            <v>31-10-07</v>
          </cell>
        </row>
        <row r="15">
          <cell r="C15" t="str">
            <v>30-11-07</v>
          </cell>
          <cell r="G15" t="str">
            <v>N/A</v>
          </cell>
        </row>
        <row r="16">
          <cell r="C16" t="str">
            <v>31-12-07</v>
          </cell>
        </row>
        <row r="18">
          <cell r="G18">
            <v>2</v>
          </cell>
        </row>
        <row r="19">
          <cell r="C19">
            <v>7</v>
          </cell>
        </row>
        <row r="21">
          <cell r="C21" t="str">
            <v>31-07-07</v>
          </cell>
          <cell r="G21">
            <v>746</v>
          </cell>
        </row>
        <row r="23">
          <cell r="C23" t="str">
            <v>30-06-07</v>
          </cell>
          <cell r="G23">
            <v>746</v>
          </cell>
        </row>
        <row r="25">
          <cell r="C25" t="str">
            <v>30-04-07</v>
          </cell>
          <cell r="G25">
            <v>745.56399999999996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>
        <row r="7">
          <cell r="A7" t="str">
            <v>NOK</v>
          </cell>
          <cell r="B7">
            <v>89.22</v>
          </cell>
          <cell r="C7">
            <v>91.24</v>
          </cell>
          <cell r="D7">
            <v>91.66</v>
          </cell>
          <cell r="E7">
            <v>90.590667276951933</v>
          </cell>
          <cell r="F7">
            <v>91.707026302063937</v>
          </cell>
          <cell r="G7">
            <v>96</v>
          </cell>
          <cell r="H7">
            <v>96</v>
          </cell>
          <cell r="I7">
            <v>96</v>
          </cell>
          <cell r="J7">
            <v>96</v>
          </cell>
          <cell r="K7">
            <v>96</v>
          </cell>
          <cell r="L7">
            <v>96</v>
          </cell>
          <cell r="M7">
            <v>96</v>
          </cell>
          <cell r="N7">
            <v>96</v>
          </cell>
          <cell r="O7">
            <v>96</v>
          </cell>
          <cell r="P7">
            <v>96</v>
          </cell>
          <cell r="Q7">
            <v>96</v>
          </cell>
        </row>
        <row r="8">
          <cell r="A8" t="str">
            <v>EUR</v>
          </cell>
          <cell r="B8">
            <v>744.1</v>
          </cell>
          <cell r="C8">
            <v>743.26</v>
          </cell>
          <cell r="D8">
            <v>742.87</v>
          </cell>
          <cell r="E8">
            <v>745.56399999999996</v>
          </cell>
          <cell r="F8">
            <v>745.10096118024001</v>
          </cell>
          <cell r="G8">
            <v>746</v>
          </cell>
          <cell r="H8">
            <v>746</v>
          </cell>
          <cell r="I8">
            <v>746</v>
          </cell>
          <cell r="J8">
            <v>746</v>
          </cell>
          <cell r="K8">
            <v>746</v>
          </cell>
          <cell r="L8">
            <v>746</v>
          </cell>
          <cell r="M8">
            <v>746</v>
          </cell>
          <cell r="N8">
            <v>746</v>
          </cell>
          <cell r="O8">
            <v>746</v>
          </cell>
          <cell r="P8">
            <v>746</v>
          </cell>
          <cell r="Q8">
            <v>746</v>
          </cell>
        </row>
        <row r="9">
          <cell r="A9" t="str">
            <v>PLN</v>
          </cell>
          <cell r="B9">
            <v>169.91</v>
          </cell>
          <cell r="C9">
            <v>171.86</v>
          </cell>
          <cell r="D9">
            <v>176.56</v>
          </cell>
          <cell r="E9">
            <v>194.70489919565443</v>
          </cell>
          <cell r="F9">
            <v>193.0705610610238</v>
          </cell>
          <cell r="G9">
            <v>189</v>
          </cell>
          <cell r="H9">
            <v>189</v>
          </cell>
          <cell r="I9">
            <v>189</v>
          </cell>
          <cell r="J9">
            <v>189</v>
          </cell>
          <cell r="K9">
            <v>189</v>
          </cell>
          <cell r="L9">
            <v>189</v>
          </cell>
          <cell r="M9">
            <v>189</v>
          </cell>
          <cell r="N9">
            <v>189</v>
          </cell>
          <cell r="O9">
            <v>189</v>
          </cell>
          <cell r="P9">
            <v>189</v>
          </cell>
          <cell r="Q9">
            <v>189</v>
          </cell>
        </row>
        <row r="10">
          <cell r="A10" t="str">
            <v>SEK</v>
          </cell>
          <cell r="B10">
            <v>82.15</v>
          </cell>
          <cell r="C10">
            <v>82.1</v>
          </cell>
          <cell r="D10">
            <v>83.25</v>
          </cell>
          <cell r="E10">
            <v>82.479468468499363</v>
          </cell>
          <cell r="F10">
            <v>79.748155875121086</v>
          </cell>
          <cell r="G10">
            <v>83</v>
          </cell>
          <cell r="H10">
            <v>83</v>
          </cell>
          <cell r="I10">
            <v>83</v>
          </cell>
          <cell r="J10">
            <v>83</v>
          </cell>
          <cell r="K10">
            <v>83</v>
          </cell>
          <cell r="L10">
            <v>83</v>
          </cell>
          <cell r="M10">
            <v>83</v>
          </cell>
          <cell r="N10">
            <v>83</v>
          </cell>
          <cell r="O10">
            <v>83</v>
          </cell>
          <cell r="P10">
            <v>83</v>
          </cell>
          <cell r="Q10">
            <v>83</v>
          </cell>
        </row>
      </sheetData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utput"/>
      <sheetName val="New AuM "/>
      <sheetName val="MPC 1"/>
      <sheetName val="MPC 2"/>
      <sheetName val="MPC 3"/>
      <sheetName val="MPC 4"/>
      <sheetName val="MPC 5"/>
      <sheetName val="MPC 6"/>
      <sheetName val="Investment_assets"/>
      <sheetName val="Månedsrapport"/>
      <sheetName val="NettoInflow"/>
      <sheetName val="Afkast"/>
      <sheetName val="Benchmark"/>
      <sheetName val="HelpSheet"/>
      <sheetName val="Nordea_pension"/>
      <sheetName val="Vesta_life"/>
      <sheetName val="Nordea_life_I"/>
      <sheetName val="Nordea_life_II"/>
      <sheetName val="Nordea_life_Ass_LTD_Sverige"/>
      <sheetName val="Nordea_life_Ass_LTD_Finland"/>
      <sheetName val="Nordea_Zycie"/>
      <sheetName val="Nordea_Lux"/>
      <sheetName val="Nordea_IOM"/>
      <sheetName val="Valutakurse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4">
          <cell r="A4" t="str">
            <v>Mio. DKK, markedsværdi</v>
          </cell>
        </row>
        <row r="6">
          <cell r="AX6" t="str">
            <v>Total</v>
          </cell>
          <cell r="AY6" t="str">
            <v>Total</v>
          </cell>
        </row>
        <row r="7">
          <cell r="A7" t="str">
            <v>Valuta</v>
          </cell>
          <cell r="C7" t="str">
            <v>DKK</v>
          </cell>
          <cell r="D7" t="str">
            <v>DKK</v>
          </cell>
          <cell r="E7" t="str">
            <v>DKK</v>
          </cell>
          <cell r="F7" t="str">
            <v>DKK</v>
          </cell>
          <cell r="G7" t="str">
            <v>DKK</v>
          </cell>
          <cell r="H7" t="str">
            <v>DKK</v>
          </cell>
          <cell r="J7" t="str">
            <v>DKK</v>
          </cell>
          <cell r="K7" t="str">
            <v>DKK</v>
          </cell>
          <cell r="L7" t="str">
            <v>DKK</v>
          </cell>
          <cell r="M7" t="str">
            <v>NOK</v>
          </cell>
          <cell r="N7" t="str">
            <v>NOK</v>
          </cell>
          <cell r="O7" t="str">
            <v>NOK</v>
          </cell>
          <cell r="Q7" t="str">
            <v>DKK</v>
          </cell>
          <cell r="R7" t="str">
            <v>DKK</v>
          </cell>
          <cell r="S7" t="str">
            <v>DKK</v>
          </cell>
          <cell r="T7" t="str">
            <v>SEK</v>
          </cell>
          <cell r="U7" t="str">
            <v>SEK</v>
          </cell>
          <cell r="V7" t="str">
            <v>SEK</v>
          </cell>
          <cell r="W7" t="str">
            <v>SEK</v>
          </cell>
          <cell r="X7" t="str">
            <v>SEK</v>
          </cell>
          <cell r="Y7" t="str">
            <v>SEK</v>
          </cell>
          <cell r="Z7" t="str">
            <v>EUR</v>
          </cell>
          <cell r="AA7" t="str">
            <v>EUR</v>
          </cell>
          <cell r="AB7" t="str">
            <v>EUR</v>
          </cell>
          <cell r="AD7" t="str">
            <v>DKK</v>
          </cell>
          <cell r="AE7" t="str">
            <v>DKK</v>
          </cell>
          <cell r="AF7" t="str">
            <v>DKK</v>
          </cell>
          <cell r="AG7" t="str">
            <v>EUR</v>
          </cell>
          <cell r="AH7" t="str">
            <v>EUR</v>
          </cell>
          <cell r="AI7" t="str">
            <v>EUR</v>
          </cell>
          <cell r="AK7" t="str">
            <v>DKK</v>
          </cell>
          <cell r="AL7" t="str">
            <v>DKK</v>
          </cell>
          <cell r="AM7" t="str">
            <v>DKK</v>
          </cell>
          <cell r="AN7" t="str">
            <v>PLN</v>
          </cell>
          <cell r="AO7" t="str">
            <v>PLN</v>
          </cell>
          <cell r="AP7" t="str">
            <v>PLN</v>
          </cell>
          <cell r="AQ7" t="str">
            <v>EUR</v>
          </cell>
          <cell r="AR7" t="str">
            <v>EUR</v>
          </cell>
          <cell r="AS7" t="str">
            <v>EUR</v>
          </cell>
          <cell r="AT7" t="str">
            <v>EUR</v>
          </cell>
          <cell r="AU7" t="str">
            <v>EUR</v>
          </cell>
          <cell r="AV7" t="str">
            <v>EUR</v>
          </cell>
          <cell r="AX7" t="str">
            <v>DKK</v>
          </cell>
          <cell r="AY7" t="str">
            <v>DKK</v>
          </cell>
          <cell r="AZ7" t="str">
            <v>DKK</v>
          </cell>
        </row>
        <row r="8">
          <cell r="AX8" t="str">
            <v>31-07-07</v>
          </cell>
          <cell r="AY8" t="str">
            <v>30-06-07</v>
          </cell>
        </row>
        <row r="9">
          <cell r="AX9">
            <v>0</v>
          </cell>
          <cell r="AY9">
            <v>0</v>
          </cell>
        </row>
        <row r="10">
          <cell r="AX10">
            <v>0</v>
          </cell>
          <cell r="AY10">
            <v>0</v>
          </cell>
        </row>
        <row r="11">
          <cell r="AX11">
            <v>215107.07760891999</v>
          </cell>
          <cell r="AY11">
            <v>212354.93760179999</v>
          </cell>
        </row>
        <row r="12">
          <cell r="AX12">
            <v>0</v>
          </cell>
          <cell r="AY12">
            <v>0</v>
          </cell>
        </row>
        <row r="13">
          <cell r="AX13">
            <v>215107.07760891999</v>
          </cell>
          <cell r="AY13">
            <v>212354.93760179999</v>
          </cell>
        </row>
        <row r="14">
          <cell r="AX14">
            <v>62937.990051940003</v>
          </cell>
          <cell r="AY14">
            <v>61124.49862903999</v>
          </cell>
        </row>
        <row r="15">
          <cell r="AX15">
            <v>0</v>
          </cell>
          <cell r="AY15">
            <v>0</v>
          </cell>
        </row>
        <row r="16">
          <cell r="AX16">
            <v>62937.990051940003</v>
          </cell>
          <cell r="AY16">
            <v>61124.49862903999</v>
          </cell>
        </row>
        <row r="17">
          <cell r="AX17">
            <v>278045.06766086002</v>
          </cell>
          <cell r="AY17">
            <v>273479.43623083999</v>
          </cell>
        </row>
        <row r="20">
          <cell r="AX20">
            <v>17776.591245625797</v>
          </cell>
          <cell r="AY20">
            <v>15054.542282285798</v>
          </cell>
        </row>
        <row r="21">
          <cell r="AX21">
            <v>0</v>
          </cell>
        </row>
        <row r="22">
          <cell r="AX22">
            <v>2722.0489633399993</v>
          </cell>
        </row>
        <row r="24">
          <cell r="AX24">
            <v>9.1152895541215251E-2</v>
          </cell>
          <cell r="AY24">
            <v>7.7201021157917202E-2</v>
          </cell>
        </row>
        <row r="25">
          <cell r="AX25">
            <v>0.15626210664208329</v>
          </cell>
          <cell r="AY25">
            <v>0.1544020423158344</v>
          </cell>
        </row>
        <row r="26">
          <cell r="AX26">
            <v>0</v>
          </cell>
        </row>
        <row r="27">
          <cell r="AX27">
            <v>1.2951969139706865E-2</v>
          </cell>
        </row>
        <row r="30">
          <cell r="AX30">
            <v>23222.3264994934</v>
          </cell>
          <cell r="AY30">
            <v>19665.663785123397</v>
          </cell>
        </row>
        <row r="31">
          <cell r="AX31">
            <v>0</v>
          </cell>
        </row>
        <row r="32">
          <cell r="AX32">
            <v>3556.6627143700025</v>
          </cell>
        </row>
        <row r="34">
          <cell r="AX34">
            <v>9.3382943230032503E-2</v>
          </cell>
          <cell r="AY34">
            <v>7.9241442401256135E-2</v>
          </cell>
        </row>
        <row r="35">
          <cell r="AX35">
            <v>0.16008504553719857</v>
          </cell>
          <cell r="AY35">
            <v>0.15848288480251227</v>
          </cell>
        </row>
        <row r="36">
          <cell r="AX36">
            <v>0</v>
          </cell>
        </row>
        <row r="37">
          <cell r="AX37">
            <v>1.3103185508992699E-2</v>
          </cell>
        </row>
        <row r="45">
          <cell r="AX45" t="str">
            <v>Total</v>
          </cell>
          <cell r="AY45" t="str">
            <v>Total</v>
          </cell>
        </row>
        <row r="46">
          <cell r="AX46" t="str">
            <v>31-07-07</v>
          </cell>
          <cell r="AY46" t="str">
            <v>30-06-07</v>
          </cell>
        </row>
        <row r="47">
          <cell r="C47">
            <v>0</v>
          </cell>
          <cell r="D47">
            <v>0</v>
          </cell>
          <cell r="E47">
            <v>2880.1685703708872</v>
          </cell>
          <cell r="F47">
            <v>0</v>
          </cell>
          <cell r="G47">
            <v>0</v>
          </cell>
          <cell r="H47">
            <v>2880.1685703708872</v>
          </cell>
          <cell r="J47">
            <v>0</v>
          </cell>
          <cell r="K47">
            <v>0</v>
          </cell>
          <cell r="L47">
            <v>803.45735635989706</v>
          </cell>
          <cell r="M47">
            <v>0</v>
          </cell>
          <cell r="N47">
            <v>0</v>
          </cell>
          <cell r="O47">
            <v>803.45735635989706</v>
          </cell>
          <cell r="Q47">
            <v>0</v>
          </cell>
          <cell r="R47">
            <v>0</v>
          </cell>
          <cell r="S47">
            <v>226.23210484690946</v>
          </cell>
          <cell r="T47">
            <v>0</v>
          </cell>
          <cell r="U47">
            <v>0</v>
          </cell>
          <cell r="V47">
            <v>163.42918752583827</v>
          </cell>
          <cell r="W47">
            <v>0</v>
          </cell>
          <cell r="X47">
            <v>0</v>
          </cell>
          <cell r="Y47">
            <v>62.802917321071163</v>
          </cell>
          <cell r="Z47">
            <v>0</v>
          </cell>
          <cell r="AA47">
            <v>0</v>
          </cell>
          <cell r="AB47">
            <v>0</v>
          </cell>
          <cell r="AD47">
            <v>0</v>
          </cell>
          <cell r="AE47">
            <v>0</v>
          </cell>
          <cell r="AF47">
            <v>938.50889086000007</v>
          </cell>
          <cell r="AG47">
            <v>0</v>
          </cell>
          <cell r="AH47">
            <v>0</v>
          </cell>
          <cell r="AI47">
            <v>938.50889086000007</v>
          </cell>
          <cell r="AK47">
            <v>0</v>
          </cell>
          <cell r="AL47">
            <v>0</v>
          </cell>
          <cell r="AM47">
            <v>0.6097720150423066</v>
          </cell>
          <cell r="AN47">
            <v>0</v>
          </cell>
          <cell r="AO47">
            <v>0</v>
          </cell>
          <cell r="AP47">
            <v>0.6097720150423066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0</v>
          </cell>
          <cell r="AV47">
            <v>0</v>
          </cell>
          <cell r="AX47">
            <v>0</v>
          </cell>
          <cell r="AY47">
            <v>0</v>
          </cell>
        </row>
        <row r="48">
          <cell r="C48">
            <v>0</v>
          </cell>
          <cell r="D48">
            <v>0</v>
          </cell>
          <cell r="E48">
            <v>1301.9807823339111</v>
          </cell>
          <cell r="F48">
            <v>0</v>
          </cell>
          <cell r="G48">
            <v>0</v>
          </cell>
          <cell r="H48">
            <v>1301.9807823339111</v>
          </cell>
          <cell r="J48">
            <v>0</v>
          </cell>
          <cell r="K48">
            <v>0</v>
          </cell>
          <cell r="L48">
            <v>99.465133334248677</v>
          </cell>
          <cell r="M48">
            <v>0</v>
          </cell>
          <cell r="N48">
            <v>0</v>
          </cell>
          <cell r="O48">
            <v>99.465133334248677</v>
          </cell>
          <cell r="Q48">
            <v>0</v>
          </cell>
          <cell r="R48">
            <v>0</v>
          </cell>
          <cell r="S48">
            <v>18.884019705314152</v>
          </cell>
          <cell r="T48">
            <v>0</v>
          </cell>
          <cell r="U48">
            <v>0</v>
          </cell>
          <cell r="V48">
            <v>15.222267788232147</v>
          </cell>
          <cell r="W48">
            <v>0</v>
          </cell>
          <cell r="X48">
            <v>0</v>
          </cell>
          <cell r="Y48">
            <v>3.6617519170820065</v>
          </cell>
          <cell r="Z48">
            <v>0</v>
          </cell>
          <cell r="AA48">
            <v>0</v>
          </cell>
          <cell r="AB48">
            <v>0</v>
          </cell>
          <cell r="AD48">
            <v>0</v>
          </cell>
          <cell r="AE48">
            <v>0</v>
          </cell>
          <cell r="AF48">
            <v>923.86107974999993</v>
          </cell>
          <cell r="AG48">
            <v>0</v>
          </cell>
          <cell r="AH48">
            <v>0</v>
          </cell>
          <cell r="AI48">
            <v>923.86107974999993</v>
          </cell>
          <cell r="AK48">
            <v>0</v>
          </cell>
          <cell r="AL48">
            <v>0</v>
          </cell>
          <cell r="AM48">
            <v>2.6115115428810196E-36</v>
          </cell>
          <cell r="AN48">
            <v>0</v>
          </cell>
          <cell r="AO48">
            <v>0</v>
          </cell>
          <cell r="AP48">
            <v>2.6115115428810196E-36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0</v>
          </cell>
          <cell r="AV48">
            <v>0</v>
          </cell>
          <cell r="AX48">
            <v>0</v>
          </cell>
          <cell r="AY48">
            <v>0</v>
          </cell>
        </row>
        <row r="49">
          <cell r="C49">
            <v>14615.73726541555</v>
          </cell>
          <cell r="D49">
            <v>14444.651474530832</v>
          </cell>
          <cell r="E49">
            <v>7595.9542037973933</v>
          </cell>
          <cell r="F49">
            <v>14615.73726541555</v>
          </cell>
          <cell r="G49">
            <v>14444.651474530832</v>
          </cell>
          <cell r="H49">
            <v>7595.9542037973933</v>
          </cell>
          <cell r="J49">
            <v>5539.7018766756037</v>
          </cell>
          <cell r="K49">
            <v>5404.6970509383382</v>
          </cell>
          <cell r="L49">
            <v>2440.6037295655401</v>
          </cell>
          <cell r="M49">
            <v>5539.7018766756037</v>
          </cell>
          <cell r="N49">
            <v>5404.6970509383382</v>
          </cell>
          <cell r="O49">
            <v>2440.6037295655401</v>
          </cell>
          <cell r="Q49">
            <v>2248.7567158176944</v>
          </cell>
          <cell r="R49">
            <v>2212.6138873994641</v>
          </cell>
          <cell r="S49">
            <v>1739.7162965476441</v>
          </cell>
          <cell r="T49">
            <v>1855.5072788203752</v>
          </cell>
          <cell r="U49">
            <v>1851.2021823056298</v>
          </cell>
          <cell r="V49">
            <v>1586.0695894379589</v>
          </cell>
          <cell r="W49">
            <v>388.84943699731906</v>
          </cell>
          <cell r="X49">
            <v>357.01170509383377</v>
          </cell>
          <cell r="Y49">
            <v>149.5786938696852</v>
          </cell>
          <cell r="Z49">
            <v>4.4000000000000004</v>
          </cell>
          <cell r="AA49">
            <v>4.4000000000000004</v>
          </cell>
          <cell r="AB49">
            <v>4.06801324</v>
          </cell>
          <cell r="AD49">
            <v>6319.7000000000007</v>
          </cell>
          <cell r="AE49">
            <v>6292.5</v>
          </cell>
          <cell r="AF49">
            <v>3767.0182771700006</v>
          </cell>
          <cell r="AG49">
            <v>6319.7000000000007</v>
          </cell>
          <cell r="AH49">
            <v>6292.5</v>
          </cell>
          <cell r="AI49">
            <v>3767.0182771700006</v>
          </cell>
          <cell r="AK49">
            <v>110.83304409114936</v>
          </cell>
          <cell r="AL49">
            <v>111.34691713136435</v>
          </cell>
          <cell r="AM49">
            <v>93.867041157421909</v>
          </cell>
          <cell r="AN49">
            <v>62.738676422252006</v>
          </cell>
          <cell r="AO49">
            <v>62.467089756032166</v>
          </cell>
          <cell r="AP49">
            <v>62.46704115742191</v>
          </cell>
          <cell r="AQ49">
            <v>15.486426999999999</v>
          </cell>
          <cell r="AR49">
            <v>15.405415</v>
          </cell>
          <cell r="AS49">
            <v>15</v>
          </cell>
          <cell r="AT49">
            <v>32.607940668897356</v>
          </cell>
          <cell r="AU49">
            <v>33.474412375332179</v>
          </cell>
          <cell r="AV49">
            <v>16.400000000000002</v>
          </cell>
          <cell r="AX49">
            <v>28834.728901999999</v>
          </cell>
          <cell r="AY49">
            <v>28465.809329999996</v>
          </cell>
        </row>
        <row r="50">
          <cell r="C50">
            <v>0</v>
          </cell>
          <cell r="D50">
            <v>0</v>
          </cell>
          <cell r="E50">
            <v>1631.0068619192989</v>
          </cell>
          <cell r="F50">
            <v>0</v>
          </cell>
          <cell r="G50">
            <v>0</v>
          </cell>
          <cell r="H50">
            <v>1631.0068619192989</v>
          </cell>
          <cell r="J50">
            <v>0</v>
          </cell>
          <cell r="K50">
            <v>0</v>
          </cell>
          <cell r="L50">
            <v>738.52091201114558</v>
          </cell>
          <cell r="M50">
            <v>0</v>
          </cell>
          <cell r="N50">
            <v>0</v>
          </cell>
          <cell r="O50">
            <v>738.52091201114558</v>
          </cell>
          <cell r="Q50">
            <v>0</v>
          </cell>
          <cell r="R50">
            <v>0</v>
          </cell>
          <cell r="S50">
            <v>91.045976669440819</v>
          </cell>
          <cell r="T50">
            <v>0</v>
          </cell>
          <cell r="U50">
            <v>0</v>
          </cell>
          <cell r="V50">
            <v>91.045976669440819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D50">
            <v>0</v>
          </cell>
          <cell r="AE50">
            <v>0</v>
          </cell>
          <cell r="AF50">
            <v>556.38599999999997</v>
          </cell>
          <cell r="AG50">
            <v>0</v>
          </cell>
          <cell r="AH50">
            <v>0</v>
          </cell>
          <cell r="AI50">
            <v>556.38599999999997</v>
          </cell>
          <cell r="AK50">
            <v>0</v>
          </cell>
          <cell r="AL50">
            <v>0</v>
          </cell>
          <cell r="AM50">
            <v>5.7368118667084515E-2</v>
          </cell>
          <cell r="AN50">
            <v>0</v>
          </cell>
          <cell r="AO50">
            <v>0</v>
          </cell>
          <cell r="AP50">
            <v>5.7368118667084515E-2</v>
          </cell>
          <cell r="AQ50">
            <v>0</v>
          </cell>
          <cell r="AR50">
            <v>0</v>
          </cell>
          <cell r="AS50">
            <v>0</v>
          </cell>
          <cell r="AT50">
            <v>0</v>
          </cell>
          <cell r="AU50">
            <v>0</v>
          </cell>
          <cell r="AV50">
            <v>0</v>
          </cell>
          <cell r="AX50">
            <v>0</v>
          </cell>
          <cell r="AY50">
            <v>0</v>
          </cell>
        </row>
        <row r="51">
          <cell r="C51">
            <v>14615.73726541555</v>
          </cell>
          <cell r="D51">
            <v>14444.651474530832</v>
          </cell>
          <cell r="E51">
            <v>13409.110418421491</v>
          </cell>
          <cell r="F51">
            <v>14615.73726541555</v>
          </cell>
          <cell r="G51">
            <v>14444.651474530832</v>
          </cell>
          <cell r="H51">
            <v>13409.110418421491</v>
          </cell>
          <cell r="J51">
            <v>5539.7018766756037</v>
          </cell>
          <cell r="K51">
            <v>5404.6970509383382</v>
          </cell>
          <cell r="L51">
            <v>4082.0471312708314</v>
          </cell>
          <cell r="M51">
            <v>5539.7018766756037</v>
          </cell>
          <cell r="N51">
            <v>5404.6970509383382</v>
          </cell>
          <cell r="O51">
            <v>4082.0471312708314</v>
          </cell>
          <cell r="Q51">
            <v>2248.7567158176944</v>
          </cell>
          <cell r="R51">
            <v>2212.6138873994641</v>
          </cell>
          <cell r="S51">
            <v>2075.8783977693088</v>
          </cell>
          <cell r="T51">
            <v>1855.5072788203752</v>
          </cell>
          <cell r="U51">
            <v>1851.2021823056298</v>
          </cell>
          <cell r="V51">
            <v>1855.7670214214702</v>
          </cell>
          <cell r="W51">
            <v>388.84943699731906</v>
          </cell>
          <cell r="X51">
            <v>357.01170509383377</v>
          </cell>
          <cell r="Y51">
            <v>216.04336310783836</v>
          </cell>
          <cell r="Z51">
            <v>4.4000000000000004</v>
          </cell>
          <cell r="AA51">
            <v>4.4000000000000004</v>
          </cell>
          <cell r="AB51">
            <v>4.06801324</v>
          </cell>
          <cell r="AD51">
            <v>6319.7000000000007</v>
          </cell>
          <cell r="AE51">
            <v>6292.5</v>
          </cell>
          <cell r="AF51">
            <v>6185.7742477800002</v>
          </cell>
          <cell r="AG51">
            <v>6319.7000000000007</v>
          </cell>
          <cell r="AH51">
            <v>6292.5</v>
          </cell>
          <cell r="AI51">
            <v>6185.7742477800002</v>
          </cell>
          <cell r="AK51">
            <v>110.83304409114936</v>
          </cell>
          <cell r="AL51">
            <v>111.34691713136435</v>
          </cell>
          <cell r="AM51">
            <v>94.534181291131304</v>
          </cell>
          <cell r="AN51">
            <v>62.738676422252006</v>
          </cell>
          <cell r="AO51">
            <v>62.467089756032166</v>
          </cell>
          <cell r="AP51">
            <v>63.134181291131306</v>
          </cell>
          <cell r="AQ51">
            <v>15.486426999999999</v>
          </cell>
          <cell r="AR51">
            <v>15.405415</v>
          </cell>
          <cell r="AS51">
            <v>15</v>
          </cell>
          <cell r="AT51">
            <v>32.607940668897356</v>
          </cell>
          <cell r="AU51">
            <v>33.474412375332179</v>
          </cell>
          <cell r="AV51">
            <v>16.400000000000002</v>
          </cell>
          <cell r="AX51">
            <v>28834.728901999999</v>
          </cell>
          <cell r="AY51">
            <v>28465.809329999996</v>
          </cell>
        </row>
        <row r="52">
          <cell r="C52">
            <v>1256.7024128686328</v>
          </cell>
          <cell r="D52">
            <v>1214.6112600536194</v>
          </cell>
          <cell r="E52">
            <v>858.56237693880075</v>
          </cell>
          <cell r="F52">
            <v>1256.7024128686328</v>
          </cell>
          <cell r="G52">
            <v>1214.6112600536194</v>
          </cell>
          <cell r="H52">
            <v>858.56237693880075</v>
          </cell>
          <cell r="J52">
            <v>924.68847184986589</v>
          </cell>
          <cell r="K52">
            <v>892.14369973190344</v>
          </cell>
          <cell r="L52">
            <v>436.87519607034284</v>
          </cell>
          <cell r="M52">
            <v>924.68847184986589</v>
          </cell>
          <cell r="N52">
            <v>892.14369973190344</v>
          </cell>
          <cell r="O52">
            <v>436.87519607034284</v>
          </cell>
          <cell r="Q52">
            <v>1733.4640737265418</v>
          </cell>
          <cell r="R52">
            <v>1712.6944959785521</v>
          </cell>
          <cell r="S52">
            <v>1583.3346789038505</v>
          </cell>
          <cell r="T52">
            <v>0</v>
          </cell>
          <cell r="U52">
            <v>0</v>
          </cell>
          <cell r="V52">
            <v>0</v>
          </cell>
          <cell r="W52">
            <v>699.16407372654157</v>
          </cell>
          <cell r="X52">
            <v>691.59449597855223</v>
          </cell>
          <cell r="Y52">
            <v>646.1166789038507</v>
          </cell>
          <cell r="Z52">
            <v>1034.3</v>
          </cell>
          <cell r="AA52">
            <v>1021.1</v>
          </cell>
          <cell r="AB52">
            <v>937.21800000000007</v>
          </cell>
          <cell r="AD52">
            <v>3189.1</v>
          </cell>
          <cell r="AE52">
            <v>3081.2999999999997</v>
          </cell>
          <cell r="AF52">
            <v>2436.652</v>
          </cell>
          <cell r="AG52">
            <v>3189.1</v>
          </cell>
          <cell r="AH52">
            <v>3081.2999999999997</v>
          </cell>
          <cell r="AI52">
            <v>2436.652</v>
          </cell>
          <cell r="AK52">
            <v>1332.7729305549606</v>
          </cell>
          <cell r="AL52">
            <v>1292.8830682359244</v>
          </cell>
          <cell r="AM52">
            <v>921.51376144103199</v>
          </cell>
          <cell r="AN52">
            <v>343.12287385254683</v>
          </cell>
          <cell r="AO52">
            <v>318.10195988203753</v>
          </cell>
          <cell r="AP52">
            <v>16.21976144103207</v>
          </cell>
          <cell r="AQ52">
            <v>446.35198400000002</v>
          </cell>
          <cell r="AR52">
            <v>439.11193299999996</v>
          </cell>
          <cell r="AS52">
            <v>404.7</v>
          </cell>
          <cell r="AT52">
            <v>543.29807270241383</v>
          </cell>
          <cell r="AU52">
            <v>535.66917535388666</v>
          </cell>
          <cell r="AV52">
            <v>500.59399999999999</v>
          </cell>
          <cell r="AX52">
            <v>8436.7278890000016</v>
          </cell>
          <cell r="AY52">
            <v>8193.6325239999987</v>
          </cell>
        </row>
        <row r="53">
          <cell r="C53">
            <v>0</v>
          </cell>
          <cell r="D53">
            <v>0</v>
          </cell>
          <cell r="E53">
            <v>91.510319704277578</v>
          </cell>
          <cell r="F53">
            <v>0</v>
          </cell>
          <cell r="G53">
            <v>0</v>
          </cell>
          <cell r="H53">
            <v>91.510319704277578</v>
          </cell>
          <cell r="J53">
            <v>0</v>
          </cell>
          <cell r="K53">
            <v>0</v>
          </cell>
          <cell r="L53">
            <v>199.92329672391264</v>
          </cell>
          <cell r="M53">
            <v>0</v>
          </cell>
          <cell r="N53">
            <v>0</v>
          </cell>
          <cell r="O53">
            <v>199.92329672391264</v>
          </cell>
          <cell r="Q53">
            <v>0</v>
          </cell>
          <cell r="R53">
            <v>0</v>
          </cell>
          <cell r="S53">
            <v>2.0894104196644263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2.0134104196644262</v>
          </cell>
          <cell r="Z53">
            <v>0</v>
          </cell>
          <cell r="AA53">
            <v>0</v>
          </cell>
          <cell r="AB53">
            <v>7.5999999999999998E-2</v>
          </cell>
          <cell r="AD53">
            <v>0</v>
          </cell>
          <cell r="AE53">
            <v>0</v>
          </cell>
          <cell r="AF53">
            <v>10.048999999999999</v>
          </cell>
          <cell r="AG53">
            <v>0</v>
          </cell>
          <cell r="AH53">
            <v>0</v>
          </cell>
          <cell r="AI53">
            <v>10.048999999999999</v>
          </cell>
          <cell r="AK53">
            <v>0</v>
          </cell>
          <cell r="AL53">
            <v>0</v>
          </cell>
          <cell r="AM53">
            <v>142.44191671628539</v>
          </cell>
          <cell r="AN53">
            <v>0</v>
          </cell>
          <cell r="AO53">
            <v>0</v>
          </cell>
          <cell r="AP53">
            <v>142.44191671628539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X53">
            <v>0</v>
          </cell>
          <cell r="AY53">
            <v>0</v>
          </cell>
        </row>
        <row r="54">
          <cell r="C54">
            <v>1256.7024128686328</v>
          </cell>
          <cell r="D54">
            <v>1214.6112600536194</v>
          </cell>
          <cell r="E54">
            <v>950.0726966430783</v>
          </cell>
          <cell r="F54">
            <v>1256.7024128686328</v>
          </cell>
          <cell r="G54">
            <v>1214.6112600536194</v>
          </cell>
          <cell r="H54">
            <v>950.0726966430783</v>
          </cell>
          <cell r="J54">
            <v>924.68847184986589</v>
          </cell>
          <cell r="K54">
            <v>892.14369973190344</v>
          </cell>
          <cell r="L54">
            <v>636.79849279425537</v>
          </cell>
          <cell r="M54">
            <v>924.68847184986589</v>
          </cell>
          <cell r="N54">
            <v>892.14369973190344</v>
          </cell>
          <cell r="O54">
            <v>636.79849279425537</v>
          </cell>
          <cell r="Q54">
            <v>1733.4640737265418</v>
          </cell>
          <cell r="R54">
            <v>1712.6944959785521</v>
          </cell>
          <cell r="S54">
            <v>1585.4240893235151</v>
          </cell>
          <cell r="T54">
            <v>0</v>
          </cell>
          <cell r="U54">
            <v>0</v>
          </cell>
          <cell r="V54">
            <v>0</v>
          </cell>
          <cell r="W54">
            <v>699.16407372654157</v>
          </cell>
          <cell r="X54">
            <v>691.59449597855223</v>
          </cell>
          <cell r="Y54">
            <v>648.13008932351511</v>
          </cell>
          <cell r="Z54">
            <v>1034.3</v>
          </cell>
          <cell r="AA54">
            <v>1021.1</v>
          </cell>
          <cell r="AB54">
            <v>937.29399999999998</v>
          </cell>
          <cell r="AD54">
            <v>3189.1</v>
          </cell>
          <cell r="AE54">
            <v>3081.2999999999997</v>
          </cell>
          <cell r="AF54">
            <v>2446.701</v>
          </cell>
          <cell r="AG54">
            <v>3189.1</v>
          </cell>
          <cell r="AH54">
            <v>3081.2999999999997</v>
          </cell>
          <cell r="AI54">
            <v>2446.701</v>
          </cell>
          <cell r="AK54">
            <v>1332.7729305549606</v>
          </cell>
          <cell r="AL54">
            <v>1292.8830682359244</v>
          </cell>
          <cell r="AM54">
            <v>1063.9556781573174</v>
          </cell>
          <cell r="AN54">
            <v>343.12287385254683</v>
          </cell>
          <cell r="AO54">
            <v>318.10195988203753</v>
          </cell>
          <cell r="AP54">
            <v>158.66167815731745</v>
          </cell>
          <cell r="AQ54">
            <v>446.35198400000002</v>
          </cell>
          <cell r="AR54">
            <v>439.11193299999996</v>
          </cell>
          <cell r="AS54">
            <v>404.7</v>
          </cell>
          <cell r="AT54">
            <v>543.29807270241383</v>
          </cell>
          <cell r="AU54">
            <v>535.66917535388666</v>
          </cell>
          <cell r="AV54">
            <v>500.59399999999999</v>
          </cell>
          <cell r="AX54">
            <v>8436.7278890000016</v>
          </cell>
          <cell r="AY54">
            <v>8193.6325239999987</v>
          </cell>
        </row>
        <row r="55">
          <cell r="C55">
            <v>15872.439678284183</v>
          </cell>
          <cell r="D55">
            <v>15659.262734584452</v>
          </cell>
          <cell r="E55">
            <v>14359.183115064568</v>
          </cell>
          <cell r="F55">
            <v>15872.439678284183</v>
          </cell>
          <cell r="G55">
            <v>15659.262734584452</v>
          </cell>
          <cell r="H55">
            <v>14359.183115064568</v>
          </cell>
          <cell r="J55">
            <v>6464.3903485254696</v>
          </cell>
          <cell r="K55">
            <v>6296.8407506702415</v>
          </cell>
          <cell r="L55">
            <v>4718.8456240650867</v>
          </cell>
          <cell r="M55">
            <v>6464.3903485254696</v>
          </cell>
          <cell r="N55">
            <v>6296.8407506702415</v>
          </cell>
          <cell r="O55">
            <v>4718.8456240650867</v>
          </cell>
          <cell r="Q55">
            <v>3982.2207895442361</v>
          </cell>
          <cell r="R55">
            <v>3925.3083833780165</v>
          </cell>
          <cell r="S55">
            <v>3661.3024870928239</v>
          </cell>
          <cell r="T55">
            <v>1855.5072788203752</v>
          </cell>
          <cell r="U55">
            <v>1851.2021823056298</v>
          </cell>
          <cell r="V55">
            <v>1855.7670214214702</v>
          </cell>
          <cell r="W55">
            <v>1088.0135107238607</v>
          </cell>
          <cell r="X55">
            <v>1048.6062010723861</v>
          </cell>
          <cell r="Y55">
            <v>864.17345243135344</v>
          </cell>
          <cell r="Z55">
            <v>1038.7</v>
          </cell>
          <cell r="AA55">
            <v>1025.5</v>
          </cell>
          <cell r="AB55">
            <v>941.36201324000001</v>
          </cell>
          <cell r="AD55">
            <v>9508.8000000000011</v>
          </cell>
          <cell r="AE55">
            <v>9373.7999999999993</v>
          </cell>
          <cell r="AF55">
            <v>8632.4752477799993</v>
          </cell>
          <cell r="AG55">
            <v>9508.8000000000011</v>
          </cell>
          <cell r="AH55">
            <v>9373.7999999999993</v>
          </cell>
          <cell r="AI55">
            <v>8632.4752477799993</v>
          </cell>
          <cell r="AK55">
            <v>1443.6059746461099</v>
          </cell>
          <cell r="AL55">
            <v>1404.2299853672887</v>
          </cell>
          <cell r="AM55">
            <v>1158.4898594484487</v>
          </cell>
          <cell r="AN55">
            <v>405.86155027479884</v>
          </cell>
          <cell r="AO55">
            <v>380.56904963806971</v>
          </cell>
          <cell r="AP55">
            <v>221.79585944844877</v>
          </cell>
          <cell r="AQ55">
            <v>461.83841100000001</v>
          </cell>
          <cell r="AR55">
            <v>454.51734799999997</v>
          </cell>
          <cell r="AS55">
            <v>419.7</v>
          </cell>
          <cell r="AT55">
            <v>575.90601337131125</v>
          </cell>
          <cell r="AU55">
            <v>569.14358772921878</v>
          </cell>
          <cell r="AV55">
            <v>516.99400000000003</v>
          </cell>
          <cell r="AX55">
            <v>37271.456791000004</v>
          </cell>
          <cell r="AY55">
            <v>36659.441853999997</v>
          </cell>
        </row>
        <row r="58">
          <cell r="AX58">
            <v>2382.9210785021173</v>
          </cell>
          <cell r="AY58">
            <v>2018.0351584833509</v>
          </cell>
        </row>
        <row r="59">
          <cell r="AX59">
            <v>0</v>
          </cell>
        </row>
        <row r="60">
          <cell r="AX60">
            <v>364.88592001876668</v>
          </cell>
          <cell r="AY60">
            <v>0</v>
          </cell>
        </row>
        <row r="62">
          <cell r="AX62">
            <v>9.1152895541215251E-2</v>
          </cell>
          <cell r="AY62">
            <v>7.7201021157917202E-2</v>
          </cell>
        </row>
        <row r="63">
          <cell r="AX63">
            <v>0.15626210664208329</v>
          </cell>
          <cell r="AY63">
            <v>0.1544020423158344</v>
          </cell>
        </row>
        <row r="64">
          <cell r="AX64">
            <v>0</v>
          </cell>
        </row>
        <row r="65">
          <cell r="AX65">
            <v>1.2951969139706865E-2</v>
          </cell>
        </row>
        <row r="67">
          <cell r="AX67">
            <v>3.266666666666667E-2</v>
          </cell>
        </row>
        <row r="68">
          <cell r="AX68">
            <v>5.6000000000000001E-2</v>
          </cell>
        </row>
        <row r="71">
          <cell r="AX71">
            <v>3112.9123993958979</v>
          </cell>
          <cell r="AY71">
            <v>2636.1479604723049</v>
          </cell>
        </row>
        <row r="72">
          <cell r="AX72">
            <v>0</v>
          </cell>
        </row>
        <row r="73">
          <cell r="AX73">
            <v>476.76443892359288</v>
          </cell>
          <cell r="AY73">
            <v>0</v>
          </cell>
        </row>
        <row r="75">
          <cell r="AX75">
            <v>9.3382943230032503E-2</v>
          </cell>
          <cell r="AY75">
            <v>7.9241442401256135E-2</v>
          </cell>
        </row>
        <row r="76">
          <cell r="AX76">
            <v>0.16008504553719857</v>
          </cell>
          <cell r="AY76">
            <v>0.15848288480251227</v>
          </cell>
        </row>
        <row r="77">
          <cell r="AX77">
            <v>0</v>
          </cell>
        </row>
        <row r="78">
          <cell r="AX78">
            <v>1.3103185508992699E-2</v>
          </cell>
        </row>
        <row r="84">
          <cell r="AX84" t="str">
            <v>Total</v>
          </cell>
          <cell r="AY84" t="str">
            <v>Total</v>
          </cell>
        </row>
        <row r="85">
          <cell r="AX85" t="str">
            <v>31-07-07</v>
          </cell>
          <cell r="AY85" t="str">
            <v>30-06-07</v>
          </cell>
        </row>
        <row r="86">
          <cell r="AX86">
            <v>0</v>
          </cell>
          <cell r="AY86">
            <v>0</v>
          </cell>
        </row>
        <row r="87">
          <cell r="AX87">
            <v>0</v>
          </cell>
          <cell r="AY87">
            <v>0</v>
          </cell>
        </row>
        <row r="88">
          <cell r="AX88">
            <v>0.11325716757284802</v>
          </cell>
          <cell r="AY88">
            <v>9.5923805068443932E-2</v>
          </cell>
        </row>
        <row r="89">
          <cell r="AX89">
            <v>0</v>
          </cell>
          <cell r="AY89">
            <v>0</v>
          </cell>
        </row>
        <row r="90">
          <cell r="AX90">
            <v>9.1152895541215251E-2</v>
          </cell>
          <cell r="AY90">
            <v>7.7201021157917202E-2</v>
          </cell>
        </row>
        <row r="91">
          <cell r="AX91">
            <v>0.10473311065843463</v>
          </cell>
          <cell r="AY91">
            <v>8.9524396040908449E-2</v>
          </cell>
        </row>
        <row r="92">
          <cell r="AX92">
            <v>0</v>
          </cell>
          <cell r="AY92">
            <v>0</v>
          </cell>
        </row>
        <row r="93">
          <cell r="AX93">
            <v>0.10148788391778267</v>
          </cell>
          <cell r="AY93">
            <v>8.6724886549146757E-2</v>
          </cell>
        </row>
        <row r="94">
          <cell r="AX94">
            <v>9.3382943230032503E-2</v>
          </cell>
          <cell r="AY94">
            <v>7.9241442401256135E-2</v>
          </cell>
        </row>
      </sheetData>
      <sheetData sheetId="9" refreshError="1">
        <row r="1">
          <cell r="A1" t="str">
            <v>Life Insurance and Pensions</v>
          </cell>
        </row>
        <row r="3">
          <cell r="B3" t="str">
            <v xml:space="preserve">        Nordea Pension</v>
          </cell>
        </row>
        <row r="4">
          <cell r="A4" t="str">
            <v>DKKm</v>
          </cell>
          <cell r="B4" t="str">
            <v>Aktiver</v>
          </cell>
          <cell r="D4" t="str">
            <v>Afkast å-t-d</v>
          </cell>
          <cell r="F4" t="str">
            <v>Benchmark</v>
          </cell>
        </row>
        <row r="5">
          <cell r="B5" t="str">
            <v>31-12-06</v>
          </cell>
          <cell r="C5" t="str">
            <v>31-07-07</v>
          </cell>
          <cell r="D5" t="str">
            <v>DKKm</v>
          </cell>
          <cell r="E5" t="str">
            <v>pct.</v>
          </cell>
          <cell r="F5" t="str">
            <v xml:space="preserve"> pct.</v>
          </cell>
        </row>
        <row r="6">
          <cell r="A6" t="str">
            <v>Danmark</v>
          </cell>
        </row>
        <row r="7">
          <cell r="A7" t="str">
            <v>Aktier</v>
          </cell>
          <cell r="B7">
            <v>21473.5</v>
          </cell>
          <cell r="C7">
            <v>0</v>
          </cell>
          <cell r="D7">
            <v>0</v>
          </cell>
          <cell r="E7">
            <v>0</v>
          </cell>
          <cell r="F7">
            <v>-1.59</v>
          </cell>
        </row>
        <row r="8">
          <cell r="A8" t="str">
            <v>- Private Equity Funds</v>
          </cell>
          <cell r="B8">
            <v>4752.6000000000004</v>
          </cell>
          <cell r="C8">
            <v>0</v>
          </cell>
          <cell r="D8">
            <v>0</v>
          </cell>
          <cell r="E8">
            <v>0</v>
          </cell>
        </row>
        <row r="9">
          <cell r="A9" t="str">
            <v>- Hedge Funds</v>
          </cell>
          <cell r="B9">
            <v>3099.8</v>
          </cell>
          <cell r="C9">
            <v>0</v>
          </cell>
          <cell r="D9">
            <v>0</v>
          </cell>
          <cell r="E9">
            <v>0</v>
          </cell>
        </row>
        <row r="10">
          <cell r="A10" t="str">
            <v>- High Yield Bond Funds</v>
          </cell>
          <cell r="B10">
            <v>643.70000000000005</v>
          </cell>
          <cell r="C10">
            <v>0</v>
          </cell>
          <cell r="D10">
            <v>0</v>
          </cell>
          <cell r="E10">
            <v>0</v>
          </cell>
        </row>
        <row r="11">
          <cell r="A11" t="str">
            <v>- CDO</v>
          </cell>
          <cell r="B11">
            <v>470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>- Other equities, unlisted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</row>
        <row r="13">
          <cell r="A13" t="str">
            <v>Alternative investeringer</v>
          </cell>
          <cell r="B13">
            <v>9707.1</v>
          </cell>
          <cell r="C13">
            <v>0</v>
          </cell>
          <cell r="D13">
            <v>0</v>
          </cell>
          <cell r="E13">
            <v>0</v>
          </cell>
          <cell r="F13">
            <v>0.12767315671879986</v>
          </cell>
        </row>
        <row r="14">
          <cell r="A14" t="str">
            <v>Obligationer,likv.,m.v.</v>
          </cell>
          <cell r="B14">
            <v>56632.7</v>
          </cell>
          <cell r="C14">
            <v>109033.4</v>
          </cell>
          <cell r="D14">
            <v>9060.2097009999998</v>
          </cell>
          <cell r="E14">
            <v>11.570713826538432</v>
          </cell>
          <cell r="F14">
            <v>1.5137256942324486</v>
          </cell>
        </row>
        <row r="15">
          <cell r="A15" t="str">
            <v>Ejendomme</v>
          </cell>
          <cell r="B15">
            <v>12160.2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</row>
        <row r="16">
          <cell r="A16" t="str">
            <v>I alt (eksl. Unit Link)</v>
          </cell>
          <cell r="B16">
            <v>99973.5</v>
          </cell>
          <cell r="C16">
            <v>109033.4</v>
          </cell>
          <cell r="D16">
            <v>9060.2097009999998</v>
          </cell>
          <cell r="E16">
            <v>9.0626253302331516</v>
          </cell>
          <cell r="F16">
            <v>1.1199999999999999</v>
          </cell>
        </row>
        <row r="17">
          <cell r="A17" t="str">
            <v>Unit Link Nordea Funds</v>
          </cell>
          <cell r="B17">
            <v>6401.1319999999996</v>
          </cell>
          <cell r="C17">
            <v>9375</v>
          </cell>
          <cell r="D17">
            <v>686.79798400000004</v>
          </cell>
          <cell r="E17">
            <v>9.1030920685002101</v>
          </cell>
        </row>
        <row r="18">
          <cell r="A18" t="str">
            <v>Unit link Other Funds</v>
          </cell>
          <cell r="B18">
            <v>682.26800000000003</v>
          </cell>
          <cell r="C18">
            <v>0</v>
          </cell>
          <cell r="D18">
            <v>0</v>
          </cell>
          <cell r="E18">
            <v>0</v>
          </cell>
        </row>
        <row r="19">
          <cell r="A19" t="str">
            <v>Unit link Total</v>
          </cell>
          <cell r="B19">
            <v>7083.4</v>
          </cell>
          <cell r="C19">
            <v>9375</v>
          </cell>
          <cell r="D19">
            <v>686.79798400000004</v>
          </cell>
          <cell r="E19">
            <v>8.7092989450691949</v>
          </cell>
        </row>
        <row r="20">
          <cell r="A20" t="str">
            <v>I alt (inkl. Unit Link)</v>
          </cell>
          <cell r="B20">
            <v>107056.9</v>
          </cell>
          <cell r="C20">
            <v>118408.4</v>
          </cell>
          <cell r="D20">
            <v>9747.0076850000005</v>
          </cell>
          <cell r="E20">
            <v>9.0367929213597247</v>
          </cell>
        </row>
        <row r="22">
          <cell r="A22" t="str">
            <v>Norge</v>
          </cell>
        </row>
        <row r="23">
          <cell r="A23" t="str">
            <v>Aktier</v>
          </cell>
          <cell r="B23">
            <v>5990.2888043711027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</row>
        <row r="24">
          <cell r="A24" t="str">
            <v>- Private Equity Funds</v>
          </cell>
          <cell r="B24">
            <v>412.24120951327427</v>
          </cell>
          <cell r="C24">
            <v>0</v>
          </cell>
          <cell r="D24">
            <v>0</v>
          </cell>
          <cell r="E24">
            <v>0</v>
          </cell>
        </row>
        <row r="25">
          <cell r="A25" t="str">
            <v>- Hedge Funds</v>
          </cell>
          <cell r="B25">
            <v>295.10307141779373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>- High Yield Bond Funds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</row>
        <row r="27">
          <cell r="A27" t="str">
            <v>- CDO</v>
          </cell>
          <cell r="B27">
            <v>0</v>
          </cell>
          <cell r="C27">
            <v>0</v>
          </cell>
          <cell r="D27">
            <v>0</v>
          </cell>
          <cell r="E27">
            <v>0</v>
          </cell>
        </row>
        <row r="28">
          <cell r="A28" t="str">
            <v>- Other equities, unlisted</v>
          </cell>
          <cell r="B28">
            <v>34.231945761089797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>Alternative investeringer</v>
          </cell>
          <cell r="B29">
            <v>741.57622669215777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</row>
        <row r="30">
          <cell r="A30" t="str">
            <v>Obligationer,likv.,m.v.</v>
          </cell>
          <cell r="B30">
            <v>18196.262790298024</v>
          </cell>
          <cell r="C30">
            <v>41326.175999999999</v>
          </cell>
          <cell r="D30">
            <v>3111.875201557998</v>
          </cell>
          <cell r="E30">
            <v>11.032951999008752</v>
          </cell>
          <cell r="F30">
            <v>0</v>
          </cell>
        </row>
        <row r="31">
          <cell r="A31" t="str">
            <v>Ejendomme</v>
          </cell>
          <cell r="B31">
            <v>5506.1460524267768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</row>
        <row r="32">
          <cell r="A32" t="str">
            <v>I alt (eksl. Unit Link)</v>
          </cell>
          <cell r="B32">
            <v>30434.273873788061</v>
          </cell>
          <cell r="C32">
            <v>41326.175999999999</v>
          </cell>
          <cell r="D32">
            <v>3111.875201557998</v>
          </cell>
          <cell r="E32">
            <v>9.0661028766175509</v>
          </cell>
          <cell r="F32">
            <v>0</v>
          </cell>
        </row>
        <row r="33">
          <cell r="A33" t="str">
            <v>Unit Link Nordea Funds</v>
          </cell>
          <cell r="B33">
            <v>3257.1841868298907</v>
          </cell>
          <cell r="C33">
            <v>6898.1760000000004</v>
          </cell>
          <cell r="D33">
            <v>660.50946613439999</v>
          </cell>
          <cell r="E33">
            <v>13.913003701990128</v>
          </cell>
        </row>
        <row r="34">
          <cell r="A34" t="str">
            <v>Unit link Other Funds</v>
          </cell>
          <cell r="B34">
            <v>1490.556127986672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>Unit link Total</v>
          </cell>
          <cell r="B35">
            <v>4747.7403148165622</v>
          </cell>
          <cell r="C35">
            <v>6898.1760000000004</v>
          </cell>
          <cell r="D35">
            <v>660.50946613439999</v>
          </cell>
          <cell r="E35">
            <v>12.025216275237659</v>
          </cell>
        </row>
        <row r="36">
          <cell r="A36" t="str">
            <v>I alt (inkl. Unit Link)</v>
          </cell>
          <cell r="B36">
            <v>35182.014188604626</v>
          </cell>
          <cell r="C36">
            <v>48224.351999999999</v>
          </cell>
          <cell r="D36">
            <v>3772.3846676923981</v>
          </cell>
          <cell r="E36">
            <v>9.4743088205422801</v>
          </cell>
        </row>
        <row r="38">
          <cell r="A38" t="str">
            <v>Sverige</v>
          </cell>
        </row>
        <row r="39">
          <cell r="A39" t="str">
            <v>Aktier</v>
          </cell>
          <cell r="B39">
            <v>1686.7051301808119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</row>
        <row r="40">
          <cell r="A40" t="str">
            <v>- Private Equity Funds</v>
          </cell>
          <cell r="B40">
            <v>79.262769198227886</v>
          </cell>
          <cell r="C40">
            <v>0</v>
          </cell>
          <cell r="D40">
            <v>0</v>
          </cell>
          <cell r="E40">
            <v>0</v>
          </cell>
        </row>
        <row r="41">
          <cell r="A41" t="str">
            <v>- Hedge Funds</v>
          </cell>
          <cell r="B41">
            <v>47.095776495513135</v>
          </cell>
          <cell r="C41">
            <v>0</v>
          </cell>
          <cell r="D41">
            <v>0</v>
          </cell>
          <cell r="E41">
            <v>0</v>
          </cell>
        </row>
        <row r="42">
          <cell r="A42" t="str">
            <v>- High Yield Bond Funds</v>
          </cell>
          <cell r="B42">
            <v>14.433906981987388</v>
          </cell>
          <cell r="C42">
            <v>0</v>
          </cell>
          <cell r="D42">
            <v>0</v>
          </cell>
          <cell r="E42">
            <v>0</v>
          </cell>
        </row>
        <row r="43">
          <cell r="A43" t="str">
            <v>- CDO</v>
          </cell>
          <cell r="B43">
            <v>0</v>
          </cell>
          <cell r="C43">
            <v>0</v>
          </cell>
          <cell r="D43">
            <v>0</v>
          </cell>
          <cell r="E43">
            <v>0</v>
          </cell>
        </row>
        <row r="44">
          <cell r="A44" t="str">
            <v>- Other equities, unlisted</v>
          </cell>
          <cell r="B44">
            <v>0</v>
          </cell>
          <cell r="C44">
            <v>0</v>
          </cell>
          <cell r="D44">
            <v>0</v>
          </cell>
          <cell r="E44">
            <v>0</v>
          </cell>
        </row>
        <row r="45">
          <cell r="A45" t="str">
            <v>Alternative investeringer</v>
          </cell>
          <cell r="B45">
            <v>140.79245267572841</v>
          </cell>
          <cell r="C45">
            <v>0</v>
          </cell>
          <cell r="D45">
            <v>0</v>
          </cell>
          <cell r="E45">
            <v>0</v>
          </cell>
          <cell r="F45">
            <v>0.2</v>
          </cell>
        </row>
        <row r="46">
          <cell r="A46" t="str">
            <v>Obligationer,likv.,m.v.</v>
          </cell>
          <cell r="B46">
            <v>12970.698409192477</v>
          </cell>
          <cell r="C46">
            <v>16775.7251</v>
          </cell>
          <cell r="D46">
            <v>1148.3996199999997</v>
          </cell>
          <cell r="E46">
            <v>8.0313214958463828</v>
          </cell>
          <cell r="F46">
            <v>0</v>
          </cell>
        </row>
        <row r="47">
          <cell r="A47" t="str">
            <v>Ejendomme</v>
          </cell>
          <cell r="B47">
            <v>678.80602549574974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A48" t="str">
            <v>I alt (eksl. Unit Link)</v>
          </cell>
          <cell r="B48">
            <v>15477.002017544766</v>
          </cell>
          <cell r="C48">
            <v>16775.7251</v>
          </cell>
          <cell r="D48">
            <v>1148.3996199999997</v>
          </cell>
          <cell r="E48">
            <v>7.3841790669844833</v>
          </cell>
          <cell r="F48">
            <v>0</v>
          </cell>
        </row>
        <row r="49">
          <cell r="A49" t="str">
            <v>Unit Link Nordea Funds</v>
          </cell>
          <cell r="B49">
            <v>11804.773365422705</v>
          </cell>
          <cell r="C49">
            <v>12931.64199</v>
          </cell>
          <cell r="D49">
            <v>1155.7750985079999</v>
          </cell>
          <cell r="E49">
            <v>9.8027456923616345</v>
          </cell>
        </row>
        <row r="50">
          <cell r="A50" t="str">
            <v>Unit link Other Funds</v>
          </cell>
          <cell r="B50">
            <v>15.577891901266883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>Unit link Total</v>
          </cell>
          <cell r="B51">
            <v>11820.351257323971</v>
          </cell>
          <cell r="C51">
            <v>12931.64199</v>
          </cell>
          <cell r="D51">
            <v>1155.7750985079999</v>
          </cell>
          <cell r="E51">
            <v>9.796274057298417</v>
          </cell>
        </row>
        <row r="52">
          <cell r="A52" t="str">
            <v>I alt (inkl. Unit Link)</v>
          </cell>
          <cell r="B52">
            <v>27297.353274868736</v>
          </cell>
          <cell r="C52">
            <v>29707.36709</v>
          </cell>
          <cell r="D52">
            <v>2304.1747185079994</v>
          </cell>
          <cell r="E52">
            <v>8.4246864132014299</v>
          </cell>
        </row>
        <row r="54">
          <cell r="A54" t="str">
            <v>Finland</v>
          </cell>
        </row>
        <row r="55">
          <cell r="A55" t="str">
            <v>Aktier</v>
          </cell>
          <cell r="B55">
            <v>6997.1844270514503</v>
          </cell>
          <cell r="C55">
            <v>0</v>
          </cell>
          <cell r="D55">
            <v>0</v>
          </cell>
          <cell r="E55">
            <v>0</v>
          </cell>
          <cell r="F55">
            <v>0</v>
          </cell>
        </row>
        <row r="56">
          <cell r="A56" t="str">
            <v>- Private Equity Funds</v>
          </cell>
          <cell r="B56">
            <v>1925.6642832032435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>- Hedge Funds</v>
          </cell>
          <cell r="B57">
            <v>3691.9626736533924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>- High Yield Bond Funds</v>
          </cell>
          <cell r="B58">
            <v>94.548338254362406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>- CDO</v>
          </cell>
          <cell r="B59">
            <v>1049.1184476377509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>- Other equities, unlisted</v>
          </cell>
          <cell r="B60">
            <v>126.68187787854032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>Alternative investeringer</v>
          </cell>
          <cell r="B61">
            <v>6887.9756206272905</v>
          </cell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A62" t="str">
            <v>Obligationer,likv.,m.v.</v>
          </cell>
          <cell r="B62">
            <v>28085.53214799974</v>
          </cell>
          <cell r="C62">
            <v>47144.962</v>
          </cell>
          <cell r="D62">
            <v>4396.5482168977996</v>
          </cell>
          <cell r="E62">
            <v>12.413675841733259</v>
          </cell>
          <cell r="F62">
            <v>0</v>
          </cell>
        </row>
        <row r="63">
          <cell r="A63" t="str">
            <v>Ejendomme</v>
          </cell>
          <cell r="B63">
            <v>4148.2137170399992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A64" t="str">
            <v>I alt (eksl. Unit Link)</v>
          </cell>
          <cell r="B64">
            <v>46118.905912718481</v>
          </cell>
          <cell r="C64">
            <v>47144.962</v>
          </cell>
          <cell r="D64">
            <v>4396.5482168977996</v>
          </cell>
          <cell r="E64">
            <v>9.8946344549301504</v>
          </cell>
          <cell r="F64">
            <v>0</v>
          </cell>
        </row>
        <row r="65">
          <cell r="A65" t="str">
            <v>Unit Link Nordea Funds</v>
          </cell>
          <cell r="B65">
            <v>18166.80011728</v>
          </cell>
          <cell r="C65">
            <v>23790.685999999998</v>
          </cell>
          <cell r="D65">
            <v>2037.7753912952003</v>
          </cell>
          <cell r="E65">
            <v>10.209369528165233</v>
          </cell>
        </row>
        <row r="66">
          <cell r="A66" t="str">
            <v>Unit link Other Funds</v>
          </cell>
          <cell r="B66">
            <v>74.921726359999994</v>
          </cell>
          <cell r="C66">
            <v>0</v>
          </cell>
          <cell r="D66">
            <v>0</v>
          </cell>
          <cell r="E66">
            <v>0</v>
          </cell>
        </row>
        <row r="67">
          <cell r="A67" t="str">
            <v>Unit link Total</v>
          </cell>
          <cell r="B67">
            <v>18241.72184364</v>
          </cell>
          <cell r="C67">
            <v>23790.685999999998</v>
          </cell>
          <cell r="D67">
            <v>2037.7753912952003</v>
          </cell>
          <cell r="E67">
            <v>10.190244372033128</v>
          </cell>
        </row>
        <row r="68">
          <cell r="A68" t="str">
            <v>I alt (inkl. Unit Link)</v>
          </cell>
          <cell r="B68">
            <v>64360.627756358481</v>
          </cell>
          <cell r="C68">
            <v>70935.648000000001</v>
          </cell>
          <cell r="D68">
            <v>6434.3236081929999</v>
          </cell>
          <cell r="E68">
            <v>9.9863823276475188</v>
          </cell>
        </row>
        <row r="70">
          <cell r="A70" t="str">
            <v>Andre selskaber 1)</v>
          </cell>
        </row>
        <row r="71">
          <cell r="A71" t="str">
            <v>Aktier</v>
          </cell>
          <cell r="B71">
            <v>4.5462406262300226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</row>
        <row r="72">
          <cell r="A72" t="str">
            <v>- Private Equity Funds</v>
          </cell>
          <cell r="B72">
            <v>0</v>
          </cell>
          <cell r="C72">
            <v>0</v>
          </cell>
          <cell r="D72">
            <v>0</v>
          </cell>
          <cell r="E72">
            <v>0</v>
          </cell>
        </row>
        <row r="73">
          <cell r="A73" t="str">
            <v>- Hedge Funds</v>
          </cell>
          <cell r="B73">
            <v>0</v>
          </cell>
          <cell r="C73">
            <v>0</v>
          </cell>
          <cell r="D73">
            <v>0</v>
          </cell>
          <cell r="E73">
            <v>0</v>
          </cell>
        </row>
        <row r="74">
          <cell r="A74" t="str">
            <v>- High Yield Bond Funds</v>
          </cell>
          <cell r="B74">
            <v>0</v>
          </cell>
          <cell r="C74">
            <v>0</v>
          </cell>
          <cell r="D74">
            <v>0</v>
          </cell>
          <cell r="E74">
            <v>0</v>
          </cell>
        </row>
        <row r="75">
          <cell r="A75" t="str">
            <v>- CDO</v>
          </cell>
          <cell r="B75">
            <v>0</v>
          </cell>
          <cell r="C75">
            <v>0</v>
          </cell>
          <cell r="D75">
            <v>0</v>
          </cell>
          <cell r="E75">
            <v>0</v>
          </cell>
        </row>
        <row r="76">
          <cell r="A76" t="str">
            <v>- Other equities, unlisted</v>
          </cell>
          <cell r="B76">
            <v>1.9470489919565442E-35</v>
          </cell>
          <cell r="C76">
            <v>0</v>
          </cell>
          <cell r="D76">
            <v>0</v>
          </cell>
          <cell r="E76">
            <v>0</v>
          </cell>
        </row>
        <row r="77">
          <cell r="A77" t="str">
            <v>Alternative investeringer</v>
          </cell>
          <cell r="B77">
            <v>1.9470489919565442E-35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</row>
        <row r="78">
          <cell r="A78" t="str">
            <v>Obligationer,likv.,m.v.</v>
          </cell>
          <cell r="B78">
            <v>699.83886673492111</v>
          </cell>
          <cell r="C78">
            <v>826.81450891997417</v>
          </cell>
          <cell r="D78">
            <v>59.558506169999994</v>
          </cell>
          <cell r="E78">
            <v>8.1192440119310501</v>
          </cell>
          <cell r="F78">
            <v>8.1158868402404245</v>
          </cell>
        </row>
        <row r="79">
          <cell r="A79" t="str">
            <v>Ejendomme</v>
          </cell>
          <cell r="B79">
            <v>0.42771604025906196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</row>
        <row r="80">
          <cell r="A80" t="str">
            <v>I alt (eksl. Unit Link)</v>
          </cell>
          <cell r="B80">
            <v>704.81282340141013</v>
          </cell>
          <cell r="C80">
            <v>826.81450891997417</v>
          </cell>
          <cell r="D80">
            <v>59.558506169999994</v>
          </cell>
          <cell r="E80">
            <v>8.0918099903944487</v>
          </cell>
          <cell r="F80">
            <v>8.0918099903944487</v>
          </cell>
        </row>
        <row r="81">
          <cell r="A81" t="str">
            <v>Unit Link Nordea Funds</v>
          </cell>
          <cell r="B81">
            <v>6870.4748603502157</v>
          </cell>
          <cell r="C81">
            <v>9942.486061940006</v>
          </cell>
          <cell r="D81">
            <v>904.87731393000013</v>
          </cell>
          <cell r="E81">
            <v>11.376320821628788</v>
          </cell>
        </row>
        <row r="82">
          <cell r="A82" t="str">
            <v>Unit link Other Funds</v>
          </cell>
          <cell r="B82">
            <v>1061.9956519466059</v>
          </cell>
          <cell r="C82">
            <v>0</v>
          </cell>
          <cell r="D82">
            <v>0</v>
          </cell>
          <cell r="E82">
            <v>0</v>
          </cell>
        </row>
        <row r="83">
          <cell r="A83" t="str">
            <v>Unit link Total</v>
          </cell>
          <cell r="B83">
            <v>7932.4705122968217</v>
          </cell>
          <cell r="C83">
            <v>9942.486061940006</v>
          </cell>
          <cell r="D83">
            <v>904.87731393000013</v>
          </cell>
          <cell r="E83">
            <v>10.664385240044416</v>
          </cell>
        </row>
        <row r="84">
          <cell r="A84" t="str">
            <v>I alt (inkl. Unit Link)</v>
          </cell>
          <cell r="B84">
            <v>8637.2833356982319</v>
          </cell>
          <cell r="C84">
            <v>10769.300570859979</v>
          </cell>
          <cell r="D84">
            <v>964.43582010000011</v>
          </cell>
          <cell r="E84">
            <v>10.459039972769448</v>
          </cell>
        </row>
        <row r="86">
          <cell r="A86" t="str">
            <v>I alt</v>
          </cell>
        </row>
        <row r="87">
          <cell r="A87" t="str">
            <v>Aktier</v>
          </cell>
          <cell r="B87">
            <v>36152.224602229595</v>
          </cell>
          <cell r="C87">
            <v>0</v>
          </cell>
          <cell r="D87">
            <v>0</v>
          </cell>
          <cell r="E87">
            <v>0</v>
          </cell>
          <cell r="F87">
            <v>-0.93998079473697826</v>
          </cell>
        </row>
        <row r="88">
          <cell r="A88" t="str">
            <v>- Private Equity Funds</v>
          </cell>
          <cell r="B88">
            <v>7169.7682619147454</v>
          </cell>
          <cell r="C88">
            <v>0</v>
          </cell>
          <cell r="D88">
            <v>0</v>
          </cell>
          <cell r="E88">
            <v>0</v>
          </cell>
        </row>
        <row r="89">
          <cell r="A89" t="str">
            <v>- Hedge Funds</v>
          </cell>
          <cell r="B89">
            <v>7133.9615215667</v>
          </cell>
          <cell r="C89">
            <v>0</v>
          </cell>
          <cell r="D89">
            <v>0</v>
          </cell>
          <cell r="E89">
            <v>0</v>
          </cell>
        </row>
        <row r="90">
          <cell r="A90" t="str">
            <v>- High Yield Bond Funds</v>
          </cell>
          <cell r="B90">
            <v>752.6822452363499</v>
          </cell>
          <cell r="C90">
            <v>0</v>
          </cell>
          <cell r="D90">
            <v>0</v>
          </cell>
          <cell r="E90">
            <v>0</v>
          </cell>
        </row>
        <row r="91">
          <cell r="A91" t="str">
            <v>- CDO</v>
          </cell>
          <cell r="B91">
            <v>1519.1184476377509</v>
          </cell>
          <cell r="C91">
            <v>0</v>
          </cell>
          <cell r="D91">
            <v>0</v>
          </cell>
          <cell r="E91">
            <v>0</v>
          </cell>
        </row>
        <row r="92">
          <cell r="A92" t="str">
            <v>- Other equities, unlisted</v>
          </cell>
          <cell r="B92">
            <v>160.91382363963012</v>
          </cell>
          <cell r="C92">
            <v>0</v>
          </cell>
          <cell r="D92">
            <v>0</v>
          </cell>
          <cell r="E92">
            <v>0</v>
          </cell>
        </row>
        <row r="93">
          <cell r="A93" t="str">
            <v>Alternative investeringer</v>
          </cell>
          <cell r="B93">
            <v>17477.444299995179</v>
          </cell>
          <cell r="C93">
            <v>0</v>
          </cell>
          <cell r="D93">
            <v>0</v>
          </cell>
          <cell r="E93">
            <v>0</v>
          </cell>
          <cell r="F93">
            <v>0</v>
          </cell>
        </row>
        <row r="94">
          <cell r="A94" t="str">
            <v>Obligationer,likv.,m.v.</v>
          </cell>
          <cell r="B94">
            <v>116585.03221422515</v>
          </cell>
          <cell r="C94">
            <v>215107.07760891999</v>
          </cell>
          <cell r="D94">
            <v>17776.591245625797</v>
          </cell>
          <cell r="E94">
            <v>11.325716757284802</v>
          </cell>
          <cell r="F94">
            <v>0.38045521223874373</v>
          </cell>
        </row>
        <row r="95">
          <cell r="A95" t="str">
            <v>Ejendomme</v>
          </cell>
          <cell r="B95">
            <v>22493.793511002787</v>
          </cell>
          <cell r="C95">
            <v>0</v>
          </cell>
          <cell r="D95">
            <v>0</v>
          </cell>
          <cell r="E95">
            <v>0</v>
          </cell>
          <cell r="F95" t="e">
            <v>#DIV/0!</v>
          </cell>
        </row>
        <row r="96">
          <cell r="A96" t="str">
            <v>I alt (eksl. Unit Link)</v>
          </cell>
          <cell r="B96">
            <v>192708.49462745272</v>
          </cell>
          <cell r="C96">
            <v>215107.07760891999</v>
          </cell>
          <cell r="D96">
            <v>17776.591245625797</v>
          </cell>
          <cell r="E96">
            <v>9.1152895541215244</v>
          </cell>
          <cell r="F96">
            <v>1.6702214326473779</v>
          </cell>
        </row>
        <row r="97">
          <cell r="A97" t="str">
            <v>Unit Link Nordea Funds</v>
          </cell>
          <cell r="B97">
            <v>46500.364529882812</v>
          </cell>
          <cell r="C97">
            <v>62937.990051940003</v>
          </cell>
          <cell r="D97">
            <v>5445.7352538676005</v>
          </cell>
          <cell r="E97">
            <v>10.473311065843463</v>
          </cell>
        </row>
        <row r="98">
          <cell r="A98" t="str">
            <v>Unit link Other Funds</v>
          </cell>
          <cell r="B98">
            <v>3325.3193981945446</v>
          </cell>
          <cell r="C98">
            <v>0</v>
          </cell>
          <cell r="D98">
            <v>0</v>
          </cell>
          <cell r="E98">
            <v>0</v>
          </cell>
        </row>
        <row r="99">
          <cell r="A99" t="str">
            <v>Unit link Total</v>
          </cell>
          <cell r="B99">
            <v>49825.683928077357</v>
          </cell>
          <cell r="C99">
            <v>62937.990051940003</v>
          </cell>
          <cell r="D99">
            <v>5445.7352538676005</v>
          </cell>
          <cell r="E99">
            <v>10.148788391778266</v>
          </cell>
        </row>
        <row r="100">
          <cell r="A100" t="str">
            <v>I alt (inkl. Unit Link)</v>
          </cell>
          <cell r="B100">
            <v>242534.17855553009</v>
          </cell>
          <cell r="C100">
            <v>278045.06766086002</v>
          </cell>
          <cell r="D100">
            <v>23222.3264994934</v>
          </cell>
          <cell r="E100">
            <v>9.3382943230032502</v>
          </cell>
        </row>
        <row r="102">
          <cell r="A102" t="str">
            <v>1) Polen, Luxembourg og Isle of Man</v>
          </cell>
        </row>
      </sheetData>
      <sheetData sheetId="10" refreshError="1"/>
      <sheetData sheetId="11" refreshError="1"/>
      <sheetData sheetId="12" refreshError="1"/>
      <sheetData sheetId="13" refreshError="1">
        <row r="3">
          <cell r="C3" t="str">
            <v>31-12-06</v>
          </cell>
          <cell r="G3" t="str">
            <v>Danske kroner</v>
          </cell>
          <cell r="I3">
            <v>8</v>
          </cell>
        </row>
        <row r="4">
          <cell r="G4" t="str">
            <v>Lokal valuta</v>
          </cell>
        </row>
        <row r="5">
          <cell r="C5" t="str">
            <v>31-01-07</v>
          </cell>
          <cell r="I5">
            <v>14</v>
          </cell>
        </row>
        <row r="6">
          <cell r="C6" t="str">
            <v>28-02-07</v>
          </cell>
          <cell r="G6">
            <v>1</v>
          </cell>
        </row>
        <row r="7">
          <cell r="C7" t="str">
            <v>31-03-07</v>
          </cell>
          <cell r="I7">
            <v>20</v>
          </cell>
        </row>
        <row r="8">
          <cell r="C8" t="str">
            <v>30-04-07</v>
          </cell>
        </row>
        <row r="9">
          <cell r="C9" t="str">
            <v>31-05-07</v>
          </cell>
          <cell r="G9">
            <v>2</v>
          </cell>
          <cell r="I9">
            <v>26</v>
          </cell>
        </row>
        <row r="10">
          <cell r="C10" t="str">
            <v>30-06-07</v>
          </cell>
        </row>
        <row r="11">
          <cell r="C11" t="str">
            <v>31-07-07</v>
          </cell>
          <cell r="G11">
            <v>16</v>
          </cell>
        </row>
        <row r="12">
          <cell r="C12" t="str">
            <v>31-08-07</v>
          </cell>
        </row>
        <row r="13">
          <cell r="C13" t="str">
            <v>30-09-07</v>
          </cell>
          <cell r="G13">
            <v>14</v>
          </cell>
        </row>
        <row r="14">
          <cell r="C14" t="str">
            <v>31-10-07</v>
          </cell>
        </row>
        <row r="15">
          <cell r="C15" t="str">
            <v>30-11-07</v>
          </cell>
          <cell r="G15" t="str">
            <v>N/A</v>
          </cell>
        </row>
        <row r="16">
          <cell r="C16" t="str">
            <v>31-12-07</v>
          </cell>
        </row>
        <row r="18">
          <cell r="G18">
            <v>2</v>
          </cell>
        </row>
        <row r="19">
          <cell r="C19">
            <v>7</v>
          </cell>
        </row>
        <row r="21">
          <cell r="C21" t="str">
            <v>31-07-07</v>
          </cell>
          <cell r="G21">
            <v>746</v>
          </cell>
        </row>
        <row r="23">
          <cell r="C23" t="str">
            <v>30-06-07</v>
          </cell>
          <cell r="G23">
            <v>746</v>
          </cell>
        </row>
        <row r="25">
          <cell r="C25" t="str">
            <v>30-04-07</v>
          </cell>
          <cell r="G25">
            <v>745.56399999999996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>
        <row r="7">
          <cell r="A7" t="str">
            <v>NOK</v>
          </cell>
          <cell r="B7">
            <v>89.22</v>
          </cell>
          <cell r="C7">
            <v>91.24</v>
          </cell>
          <cell r="D7">
            <v>91.66</v>
          </cell>
          <cell r="E7">
            <v>90.590667276951933</v>
          </cell>
          <cell r="F7">
            <v>91.707026302063937</v>
          </cell>
          <cell r="G7">
            <v>96</v>
          </cell>
          <cell r="H7">
            <v>96</v>
          </cell>
          <cell r="I7">
            <v>96</v>
          </cell>
          <cell r="J7">
            <v>96</v>
          </cell>
          <cell r="K7">
            <v>96</v>
          </cell>
          <cell r="L7">
            <v>96</v>
          </cell>
          <cell r="M7">
            <v>96</v>
          </cell>
          <cell r="N7">
            <v>96</v>
          </cell>
          <cell r="O7">
            <v>96</v>
          </cell>
          <cell r="P7">
            <v>96</v>
          </cell>
          <cell r="Q7">
            <v>96</v>
          </cell>
        </row>
        <row r="8">
          <cell r="A8" t="str">
            <v>EUR</v>
          </cell>
          <cell r="B8">
            <v>744.1</v>
          </cell>
          <cell r="C8">
            <v>743.26</v>
          </cell>
          <cell r="D8">
            <v>742.87</v>
          </cell>
          <cell r="E8">
            <v>745.56399999999996</v>
          </cell>
          <cell r="F8">
            <v>745.10096118024001</v>
          </cell>
          <cell r="G8">
            <v>746</v>
          </cell>
          <cell r="H8">
            <v>746</v>
          </cell>
          <cell r="I8">
            <v>746</v>
          </cell>
          <cell r="J8">
            <v>746</v>
          </cell>
          <cell r="K8">
            <v>746</v>
          </cell>
          <cell r="L8">
            <v>746</v>
          </cell>
          <cell r="M8">
            <v>746</v>
          </cell>
          <cell r="N8">
            <v>746</v>
          </cell>
          <cell r="O8">
            <v>746</v>
          </cell>
          <cell r="P8">
            <v>746</v>
          </cell>
          <cell r="Q8">
            <v>746</v>
          </cell>
        </row>
        <row r="9">
          <cell r="A9" t="str">
            <v>PLN</v>
          </cell>
          <cell r="B9">
            <v>169.91</v>
          </cell>
          <cell r="C9">
            <v>171.86</v>
          </cell>
          <cell r="D9">
            <v>176.56</v>
          </cell>
          <cell r="E9">
            <v>194.70489919565443</v>
          </cell>
          <cell r="F9">
            <v>193.0705610610238</v>
          </cell>
          <cell r="G9">
            <v>189</v>
          </cell>
          <cell r="H9">
            <v>189</v>
          </cell>
          <cell r="I9">
            <v>189</v>
          </cell>
          <cell r="J9">
            <v>189</v>
          </cell>
          <cell r="K9">
            <v>189</v>
          </cell>
          <cell r="L9">
            <v>189</v>
          </cell>
          <cell r="M9">
            <v>189</v>
          </cell>
          <cell r="N9">
            <v>189</v>
          </cell>
          <cell r="O9">
            <v>189</v>
          </cell>
          <cell r="P9">
            <v>189</v>
          </cell>
          <cell r="Q9">
            <v>189</v>
          </cell>
        </row>
        <row r="10">
          <cell r="A10" t="str">
            <v>SEK</v>
          </cell>
          <cell r="B10">
            <v>82.15</v>
          </cell>
          <cell r="C10">
            <v>82.1</v>
          </cell>
          <cell r="D10">
            <v>83.25</v>
          </cell>
          <cell r="E10">
            <v>82.479468468499363</v>
          </cell>
          <cell r="F10">
            <v>79.748155875121086</v>
          </cell>
          <cell r="G10">
            <v>83</v>
          </cell>
          <cell r="H10">
            <v>83</v>
          </cell>
          <cell r="I10">
            <v>83</v>
          </cell>
          <cell r="J10">
            <v>83</v>
          </cell>
          <cell r="K10">
            <v>83</v>
          </cell>
          <cell r="L10">
            <v>83</v>
          </cell>
          <cell r="M10">
            <v>83</v>
          </cell>
          <cell r="N10">
            <v>83</v>
          </cell>
          <cell r="O10">
            <v>83</v>
          </cell>
          <cell r="P10">
            <v>83</v>
          </cell>
          <cell r="Q10">
            <v>83</v>
          </cell>
        </row>
      </sheetData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Beholdningsdata"/>
    </sheetNames>
    <sheetDataSet>
      <sheetData sheetId="0"/>
      <sheetData sheetId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"/>
      <sheetName val="Input Sheet"/>
      <sheetName val="Raw Data Sheet"/>
    </sheetNames>
    <sheetDataSet>
      <sheetData sheetId="0"/>
      <sheetData sheetId="1" refreshError="1">
        <row r="1">
          <cell r="A1">
            <v>36891</v>
          </cell>
        </row>
      </sheetData>
      <sheetData sheetId="2" refreshError="1">
        <row r="37">
          <cell r="A37" t="str">
            <v>Dec 2000</v>
          </cell>
        </row>
        <row r="39">
          <cell r="A39" t="str">
            <v>Jan–Dec 2000</v>
          </cell>
        </row>
      </sheetData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"/>
      <sheetName val="Input Sheet"/>
      <sheetName val="Raw Data Sheet"/>
    </sheetNames>
    <sheetDataSet>
      <sheetData sheetId="0"/>
      <sheetData sheetId="1" refreshError="1">
        <row r="1">
          <cell r="A1">
            <v>36891</v>
          </cell>
        </row>
      </sheetData>
      <sheetData sheetId="2" refreshError="1">
        <row r="37">
          <cell r="A37" t="str">
            <v>Dec 2000</v>
          </cell>
        </row>
        <row r="39">
          <cell r="A39" t="str">
            <v>Jan–Dec 2000</v>
          </cell>
        </row>
      </sheetData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"/>
      <sheetName val="Input Sheet"/>
      <sheetName val="Raw Data Sheet"/>
    </sheetNames>
    <sheetDataSet>
      <sheetData sheetId="0"/>
      <sheetData sheetId="1" refreshError="1">
        <row r="1">
          <cell r="A1">
            <v>36891</v>
          </cell>
        </row>
      </sheetData>
      <sheetData sheetId="2" refreshError="1">
        <row r="37">
          <cell r="A37" t="str">
            <v>Dec 2000</v>
          </cell>
        </row>
        <row r="39">
          <cell r="A39" t="str">
            <v>Jan–Dec 2000</v>
          </cell>
        </row>
      </sheetData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Log"/>
      <sheetName val="QoQ comparison 2"/>
      <sheetName val="Market share comparison"/>
      <sheetName val="NB Denmark"/>
      <sheetName val="NB Finland"/>
      <sheetName val="NB Norway"/>
      <sheetName val="NB Sweden"/>
      <sheetName val="CRU values"/>
      <sheetName val="NB 5 quarters"/>
      <sheetName val="Margins 1 - IR"/>
      <sheetName val="Volumes - IR"/>
      <sheetName val="Volumes 2 - IR"/>
      <sheetName val="Not sent =&gt;"/>
      <sheetName val="NB 2 Total"/>
      <sheetName val="NB 3"/>
      <sheetName val="NB QoQ values"/>
      <sheetName val="NB 2 New"/>
      <sheetName val="NB page"/>
      <sheetName val="NB 2"/>
      <sheetName val="NB total"/>
    </sheetNames>
    <sheetDataSet>
      <sheetData sheetId="0">
        <row r="4">
          <cell r="B4" t="str">
            <v>Interim figures</v>
          </cell>
          <cell r="C4" t="str">
            <v>Nordic Banking_EURO</v>
          </cell>
        </row>
        <row r="5">
          <cell r="B5" t="str">
            <v>market shares mar</v>
          </cell>
        </row>
        <row r="17">
          <cell r="C17" t="str">
            <v>Denmark</v>
          </cell>
        </row>
        <row r="18">
          <cell r="C18" t="str">
            <v>Finland</v>
          </cell>
        </row>
        <row r="19">
          <cell r="C19" t="str">
            <v>Norway</v>
          </cell>
        </row>
        <row r="20">
          <cell r="C20" t="str">
            <v>Sweden</v>
          </cell>
        </row>
        <row r="21">
          <cell r="C21" t="str">
            <v>DK_DKK_values</v>
          </cell>
        </row>
        <row r="22">
          <cell r="C22" t="str">
            <v>NO_NOK_values</v>
          </cell>
        </row>
        <row r="23">
          <cell r="C23" t="str">
            <v>SE_SEK_values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Log"/>
      <sheetName val="QoQ comparison 2"/>
      <sheetName val="Market share comparison"/>
      <sheetName val="NB Denmark"/>
      <sheetName val="NB Finland"/>
      <sheetName val="NB Norway"/>
      <sheetName val="NB Sweden"/>
      <sheetName val="CRU values"/>
      <sheetName val="NB 5 quarters"/>
      <sheetName val="Margins 1 - IR"/>
      <sheetName val="Volumes - IR"/>
      <sheetName val="Volumes 2 - IR"/>
      <sheetName val="Not sent =&gt;"/>
      <sheetName val="NB 2 Total"/>
      <sheetName val="NB 3"/>
      <sheetName val="NB QoQ values"/>
      <sheetName val="NB 2 New"/>
      <sheetName val="NB page"/>
      <sheetName val="NB 2"/>
      <sheetName val="NB total"/>
    </sheetNames>
    <sheetDataSet>
      <sheetData sheetId="0">
        <row r="4">
          <cell r="B4" t="str">
            <v>Interim figures</v>
          </cell>
          <cell r="C4" t="str">
            <v>Nordic Banking_EURO</v>
          </cell>
        </row>
        <row r="5">
          <cell r="B5" t="str">
            <v>market shares mar</v>
          </cell>
        </row>
        <row r="17">
          <cell r="C17" t="str">
            <v>Denmark</v>
          </cell>
        </row>
        <row r="18">
          <cell r="C18" t="str">
            <v>Finland</v>
          </cell>
        </row>
        <row r="19">
          <cell r="C19" t="str">
            <v>Norway</v>
          </cell>
        </row>
        <row r="20">
          <cell r="C20" t="str">
            <v>Sweden</v>
          </cell>
        </row>
        <row r="21">
          <cell r="C21" t="str">
            <v>DK_DKK_values</v>
          </cell>
        </row>
        <row r="22">
          <cell r="C22" t="str">
            <v>NO_NOK_values</v>
          </cell>
        </row>
        <row r="23">
          <cell r="C23" t="str">
            <v>SE_SEK_values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Log"/>
      <sheetName val="QoQ comparison 2"/>
      <sheetName val="Market share comparison"/>
      <sheetName val="NB Denmark"/>
      <sheetName val="NB Finland"/>
      <sheetName val="NB Norway"/>
      <sheetName val="NB Sweden"/>
      <sheetName val="CRU values"/>
      <sheetName val="NB 5 quarters"/>
      <sheetName val="Margins 1 - IR"/>
      <sheetName val="Volumes - IR"/>
      <sheetName val="Volumes 2 - IR"/>
      <sheetName val="Not sent =&gt;"/>
      <sheetName val="NB 2 Total"/>
      <sheetName val="NB 3"/>
      <sheetName val="NB QoQ values"/>
      <sheetName val="NB 2 New"/>
      <sheetName val="NB page"/>
      <sheetName val="NB 2"/>
      <sheetName val="NB total"/>
    </sheetNames>
    <sheetDataSet>
      <sheetData sheetId="0">
        <row r="4">
          <cell r="B4" t="str">
            <v>Interim figures</v>
          </cell>
          <cell r="C4" t="str">
            <v>Nordic Banking_EURO</v>
          </cell>
        </row>
        <row r="5">
          <cell r="B5" t="str">
            <v>market shares mar</v>
          </cell>
        </row>
        <row r="17">
          <cell r="C17" t="str">
            <v>Denmark</v>
          </cell>
        </row>
        <row r="18">
          <cell r="C18" t="str">
            <v>Finland</v>
          </cell>
        </row>
        <row r="19">
          <cell r="C19" t="str">
            <v>Norway</v>
          </cell>
        </row>
        <row r="20">
          <cell r="C20" t="str">
            <v>Sweden</v>
          </cell>
        </row>
        <row r="21">
          <cell r="C21" t="str">
            <v>DK_DKK_values</v>
          </cell>
        </row>
        <row r="22">
          <cell r="C22" t="str">
            <v>NO_NOK_values</v>
          </cell>
        </row>
        <row r="23">
          <cell r="C23" t="str">
            <v>SE_SEK_values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Log"/>
      <sheetName val="QoQ comparison 2"/>
      <sheetName val="CRU values"/>
      <sheetName val="5 quarters"/>
      <sheetName val="NB 3"/>
      <sheetName val="NB 2 New"/>
      <sheetName val="NB 2 Denmark"/>
      <sheetName val="NB 2 Finland"/>
      <sheetName val="NB 2 Norway"/>
      <sheetName val="NB 2 Sweden"/>
      <sheetName val="Margins 1 - IR"/>
      <sheetName val="Volumes - IR"/>
      <sheetName val="Volumes 2 - IR"/>
      <sheetName val="Not sent =&gt;"/>
      <sheetName val="NB QoQ values"/>
      <sheetName val="NB page"/>
      <sheetName val="NB 2"/>
    </sheetNames>
    <sheetDataSet>
      <sheetData sheetId="0">
        <row r="4">
          <cell r="B4" t="str">
            <v>Interim figures</v>
          </cell>
          <cell r="F4">
            <v>61</v>
          </cell>
          <cell r="G4">
            <v>41</v>
          </cell>
        </row>
        <row r="10">
          <cell r="C10" t="str">
            <v>Margins</v>
          </cell>
        </row>
        <row r="11">
          <cell r="C11" t="str">
            <v>Nordic Banking_EURO_values</v>
          </cell>
        </row>
        <row r="12">
          <cell r="C12" t="str">
            <v>DK_Euro_values</v>
          </cell>
        </row>
        <row r="13">
          <cell r="C13" t="str">
            <v>FI_Euro_values</v>
          </cell>
        </row>
        <row r="14">
          <cell r="C14" t="str">
            <v>NO_Euro_values</v>
          </cell>
        </row>
        <row r="15">
          <cell r="C15" t="str">
            <v>SE_Euro_values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Log"/>
      <sheetName val="QoQ comparison 2"/>
      <sheetName val="CRU values"/>
      <sheetName val="5 quarters"/>
      <sheetName val="NB 3"/>
      <sheetName val="NB 2 New"/>
      <sheetName val="NB 2 Denmark"/>
      <sheetName val="NB 2 Finland"/>
      <sheetName val="NB 2 Norway"/>
      <sheetName val="NB 2 Sweden"/>
      <sheetName val="Margins 1 - IR"/>
      <sheetName val="Volumes - IR"/>
      <sheetName val="Volumes 2 - IR"/>
      <sheetName val="Not sent =&gt;"/>
      <sheetName val="NB QoQ values"/>
      <sheetName val="NB page"/>
      <sheetName val="NB 2"/>
    </sheetNames>
    <sheetDataSet>
      <sheetData sheetId="0">
        <row r="4">
          <cell r="B4" t="str">
            <v>Interim figures</v>
          </cell>
          <cell r="F4">
            <v>61</v>
          </cell>
          <cell r="G4">
            <v>41</v>
          </cell>
        </row>
        <row r="10">
          <cell r="C10" t="str">
            <v>Margins</v>
          </cell>
        </row>
        <row r="11">
          <cell r="C11" t="str">
            <v>Nordic Banking_EURO_values</v>
          </cell>
        </row>
        <row r="12">
          <cell r="C12" t="str">
            <v>DK_Euro_values</v>
          </cell>
        </row>
        <row r="13">
          <cell r="C13" t="str">
            <v>FI_Euro_values</v>
          </cell>
        </row>
        <row r="14">
          <cell r="C14" t="str">
            <v>NO_Euro_values</v>
          </cell>
        </row>
        <row r="15">
          <cell r="C15" t="str">
            <v>SE_Euro_values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Log"/>
      <sheetName val="QoQ comparison 2"/>
      <sheetName val="CRU values"/>
      <sheetName val="5 quarters"/>
      <sheetName val="NB 3"/>
      <sheetName val="NB 2 New"/>
      <sheetName val="NB 2 Denmark"/>
      <sheetName val="NB 2 Finland"/>
      <sheetName val="NB 2 Norway"/>
      <sheetName val="NB 2 Sweden"/>
      <sheetName val="Margins 1 - IR"/>
      <sheetName val="Volumes - IR"/>
      <sheetName val="Volumes 2 - IR"/>
      <sheetName val="Not sent =&gt;"/>
      <sheetName val="NB QoQ values"/>
      <sheetName val="NB page"/>
      <sheetName val="NB 2"/>
    </sheetNames>
    <sheetDataSet>
      <sheetData sheetId="0">
        <row r="4">
          <cell r="B4" t="str">
            <v>Interim figures</v>
          </cell>
          <cell r="F4">
            <v>61</v>
          </cell>
          <cell r="G4">
            <v>41</v>
          </cell>
        </row>
        <row r="10">
          <cell r="C10" t="str">
            <v>Margins</v>
          </cell>
        </row>
        <row r="11">
          <cell r="C11" t="str">
            <v>Nordic Banking_EURO_values</v>
          </cell>
        </row>
        <row r="12">
          <cell r="C12" t="str">
            <v>DK_Euro_values</v>
          </cell>
        </row>
        <row r="13">
          <cell r="C13" t="str">
            <v>FI_Euro_values</v>
          </cell>
        </row>
        <row r="14">
          <cell r="C14" t="str">
            <v>NO_Euro_values</v>
          </cell>
        </row>
        <row r="15">
          <cell r="C15" t="str">
            <v>SE_Euro_values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affic light"/>
      <sheetName val="Forecast"/>
      <sheetName val="Overview P&amp;L all BU"/>
      <sheetName val="EFD BC Budget02"/>
      <sheetName val="New AUM table"/>
      <sheetName val="new BAR layout"/>
      <sheetName val="BAR layout may"/>
      <sheetName val="External"/>
      <sheetName val="Transaction fees"/>
      <sheetName val="CRU"/>
      <sheetName val="Afstem CRU"/>
      <sheetName val="CRU overview sidste mån"/>
      <sheetName val="PRU"/>
      <sheetName val="Afstem PRU"/>
      <sheetName val="PRU overview sidste mån"/>
      <sheetName val="IF01"/>
      <sheetName val="IF02"/>
      <sheetName val="IF03"/>
      <sheetName val="IF04"/>
      <sheetName val="IF05"/>
      <sheetName val="IF06"/>
      <sheetName val="IF07"/>
      <sheetName val="Traditional Life03"/>
      <sheetName val="Traditional Life04"/>
      <sheetName val="Traditional Life05"/>
      <sheetName val="Traditional Life06"/>
      <sheetName val="Traditional Life07"/>
      <sheetName val="Unit linked03"/>
      <sheetName val="Unit linked04"/>
      <sheetName val="Unit linked05"/>
      <sheetName val="Unit linked06"/>
      <sheetName val="Unit linked07"/>
      <sheetName val="LifeCRU01"/>
      <sheetName val="LifeCRU02"/>
      <sheetName val="LifeCRU03"/>
      <sheetName val="LifeCRU04"/>
      <sheetName val="LifePRU01"/>
      <sheetName val="LifePRU02"/>
      <sheetName val="LifePRU03"/>
      <sheetName val="LifePRU04"/>
      <sheetName val="Life 2001"/>
      <sheetName val="IM01"/>
      <sheetName val="IM02"/>
      <sheetName val="IM03"/>
      <sheetName val="IM04"/>
      <sheetName val="IM05"/>
      <sheetName val="IM06"/>
      <sheetName val="IM07"/>
      <sheetName val="EPB excl EFD01"/>
      <sheetName val="EPB excl EFD02"/>
      <sheetName val="EPB excl EFD03"/>
      <sheetName val="EPB excl EFD04"/>
      <sheetName val="EPB excl EFD05"/>
      <sheetName val="EPB excl EFD06"/>
      <sheetName val="EPB excl EFD07"/>
      <sheetName val="EFD01"/>
      <sheetName val="EFD02"/>
      <sheetName val="EFD03"/>
      <sheetName val="EFD04"/>
      <sheetName val="EFD05"/>
      <sheetName val="EFD06"/>
      <sheetName val="EFD07"/>
      <sheetName val="EFD BC03"/>
      <sheetName val="EFD BC04"/>
      <sheetName val="EFD BC05"/>
      <sheetName val="EFD BC06"/>
      <sheetName val="EFD BC07"/>
      <sheetName val="TPB01"/>
      <sheetName val="TPB02"/>
      <sheetName val="TPB03"/>
      <sheetName val="TPB04"/>
      <sheetName val="TPB05"/>
      <sheetName val="TPB06"/>
      <sheetName val="TPB07"/>
      <sheetName val="PWM01"/>
      <sheetName val="PWM02"/>
      <sheetName val="PWM03"/>
      <sheetName val="PWM04"/>
      <sheetName val="PWM05"/>
      <sheetName val="PWM06"/>
      <sheetName val="PWM07"/>
      <sheetName val="BS02"/>
      <sheetName val="BS03"/>
      <sheetName val="BS04"/>
      <sheetName val="BS05"/>
      <sheetName val="BS06"/>
      <sheetName val="BS07"/>
      <sheetName val="Graf data til Business Unit"/>
      <sheetName val="Grafer European Private Banking"/>
      <sheetName val="Grafer Nordic Private Banking"/>
      <sheetName val="Grafer Investment Funds"/>
      <sheetName val="Grafer Investment Management"/>
      <sheetName val="Graf data01"/>
      <sheetName val="BAR layout"/>
    </sheetNames>
    <sheetDataSet>
      <sheetData sheetId="0" refreshError="1"/>
      <sheetData sheetId="1" refreshError="1">
        <row r="24">
          <cell r="D24">
            <v>-34.479999999999997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affic light"/>
      <sheetName val="Forecast"/>
      <sheetName val="Overview P&amp;L all BU"/>
      <sheetName val="EFD BC Budget02"/>
      <sheetName val="New AUM table"/>
      <sheetName val="new BAR layout"/>
      <sheetName val="BAR layout may"/>
      <sheetName val="External"/>
      <sheetName val="Transaction fees"/>
      <sheetName val="CRU"/>
      <sheetName val="Afstem CRU"/>
      <sheetName val="CRU overview sidste mån"/>
      <sheetName val="PRU"/>
      <sheetName val="Afstem PRU"/>
      <sheetName val="PRU overview sidste mån"/>
      <sheetName val="IF01"/>
      <sheetName val="IF02"/>
      <sheetName val="IF03"/>
      <sheetName val="IF04"/>
      <sheetName val="IF05"/>
      <sheetName val="IF06"/>
      <sheetName val="IF07"/>
      <sheetName val="Traditional Life03"/>
      <sheetName val="Traditional Life04"/>
      <sheetName val="Traditional Life05"/>
      <sheetName val="Traditional Life06"/>
      <sheetName val="Traditional Life07"/>
      <sheetName val="Unit linked03"/>
      <sheetName val="Unit linked04"/>
      <sheetName val="Unit linked05"/>
      <sheetName val="Unit linked06"/>
      <sheetName val="Unit linked07"/>
      <sheetName val="LifeCRU01"/>
      <sheetName val="LifeCRU02"/>
      <sheetName val="LifeCRU03"/>
      <sheetName val="LifeCRU04"/>
      <sheetName val="LifePRU01"/>
      <sheetName val="LifePRU02"/>
      <sheetName val="LifePRU03"/>
      <sheetName val="LifePRU04"/>
      <sheetName val="Life 2001"/>
      <sheetName val="IM01"/>
      <sheetName val="IM02"/>
      <sheetName val="IM03"/>
      <sheetName val="IM04"/>
      <sheetName val="IM05"/>
      <sheetName val="IM06"/>
      <sheetName val="IM07"/>
      <sheetName val="EPB excl EFD01"/>
      <sheetName val="EPB excl EFD02"/>
      <sheetName val="EPB excl EFD03"/>
      <sheetName val="EPB excl EFD04"/>
      <sheetName val="EPB excl EFD05"/>
      <sheetName val="EPB excl EFD06"/>
      <sheetName val="EPB excl EFD07"/>
      <sheetName val="EFD01"/>
      <sheetName val="EFD02"/>
      <sheetName val="EFD03"/>
      <sheetName val="EFD04"/>
      <sheetName val="EFD05"/>
      <sheetName val="EFD06"/>
      <sheetName val="EFD07"/>
      <sheetName val="EFD BC03"/>
      <sheetName val="EFD BC04"/>
      <sheetName val="EFD BC05"/>
      <sheetName val="EFD BC06"/>
      <sheetName val="EFD BC07"/>
      <sheetName val="TPB01"/>
      <sheetName val="TPB02"/>
      <sheetName val="TPB03"/>
      <sheetName val="TPB04"/>
      <sheetName val="TPB05"/>
      <sheetName val="TPB06"/>
      <sheetName val="TPB07"/>
      <sheetName val="PWM01"/>
      <sheetName val="PWM02"/>
      <sheetName val="PWM03"/>
      <sheetName val="PWM04"/>
      <sheetName val="PWM05"/>
      <sheetName val="PWM06"/>
      <sheetName val="PWM07"/>
      <sheetName val="BS02"/>
      <sheetName val="BS03"/>
      <sheetName val="BS04"/>
      <sheetName val="BS05"/>
      <sheetName val="BS06"/>
      <sheetName val="BS07"/>
      <sheetName val="Graf data til Business Unit"/>
      <sheetName val="Grafer European Private Banking"/>
      <sheetName val="Grafer Nordic Private Banking"/>
      <sheetName val="Grafer Investment Funds"/>
      <sheetName val="Grafer Investment Management"/>
      <sheetName val="Graf data01"/>
      <sheetName val="BAR layout"/>
    </sheetNames>
    <sheetDataSet>
      <sheetData sheetId="0" refreshError="1"/>
      <sheetData sheetId="1" refreshError="1">
        <row r="24">
          <cell r="D24">
            <v>-34.479999999999997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affic light"/>
      <sheetName val="Forecast"/>
      <sheetName val="Overview P&amp;L all BU"/>
      <sheetName val="EFD BC Budget02"/>
      <sheetName val="New AUM table"/>
      <sheetName val="new BAR layout"/>
      <sheetName val="BAR layout may"/>
      <sheetName val="External"/>
      <sheetName val="Transaction fees"/>
      <sheetName val="CRU"/>
      <sheetName val="Afstem CRU"/>
      <sheetName val="CRU overview sidste mån"/>
      <sheetName val="PRU"/>
      <sheetName val="Afstem PRU"/>
      <sheetName val="PRU overview sidste mån"/>
      <sheetName val="IF01"/>
      <sheetName val="IF02"/>
      <sheetName val="IF03"/>
      <sheetName val="IF04"/>
      <sheetName val="IF05"/>
      <sheetName val="IF06"/>
      <sheetName val="IF07"/>
      <sheetName val="Traditional Life03"/>
      <sheetName val="Traditional Life04"/>
      <sheetName val="Traditional Life05"/>
      <sheetName val="Traditional Life06"/>
      <sheetName val="Traditional Life07"/>
      <sheetName val="Unit linked03"/>
      <sheetName val="Unit linked04"/>
      <sheetName val="Unit linked05"/>
      <sheetName val="Unit linked06"/>
      <sheetName val="Unit linked07"/>
      <sheetName val="LifeCRU01"/>
      <sheetName val="LifeCRU02"/>
      <sheetName val="LifeCRU03"/>
      <sheetName val="LifeCRU04"/>
      <sheetName val="LifePRU01"/>
      <sheetName val="LifePRU02"/>
      <sheetName val="LifePRU03"/>
      <sheetName val="LifePRU04"/>
      <sheetName val="Life 2001"/>
      <sheetName val="IM01"/>
      <sheetName val="IM02"/>
      <sheetName val="IM03"/>
      <sheetName val="IM04"/>
      <sheetName val="IM05"/>
      <sheetName val="IM06"/>
      <sheetName val="IM07"/>
      <sheetName val="EPB excl EFD01"/>
      <sheetName val="EPB excl EFD02"/>
      <sheetName val="EPB excl EFD03"/>
      <sheetName val="EPB excl EFD04"/>
      <sheetName val="EPB excl EFD05"/>
      <sheetName val="EPB excl EFD06"/>
      <sheetName val="EPB excl EFD07"/>
      <sheetName val="EFD01"/>
      <sheetName val="EFD02"/>
      <sheetName val="EFD03"/>
      <sheetName val="EFD04"/>
      <sheetName val="EFD05"/>
      <sheetName val="EFD06"/>
      <sheetName val="EFD07"/>
      <sheetName val="EFD BC03"/>
      <sheetName val="EFD BC04"/>
      <sheetName val="EFD BC05"/>
      <sheetName val="EFD BC06"/>
      <sheetName val="EFD BC07"/>
      <sheetName val="TPB01"/>
      <sheetName val="TPB02"/>
      <sheetName val="TPB03"/>
      <sheetName val="TPB04"/>
      <sheetName val="TPB05"/>
      <sheetName val="TPB06"/>
      <sheetName val="TPB07"/>
      <sheetName val="PWM01"/>
      <sheetName val="PWM02"/>
      <sheetName val="PWM03"/>
      <sheetName val="PWM04"/>
      <sheetName val="PWM05"/>
      <sheetName val="PWM06"/>
      <sheetName val="PWM07"/>
      <sheetName val="BS02"/>
      <sheetName val="BS03"/>
      <sheetName val="BS04"/>
      <sheetName val="BS05"/>
      <sheetName val="BS06"/>
      <sheetName val="BS07"/>
      <sheetName val="Graf data til Business Unit"/>
      <sheetName val="Grafer European Private Banking"/>
      <sheetName val="Grafer Nordic Private Banking"/>
      <sheetName val="Grafer Investment Funds"/>
      <sheetName val="Grafer Investment Management"/>
      <sheetName val="Graf data01"/>
      <sheetName val="BAR layout"/>
    </sheetNames>
    <sheetDataSet>
      <sheetData sheetId="0" refreshError="1"/>
      <sheetData sheetId="1" refreshError="1">
        <row r="24">
          <cell r="D24">
            <v>-34.479999999999997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ly Report"/>
      <sheetName val="Budget 2001"/>
      <sheetName val="Data"/>
      <sheetName val="Volumes"/>
    </sheetNames>
    <sheetDataSet>
      <sheetData sheetId="0" refreshError="1"/>
      <sheetData sheetId="1" refreshError="1">
        <row r="1">
          <cell r="J1">
            <v>8.6199999999999992</v>
          </cell>
        </row>
      </sheetData>
      <sheetData sheetId="2"/>
      <sheetData sheetId="3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ly Report"/>
      <sheetName val="Budget 2001"/>
      <sheetName val="Data"/>
      <sheetName val="Volumes"/>
    </sheetNames>
    <sheetDataSet>
      <sheetData sheetId="0" refreshError="1"/>
      <sheetData sheetId="1" refreshError="1">
        <row r="1">
          <cell r="J1">
            <v>8.6199999999999992</v>
          </cell>
        </row>
      </sheetData>
      <sheetData sheetId="2"/>
      <sheetData sheetId="3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ly Report"/>
      <sheetName val="Budget 2001"/>
      <sheetName val="Data"/>
      <sheetName val="Volumes"/>
    </sheetNames>
    <sheetDataSet>
      <sheetData sheetId="0" refreshError="1"/>
      <sheetData sheetId="1" refreshError="1">
        <row r="1">
          <cell r="J1">
            <v>8.6199999999999992</v>
          </cell>
        </row>
      </sheetData>
      <sheetData sheetId="2"/>
      <sheetData sheetId="3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C 97-01 "/>
      <sheetName val="AUM 97-01"/>
      <sheetName val="KF 97-01"/>
      <sheetName val="PL 97-01"/>
    </sheetNames>
    <sheetDataSet>
      <sheetData sheetId="0"/>
      <sheetData sheetId="1"/>
      <sheetData sheetId="2"/>
      <sheetData sheetId="3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C 97-01 "/>
      <sheetName val="AUM 97-01"/>
      <sheetName val="KF 97-01"/>
      <sheetName val="PL 97-01"/>
    </sheetNames>
    <sheetDataSet>
      <sheetData sheetId="0"/>
      <sheetData sheetId="1"/>
      <sheetData sheetId="2"/>
      <sheetData sheetId="3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C 97-01 "/>
      <sheetName val="AUM 97-01"/>
      <sheetName val="KF 97-01"/>
      <sheetName val="PL 97-01"/>
    </sheetNames>
    <sheetDataSet>
      <sheetData sheetId="0"/>
      <sheetData sheetId="1"/>
      <sheetData sheetId="2"/>
      <sheetData sheetId="3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M&amp;L"/>
      <sheetName val="IM"/>
      <sheetName val="Investment Funds"/>
      <sheetName val="LTS&amp;L"/>
      <sheetName val="NPB"/>
      <sheetName val="EPB"/>
      <sheetName val="Life &amp; Pensions"/>
      <sheetName val="Faktabokse, Liv"/>
      <sheetName val="AuM"/>
      <sheetName val="net flows"/>
      <sheetName val="Life flows"/>
      <sheetName val="inflow table"/>
      <sheetName val="net flows old table"/>
      <sheetName val="AuM geografis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/>
      <sheetData sheetId="11"/>
      <sheetData sheetId="12"/>
      <sheetData sheetId="13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M&amp;L"/>
      <sheetName val="IM"/>
      <sheetName val="Investment Funds"/>
      <sheetName val="LTS&amp;L"/>
      <sheetName val="NPB"/>
      <sheetName val="EPB"/>
      <sheetName val="Life &amp; Pensions"/>
      <sheetName val="Faktabokse, Liv"/>
      <sheetName val="AuM"/>
      <sheetName val="net flows"/>
      <sheetName val="Life flows"/>
      <sheetName val="inflow table"/>
      <sheetName val="net flows old table"/>
      <sheetName val="AuM geografis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/>
      <sheetData sheetId="11"/>
      <sheetData sheetId="12"/>
      <sheetData sheetId="13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M&amp;L"/>
      <sheetName val="IM"/>
      <sheetName val="Investment Funds"/>
      <sheetName val="LTS&amp;L"/>
      <sheetName val="NPB"/>
      <sheetName val="EPB"/>
      <sheetName val="Life &amp; Pensions"/>
      <sheetName val="Faktabokse, Liv"/>
      <sheetName val="AuM"/>
      <sheetName val="net flows"/>
      <sheetName val="Life flows"/>
      <sheetName val="inflow table"/>
      <sheetName val="net flows old table"/>
      <sheetName val="AuM geografis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/>
      <sheetData sheetId="11"/>
      <sheetData sheetId="12"/>
      <sheetData sheetId="13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glish"/>
      <sheetName val="Danish new"/>
      <sheetName val="Danish"/>
    </sheetNames>
    <sheetDataSet>
      <sheetData sheetId="0" refreshError="1">
        <row r="162">
          <cell r="B162" t="str">
            <v>Assets, EURm</v>
          </cell>
          <cell r="F162" t="str">
            <v>Note</v>
          </cell>
          <cell r="G162">
            <v>2005</v>
          </cell>
          <cell r="H162">
            <v>2004</v>
          </cell>
          <cell r="I162">
            <v>2004</v>
          </cell>
        </row>
        <row r="163">
          <cell r="B163" t="str">
            <v xml:space="preserve">Cash and balances with central banks </v>
          </cell>
          <cell r="E163" t="str">
            <v xml:space="preserve"> </v>
          </cell>
          <cell r="G163" t="str">
            <v xml:space="preserve"> </v>
          </cell>
        </row>
        <row r="164">
          <cell r="B164" t="str">
            <v>Treasury bills and other eligible bills</v>
          </cell>
        </row>
        <row r="165">
          <cell r="B165" t="str">
            <v>Loans and receivables to credit institutions</v>
          </cell>
          <cell r="F165">
            <v>5</v>
          </cell>
        </row>
        <row r="166">
          <cell r="B166" t="str">
            <v>Loans and receivables to the public</v>
          </cell>
          <cell r="F166">
            <v>5</v>
          </cell>
        </row>
        <row r="167">
          <cell r="B167" t="str">
            <v>Reinsurance recoverables</v>
          </cell>
        </row>
        <row r="168">
          <cell r="B168" t="str">
            <v>Interest-bearing securities</v>
          </cell>
        </row>
        <row r="169">
          <cell r="B169" t="str">
            <v xml:space="preserve">Shares </v>
          </cell>
        </row>
        <row r="170">
          <cell r="B170" t="str">
            <v>Financial assets, customer bearing the risk*</v>
          </cell>
          <cell r="F170" t="str">
            <v xml:space="preserve"> </v>
          </cell>
        </row>
        <row r="171">
          <cell r="B171" t="str">
            <v xml:space="preserve">Derivatives </v>
          </cell>
          <cell r="F171">
            <v>6</v>
          </cell>
        </row>
        <row r="172">
          <cell r="B172" t="str">
            <v>Fair value changes of the hedged item in portfolio hedge of interest rate risk</v>
          </cell>
        </row>
        <row r="173">
          <cell r="B173" t="str">
            <v>Shares in associated undertakings</v>
          </cell>
        </row>
        <row r="174">
          <cell r="B174" t="str">
            <v>Intangible assets</v>
          </cell>
        </row>
        <row r="175">
          <cell r="B175" t="str">
            <v>Tangible assets</v>
          </cell>
        </row>
        <row r="176">
          <cell r="B176" t="str">
            <v>Investment property</v>
          </cell>
        </row>
        <row r="177">
          <cell r="B177" t="str">
            <v>Deferred tax assets</v>
          </cell>
        </row>
        <row r="178">
          <cell r="B178" t="str">
            <v>Retirement benefit assets</v>
          </cell>
        </row>
        <row r="179">
          <cell r="B179" t="str">
            <v>Prepaid expenses and accrued income</v>
          </cell>
        </row>
        <row r="180">
          <cell r="B180" t="str">
            <v>Other assets</v>
          </cell>
        </row>
        <row r="181">
          <cell r="B181" t="str">
            <v>Total assets</v>
          </cell>
          <cell r="G181">
            <v>0</v>
          </cell>
          <cell r="H181">
            <v>0</v>
          </cell>
          <cell r="I181">
            <v>0</v>
          </cell>
        </row>
        <row r="183">
          <cell r="B183" t="str">
            <v>* Including assets in Life insurance</v>
          </cell>
        </row>
        <row r="185">
          <cell r="B185" t="str">
            <v>Liabilities, EURm</v>
          </cell>
        </row>
        <row r="186">
          <cell r="B186" t="str">
            <v>Deposits by credit institutions</v>
          </cell>
        </row>
        <row r="187">
          <cell r="B187" t="str">
            <v>Deposits and borrowings from the public</v>
          </cell>
        </row>
        <row r="188">
          <cell r="B188" t="str">
            <v>Liabilities to policyholders</v>
          </cell>
        </row>
        <row r="189">
          <cell r="B189" t="str">
            <v xml:space="preserve">  - Financial contracts</v>
          </cell>
        </row>
        <row r="190">
          <cell r="B190" t="str">
            <v xml:space="preserve">  - Insurance contracts</v>
          </cell>
        </row>
        <row r="191">
          <cell r="B191" t="str">
            <v xml:space="preserve">Debt securities in issue </v>
          </cell>
        </row>
        <row r="192">
          <cell r="B192" t="str">
            <v xml:space="preserve">Derivatives </v>
          </cell>
          <cell r="F192">
            <v>6</v>
          </cell>
        </row>
        <row r="193">
          <cell r="B193" t="str">
            <v>Fair value changes of the hedged item in portfolio hedge of interest rate risk</v>
          </cell>
        </row>
        <row r="194">
          <cell r="B194" t="str">
            <v>Current tax liabilities</v>
          </cell>
        </row>
        <row r="195">
          <cell r="B195" t="str">
            <v>Other liabilities</v>
          </cell>
        </row>
        <row r="196">
          <cell r="B196" t="str">
            <v>Accrued expenses and prepaid income</v>
          </cell>
        </row>
        <row r="197">
          <cell r="B197" t="str">
            <v>Deferred tax liabilities</v>
          </cell>
        </row>
        <row r="198">
          <cell r="B198" t="str">
            <v>Provisions</v>
          </cell>
        </row>
        <row r="199">
          <cell r="B199" t="str">
            <v>Retirement benefit obligations</v>
          </cell>
        </row>
        <row r="200">
          <cell r="B200" t="str">
            <v>Subordinated liabilities</v>
          </cell>
        </row>
        <row r="201">
          <cell r="B201" t="str">
            <v>Total liabilities</v>
          </cell>
        </row>
        <row r="203">
          <cell r="B203" t="str">
            <v>Equity, EURm</v>
          </cell>
        </row>
        <row r="205">
          <cell r="B205" t="str">
            <v>Minority interests</v>
          </cell>
        </row>
        <row r="206">
          <cell r="B206" t="str">
            <v>Revaluation reserves</v>
          </cell>
        </row>
        <row r="208">
          <cell r="B208" t="str">
            <v>Core equity</v>
          </cell>
        </row>
        <row r="209">
          <cell r="B209" t="str">
            <v>Share capital</v>
          </cell>
        </row>
        <row r="210">
          <cell r="B210" t="str">
            <v>Other reserves</v>
          </cell>
        </row>
        <row r="211">
          <cell r="B211" t="str">
            <v>Retained earnings</v>
          </cell>
        </row>
        <row r="212">
          <cell r="B212" t="str">
            <v>Total core equity</v>
          </cell>
        </row>
        <row r="213">
          <cell r="B213" t="str">
            <v>Total liabilities and equity</v>
          </cell>
        </row>
      </sheetData>
      <sheetData sheetId="1"/>
      <sheetData sheetId="2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glish"/>
      <sheetName val="Danish new"/>
      <sheetName val="Danish"/>
    </sheetNames>
    <sheetDataSet>
      <sheetData sheetId="0" refreshError="1">
        <row r="162">
          <cell r="B162" t="str">
            <v>Assets, EURm</v>
          </cell>
          <cell r="F162" t="str">
            <v>Note</v>
          </cell>
          <cell r="G162">
            <v>2005</v>
          </cell>
          <cell r="H162">
            <v>2004</v>
          </cell>
          <cell r="I162">
            <v>2004</v>
          </cell>
        </row>
        <row r="163">
          <cell r="B163" t="str">
            <v xml:space="preserve">Cash and balances with central banks </v>
          </cell>
          <cell r="E163" t="str">
            <v xml:space="preserve"> </v>
          </cell>
          <cell r="G163" t="str">
            <v xml:space="preserve"> </v>
          </cell>
        </row>
        <row r="164">
          <cell r="B164" t="str">
            <v>Treasury bills and other eligible bills</v>
          </cell>
        </row>
        <row r="165">
          <cell r="B165" t="str">
            <v>Loans and receivables to credit institutions</v>
          </cell>
          <cell r="F165">
            <v>5</v>
          </cell>
        </row>
        <row r="166">
          <cell r="B166" t="str">
            <v>Loans and receivables to the public</v>
          </cell>
          <cell r="F166">
            <v>5</v>
          </cell>
        </row>
        <row r="167">
          <cell r="B167" t="str">
            <v>Reinsurance recoverables</v>
          </cell>
        </row>
        <row r="168">
          <cell r="B168" t="str">
            <v>Interest-bearing securities</v>
          </cell>
        </row>
        <row r="169">
          <cell r="B169" t="str">
            <v xml:space="preserve">Shares </v>
          </cell>
        </row>
        <row r="170">
          <cell r="B170" t="str">
            <v>Financial assets, customer bearing the risk*</v>
          </cell>
          <cell r="F170" t="str">
            <v xml:space="preserve"> </v>
          </cell>
        </row>
        <row r="171">
          <cell r="B171" t="str">
            <v xml:space="preserve">Derivatives </v>
          </cell>
          <cell r="F171">
            <v>6</v>
          </cell>
        </row>
        <row r="172">
          <cell r="B172" t="str">
            <v>Fair value changes of the hedged item in portfolio hedge of interest rate risk</v>
          </cell>
        </row>
        <row r="173">
          <cell r="B173" t="str">
            <v>Shares in associated undertakings</v>
          </cell>
        </row>
        <row r="174">
          <cell r="B174" t="str">
            <v>Intangible assets</v>
          </cell>
        </row>
        <row r="175">
          <cell r="B175" t="str">
            <v>Tangible assets</v>
          </cell>
        </row>
        <row r="176">
          <cell r="B176" t="str">
            <v>Investment property</v>
          </cell>
        </row>
        <row r="177">
          <cell r="B177" t="str">
            <v>Deferred tax assets</v>
          </cell>
        </row>
        <row r="178">
          <cell r="B178" t="str">
            <v>Retirement benefit assets</v>
          </cell>
        </row>
        <row r="179">
          <cell r="B179" t="str">
            <v>Prepaid expenses and accrued income</v>
          </cell>
        </row>
        <row r="180">
          <cell r="B180" t="str">
            <v>Other assets</v>
          </cell>
        </row>
        <row r="181">
          <cell r="B181" t="str">
            <v>Total assets</v>
          </cell>
          <cell r="G181">
            <v>0</v>
          </cell>
          <cell r="H181">
            <v>0</v>
          </cell>
          <cell r="I181">
            <v>0</v>
          </cell>
        </row>
        <row r="183">
          <cell r="B183" t="str">
            <v>* Including assets in Life insurance</v>
          </cell>
        </row>
        <row r="185">
          <cell r="B185" t="str">
            <v>Liabilities, EURm</v>
          </cell>
        </row>
        <row r="186">
          <cell r="B186" t="str">
            <v>Deposits by credit institutions</v>
          </cell>
        </row>
        <row r="187">
          <cell r="B187" t="str">
            <v>Deposits and borrowings from the public</v>
          </cell>
        </row>
        <row r="188">
          <cell r="B188" t="str">
            <v>Liabilities to policyholders</v>
          </cell>
        </row>
        <row r="189">
          <cell r="B189" t="str">
            <v xml:space="preserve">  - Financial contracts</v>
          </cell>
        </row>
        <row r="190">
          <cell r="B190" t="str">
            <v xml:space="preserve">  - Insurance contracts</v>
          </cell>
        </row>
        <row r="191">
          <cell r="B191" t="str">
            <v xml:space="preserve">Debt securities in issue </v>
          </cell>
        </row>
        <row r="192">
          <cell r="B192" t="str">
            <v xml:space="preserve">Derivatives </v>
          </cell>
          <cell r="F192">
            <v>6</v>
          </cell>
        </row>
        <row r="193">
          <cell r="B193" t="str">
            <v>Fair value changes of the hedged item in portfolio hedge of interest rate risk</v>
          </cell>
        </row>
        <row r="194">
          <cell r="B194" t="str">
            <v>Current tax liabilities</v>
          </cell>
        </row>
        <row r="195">
          <cell r="B195" t="str">
            <v>Other liabilities</v>
          </cell>
        </row>
        <row r="196">
          <cell r="B196" t="str">
            <v>Accrued expenses and prepaid income</v>
          </cell>
        </row>
        <row r="197">
          <cell r="B197" t="str">
            <v>Deferred tax liabilities</v>
          </cell>
        </row>
        <row r="198">
          <cell r="B198" t="str">
            <v>Provisions</v>
          </cell>
        </row>
        <row r="199">
          <cell r="B199" t="str">
            <v>Retirement benefit obligations</v>
          </cell>
        </row>
        <row r="200">
          <cell r="B200" t="str">
            <v>Subordinated liabilities</v>
          </cell>
        </row>
        <row r="201">
          <cell r="B201" t="str">
            <v>Total liabilities</v>
          </cell>
        </row>
        <row r="203">
          <cell r="B203" t="str">
            <v>Equity, EURm</v>
          </cell>
        </row>
        <row r="205">
          <cell r="B205" t="str">
            <v>Minority interests</v>
          </cell>
        </row>
        <row r="206">
          <cell r="B206" t="str">
            <v>Revaluation reserves</v>
          </cell>
        </row>
        <row r="208">
          <cell r="B208" t="str">
            <v>Core equity</v>
          </cell>
        </row>
        <row r="209">
          <cell r="B209" t="str">
            <v>Share capital</v>
          </cell>
        </row>
        <row r="210">
          <cell r="B210" t="str">
            <v>Other reserves</v>
          </cell>
        </row>
        <row r="211">
          <cell r="B211" t="str">
            <v>Retained earnings</v>
          </cell>
        </row>
        <row r="212">
          <cell r="B212" t="str">
            <v>Total core equity</v>
          </cell>
        </row>
        <row r="213">
          <cell r="B213" t="str">
            <v>Total liabilities and equity</v>
          </cell>
        </row>
      </sheetData>
      <sheetData sheetId="1"/>
      <sheetData sheetId="2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glish"/>
      <sheetName val="Danish new"/>
      <sheetName val="Danish"/>
    </sheetNames>
    <sheetDataSet>
      <sheetData sheetId="0" refreshError="1">
        <row r="162">
          <cell r="B162" t="str">
            <v>Assets, EURm</v>
          </cell>
          <cell r="F162" t="str">
            <v>Note</v>
          </cell>
          <cell r="G162">
            <v>2005</v>
          </cell>
          <cell r="H162">
            <v>2004</v>
          </cell>
          <cell r="I162">
            <v>2004</v>
          </cell>
        </row>
        <row r="163">
          <cell r="B163" t="str">
            <v xml:space="preserve">Cash and balances with central banks </v>
          </cell>
          <cell r="E163" t="str">
            <v xml:space="preserve"> </v>
          </cell>
          <cell r="G163" t="str">
            <v xml:space="preserve"> </v>
          </cell>
        </row>
        <row r="164">
          <cell r="B164" t="str">
            <v>Treasury bills and other eligible bills</v>
          </cell>
        </row>
        <row r="165">
          <cell r="B165" t="str">
            <v>Loans and receivables to credit institutions</v>
          </cell>
          <cell r="F165">
            <v>5</v>
          </cell>
        </row>
        <row r="166">
          <cell r="B166" t="str">
            <v>Loans and receivables to the public</v>
          </cell>
          <cell r="F166">
            <v>5</v>
          </cell>
        </row>
        <row r="167">
          <cell r="B167" t="str">
            <v>Reinsurance recoverables</v>
          </cell>
        </row>
        <row r="168">
          <cell r="B168" t="str">
            <v>Interest-bearing securities</v>
          </cell>
        </row>
        <row r="169">
          <cell r="B169" t="str">
            <v xml:space="preserve">Shares </v>
          </cell>
        </row>
        <row r="170">
          <cell r="B170" t="str">
            <v>Financial assets, customer bearing the risk*</v>
          </cell>
          <cell r="F170" t="str">
            <v xml:space="preserve"> </v>
          </cell>
        </row>
        <row r="171">
          <cell r="B171" t="str">
            <v xml:space="preserve">Derivatives </v>
          </cell>
          <cell r="F171">
            <v>6</v>
          </cell>
        </row>
        <row r="172">
          <cell r="B172" t="str">
            <v>Fair value changes of the hedged item in portfolio hedge of interest rate risk</v>
          </cell>
        </row>
        <row r="173">
          <cell r="B173" t="str">
            <v>Shares in associated undertakings</v>
          </cell>
        </row>
        <row r="174">
          <cell r="B174" t="str">
            <v>Intangible assets</v>
          </cell>
        </row>
        <row r="175">
          <cell r="B175" t="str">
            <v>Tangible assets</v>
          </cell>
        </row>
        <row r="176">
          <cell r="B176" t="str">
            <v>Investment property</v>
          </cell>
        </row>
        <row r="177">
          <cell r="B177" t="str">
            <v>Deferred tax assets</v>
          </cell>
        </row>
        <row r="178">
          <cell r="B178" t="str">
            <v>Retirement benefit assets</v>
          </cell>
        </row>
        <row r="179">
          <cell r="B179" t="str">
            <v>Prepaid expenses and accrued income</v>
          </cell>
        </row>
        <row r="180">
          <cell r="B180" t="str">
            <v>Other assets</v>
          </cell>
        </row>
        <row r="181">
          <cell r="B181" t="str">
            <v>Total assets</v>
          </cell>
          <cell r="G181">
            <v>0</v>
          </cell>
          <cell r="H181">
            <v>0</v>
          </cell>
          <cell r="I181">
            <v>0</v>
          </cell>
        </row>
        <row r="183">
          <cell r="B183" t="str">
            <v>* Including assets in Life insurance</v>
          </cell>
        </row>
        <row r="185">
          <cell r="B185" t="str">
            <v>Liabilities, EURm</v>
          </cell>
        </row>
        <row r="186">
          <cell r="B186" t="str">
            <v>Deposits by credit institutions</v>
          </cell>
        </row>
        <row r="187">
          <cell r="B187" t="str">
            <v>Deposits and borrowings from the public</v>
          </cell>
        </row>
        <row r="188">
          <cell r="B188" t="str">
            <v>Liabilities to policyholders</v>
          </cell>
        </row>
        <row r="189">
          <cell r="B189" t="str">
            <v xml:space="preserve">  - Financial contracts</v>
          </cell>
        </row>
        <row r="190">
          <cell r="B190" t="str">
            <v xml:space="preserve">  - Insurance contracts</v>
          </cell>
        </row>
        <row r="191">
          <cell r="B191" t="str">
            <v xml:space="preserve">Debt securities in issue </v>
          </cell>
        </row>
        <row r="192">
          <cell r="B192" t="str">
            <v xml:space="preserve">Derivatives </v>
          </cell>
          <cell r="F192">
            <v>6</v>
          </cell>
        </row>
        <row r="193">
          <cell r="B193" t="str">
            <v>Fair value changes of the hedged item in portfolio hedge of interest rate risk</v>
          </cell>
        </row>
        <row r="194">
          <cell r="B194" t="str">
            <v>Current tax liabilities</v>
          </cell>
        </row>
        <row r="195">
          <cell r="B195" t="str">
            <v>Other liabilities</v>
          </cell>
        </row>
        <row r="196">
          <cell r="B196" t="str">
            <v>Accrued expenses and prepaid income</v>
          </cell>
        </row>
        <row r="197">
          <cell r="B197" t="str">
            <v>Deferred tax liabilities</v>
          </cell>
        </row>
        <row r="198">
          <cell r="B198" t="str">
            <v>Provisions</v>
          </cell>
        </row>
        <row r="199">
          <cell r="B199" t="str">
            <v>Retirement benefit obligations</v>
          </cell>
        </row>
        <row r="200">
          <cell r="B200" t="str">
            <v>Subordinated liabilities</v>
          </cell>
        </row>
        <row r="201">
          <cell r="B201" t="str">
            <v>Total liabilities</v>
          </cell>
        </row>
        <row r="203">
          <cell r="B203" t="str">
            <v>Equity, EURm</v>
          </cell>
        </row>
        <row r="205">
          <cell r="B205" t="str">
            <v>Minority interests</v>
          </cell>
        </row>
        <row r="206">
          <cell r="B206" t="str">
            <v>Revaluation reserves</v>
          </cell>
        </row>
        <row r="208">
          <cell r="B208" t="str">
            <v>Core equity</v>
          </cell>
        </row>
        <row r="209">
          <cell r="B209" t="str">
            <v>Share capital</v>
          </cell>
        </row>
        <row r="210">
          <cell r="B210" t="str">
            <v>Other reserves</v>
          </cell>
        </row>
        <row r="211">
          <cell r="B211" t="str">
            <v>Retained earnings</v>
          </cell>
        </row>
        <row r="212">
          <cell r="B212" t="str">
            <v>Total core equity</v>
          </cell>
        </row>
        <row r="213">
          <cell r="B213" t="str">
            <v>Total liabilities and equity</v>
          </cell>
        </row>
      </sheetData>
      <sheetData sheetId="1"/>
      <sheetData sheetId="2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öttöpohja"/>
    </sheetNames>
    <sheetDataSet>
      <sheetData sheetId="0" refreshError="1">
        <row r="2">
          <cell r="U2">
            <v>97</v>
          </cell>
        </row>
        <row r="4">
          <cell r="F4">
            <v>9</v>
          </cell>
        </row>
      </sheetData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öttöpohja"/>
    </sheetNames>
    <sheetDataSet>
      <sheetData sheetId="0" refreshError="1">
        <row r="2">
          <cell r="U2">
            <v>97</v>
          </cell>
        </row>
        <row r="4">
          <cell r="F4">
            <v>9</v>
          </cell>
        </row>
      </sheetData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öttöpohja"/>
    </sheetNames>
    <sheetDataSet>
      <sheetData sheetId="0" refreshError="1">
        <row r="2">
          <cell r="U2">
            <v>97</v>
          </cell>
        </row>
        <row r="4">
          <cell r="F4">
            <v>9</v>
          </cell>
        </row>
      </sheetData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Cover sheet"/>
      <sheetName val="Charts"/>
      <sheetName val="Summary"/>
      <sheetName val="P&amp;L"/>
      <sheetName val="BS"/>
      <sheetName val="P&amp;L Evol."/>
      <sheetName val="Chart data"/>
      <sheetName val="Budget PL"/>
      <sheetName val="Budget BS"/>
      <sheetName val="Last year PL"/>
      <sheetName val="Last year BS"/>
    </sheetNames>
    <sheetDataSet>
      <sheetData sheetId="0" refreshError="1">
        <row r="5">
          <cell r="C5">
            <v>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5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Cover sheet"/>
      <sheetName val="Charts"/>
      <sheetName val="Summary"/>
      <sheetName val="P&amp;L"/>
      <sheetName val="BS"/>
      <sheetName val="P&amp;L Evol."/>
      <sheetName val="Chart data"/>
      <sheetName val="Budget PL"/>
      <sheetName val="Budget BS"/>
      <sheetName val="Last year PL"/>
      <sheetName val="Last year BS"/>
    </sheetNames>
    <sheetDataSet>
      <sheetData sheetId="0" refreshError="1">
        <row r="5">
          <cell r="C5">
            <v>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5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Cover sheet"/>
      <sheetName val="Charts"/>
      <sheetName val="Summary"/>
      <sheetName val="P&amp;L"/>
      <sheetName val="BS"/>
      <sheetName val="P&amp;L Evol."/>
      <sheetName val="Chart data"/>
      <sheetName val="Budget PL"/>
      <sheetName val="Budget BS"/>
      <sheetName val="Last year PL"/>
      <sheetName val="Last year BS"/>
    </sheetNames>
    <sheetDataSet>
      <sheetData sheetId="0" refreshError="1">
        <row r="5">
          <cell r="C5">
            <v>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5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dule 8010"/>
      <sheetName val="Schedule 8015"/>
      <sheetName val="Schedule 8025"/>
      <sheetName val="Schedule 8030"/>
      <sheetName val="Schedule 8020"/>
    </sheetNames>
    <sheetDataSet>
      <sheetData sheetId="0" refreshError="1">
        <row r="82">
          <cell r="T82">
            <v>1</v>
          </cell>
          <cell r="U82" t="str">
            <v>Q3 2002</v>
          </cell>
        </row>
        <row r="83">
          <cell r="T83">
            <v>2</v>
          </cell>
          <cell r="U83" t="str">
            <v>Q4 2002</v>
          </cell>
        </row>
        <row r="84">
          <cell r="T84">
            <v>3</v>
          </cell>
          <cell r="U84" t="str">
            <v>Q1 2003</v>
          </cell>
        </row>
        <row r="85">
          <cell r="T85">
            <v>4</v>
          </cell>
          <cell r="U85" t="str">
            <v>Q2 2003</v>
          </cell>
        </row>
        <row r="86">
          <cell r="T86">
            <v>5</v>
          </cell>
          <cell r="U86" t="str">
            <v>Q3 2003</v>
          </cell>
        </row>
        <row r="96">
          <cell r="R96" t="str">
            <v>c</v>
          </cell>
          <cell r="S96" t="str">
            <v>Actual</v>
          </cell>
        </row>
        <row r="97">
          <cell r="R97" t="str">
            <v>d</v>
          </cell>
          <cell r="S97" t="str">
            <v>Budget</v>
          </cell>
        </row>
        <row r="98">
          <cell r="R98" t="str">
            <v>r</v>
          </cell>
          <cell r="S98" t="str">
            <v>Rolling ff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5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dule 8010"/>
      <sheetName val="Schedule 8015"/>
      <sheetName val="Schedule 8025"/>
      <sheetName val="Schedule 8030"/>
      <sheetName val="Schedule 8020"/>
    </sheetNames>
    <sheetDataSet>
      <sheetData sheetId="0" refreshError="1">
        <row r="82">
          <cell r="T82">
            <v>1</v>
          </cell>
          <cell r="U82" t="str">
            <v>Q3 2002</v>
          </cell>
        </row>
        <row r="83">
          <cell r="T83">
            <v>2</v>
          </cell>
          <cell r="U83" t="str">
            <v>Q4 2002</v>
          </cell>
        </row>
        <row r="84">
          <cell r="T84">
            <v>3</v>
          </cell>
          <cell r="U84" t="str">
            <v>Q1 2003</v>
          </cell>
        </row>
        <row r="85">
          <cell r="T85">
            <v>4</v>
          </cell>
          <cell r="U85" t="str">
            <v>Q2 2003</v>
          </cell>
        </row>
        <row r="86">
          <cell r="T86">
            <v>5</v>
          </cell>
          <cell r="U86" t="str">
            <v>Q3 2003</v>
          </cell>
        </row>
        <row r="96">
          <cell r="R96" t="str">
            <v>c</v>
          </cell>
          <cell r="S96" t="str">
            <v>Actual</v>
          </cell>
        </row>
        <row r="97">
          <cell r="R97" t="str">
            <v>d</v>
          </cell>
          <cell r="S97" t="str">
            <v>Budget</v>
          </cell>
        </row>
        <row r="98">
          <cell r="R98" t="str">
            <v>r</v>
          </cell>
          <cell r="S98" t="str">
            <v>Rolling ff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5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dule 8010"/>
      <sheetName val="Schedule 8015"/>
      <sheetName val="Schedule 8025"/>
      <sheetName val="Schedule 8030"/>
      <sheetName val="Schedule 8020"/>
    </sheetNames>
    <sheetDataSet>
      <sheetData sheetId="0" refreshError="1">
        <row r="82">
          <cell r="T82">
            <v>1</v>
          </cell>
          <cell r="U82" t="str">
            <v>Q3 2002</v>
          </cell>
        </row>
        <row r="83">
          <cell r="T83">
            <v>2</v>
          </cell>
          <cell r="U83" t="str">
            <v>Q4 2002</v>
          </cell>
        </row>
        <row r="84">
          <cell r="T84">
            <v>3</v>
          </cell>
          <cell r="U84" t="str">
            <v>Q1 2003</v>
          </cell>
        </row>
        <row r="85">
          <cell r="T85">
            <v>4</v>
          </cell>
          <cell r="U85" t="str">
            <v>Q2 2003</v>
          </cell>
        </row>
        <row r="86">
          <cell r="T86">
            <v>5</v>
          </cell>
          <cell r="U86" t="str">
            <v>Q3 2003</v>
          </cell>
        </row>
        <row r="96">
          <cell r="R96" t="str">
            <v>c</v>
          </cell>
          <cell r="S96" t="str">
            <v>Actual</v>
          </cell>
        </row>
        <row r="97">
          <cell r="R97" t="str">
            <v>d</v>
          </cell>
          <cell r="S97" t="str">
            <v>Budget</v>
          </cell>
        </row>
        <row r="98">
          <cell r="R98" t="str">
            <v>r</v>
          </cell>
          <cell r="S98" t="str">
            <v>Rolling ff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5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mlet oversigt 31.03.2003"/>
      <sheetName val="Dansk 31.03.2003"/>
      <sheetName val="Norsk 31.03.2003"/>
      <sheetName val="Finsk 31.03.2003"/>
      <sheetName val="Svensk 31.03.2003"/>
      <sheetName val="Other 31.03.20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5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mlet oversigt 31.03.2003"/>
      <sheetName val="Dansk 31.03.2003"/>
      <sheetName val="Norsk 31.03.2003"/>
      <sheetName val="Finsk 31.03.2003"/>
      <sheetName val="Svensk 31.03.2003"/>
      <sheetName val="Other 31.03.20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5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mlet oversigt 31.03.2003"/>
      <sheetName val="Dansk 31.03.2003"/>
      <sheetName val="Norsk 31.03.2003"/>
      <sheetName val="Finsk 31.03.2003"/>
      <sheetName val="Svensk 31.03.2003"/>
      <sheetName val="Other 31.03.20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6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"/>
      <sheetName val="_Settings"/>
      <sheetName val="_Export"/>
      <sheetName val="_Header"/>
      <sheetName val="_EntityMembers"/>
      <sheetName val="_CompanyCodes"/>
      <sheetName val="Changes"/>
      <sheetName val="Terminology"/>
      <sheetName val="Monthly Finance"/>
      <sheetName val="M01a"/>
      <sheetName val="M01b"/>
      <sheetName val="M01c"/>
      <sheetName val="M01d"/>
      <sheetName val="M LineDetail PL"/>
      <sheetName val="M09"/>
      <sheetName val="M19"/>
      <sheetName val="M23"/>
      <sheetName val="M24"/>
      <sheetName val="M42a"/>
      <sheetName val="M42b"/>
      <sheetName val="Quarterly Finance"/>
      <sheetName val="Q LineDetailBS"/>
      <sheetName val="Q05"/>
      <sheetName val="Q14"/>
      <sheetName val="Q20_23_24"/>
      <sheetName val="Q21"/>
      <sheetName val="Q26a"/>
      <sheetName val="Q26b"/>
      <sheetName val="Q27a"/>
      <sheetName val="Q27b"/>
      <sheetName val="Q43"/>
      <sheetName val="Q44"/>
      <sheetName val="Q45"/>
      <sheetName val="Q46"/>
      <sheetName val="Q48a"/>
      <sheetName val="Q48b"/>
      <sheetName val="Q53"/>
      <sheetName val="Quarterly Credit"/>
      <sheetName val="Q12"/>
      <sheetName val="Q17"/>
    </sheetNames>
    <sheetDataSet>
      <sheetData sheetId="0"/>
      <sheetData sheetId="1" refreshError="1">
        <row r="4">
          <cell r="B4" t="str">
            <v>-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6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"/>
      <sheetName val="_Settings"/>
      <sheetName val="_Export"/>
      <sheetName val="_Header"/>
      <sheetName val="_EntityMembers"/>
      <sheetName val="_CompanyCodes"/>
      <sheetName val="Changes"/>
      <sheetName val="Terminology"/>
      <sheetName val="Monthly Finance"/>
      <sheetName val="M01a"/>
      <sheetName val="M01b"/>
      <sheetName val="M01c"/>
      <sheetName val="M01d"/>
      <sheetName val="M LineDetail PL"/>
      <sheetName val="M09"/>
      <sheetName val="M19"/>
      <sheetName val="M23"/>
      <sheetName val="M24"/>
      <sheetName val="M42a"/>
      <sheetName val="M42b"/>
      <sheetName val="Quarterly Finance"/>
      <sheetName val="Q LineDetailBS"/>
      <sheetName val="Q05"/>
      <sheetName val="Q14"/>
      <sheetName val="Q20_23_24"/>
      <sheetName val="Q21"/>
      <sheetName val="Q26a"/>
      <sheetName val="Q26b"/>
      <sheetName val="Q27a"/>
      <sheetName val="Q27b"/>
      <sheetName val="Q43"/>
      <sheetName val="Q44"/>
      <sheetName val="Q45"/>
      <sheetName val="Q46"/>
      <sheetName val="Q48a"/>
      <sheetName val="Q48b"/>
      <sheetName val="Q53"/>
      <sheetName val="Quarterly Credit"/>
      <sheetName val="Q12"/>
      <sheetName val="Q17"/>
    </sheetNames>
    <sheetDataSet>
      <sheetData sheetId="0"/>
      <sheetData sheetId="1" refreshError="1">
        <row r="4">
          <cell r="B4" t="str">
            <v>-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6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"/>
      <sheetName val="_Settings"/>
      <sheetName val="_Export"/>
      <sheetName val="_Header"/>
      <sheetName val="_EntityMembers"/>
      <sheetName val="_CompanyCodes"/>
      <sheetName val="Changes"/>
      <sheetName val="Terminology"/>
      <sheetName val="Monthly Finance"/>
      <sheetName val="M01a"/>
      <sheetName val="M01b"/>
      <sheetName val="M01c"/>
      <sheetName val="M01d"/>
      <sheetName val="M LineDetail PL"/>
      <sheetName val="M09"/>
      <sheetName val="M19"/>
      <sheetName val="M23"/>
      <sheetName val="M24"/>
      <sheetName val="M42a"/>
      <sheetName val="M42b"/>
      <sheetName val="Quarterly Finance"/>
      <sheetName val="Q LineDetailBS"/>
      <sheetName val="Q05"/>
      <sheetName val="Q14"/>
      <sheetName val="Q20_23_24"/>
      <sheetName val="Q21"/>
      <sheetName val="Q26a"/>
      <sheetName val="Q26b"/>
      <sheetName val="Q27a"/>
      <sheetName val="Q27b"/>
      <sheetName val="Q43"/>
      <sheetName val="Q44"/>
      <sheetName val="Q45"/>
      <sheetName val="Q46"/>
      <sheetName val="Q48a"/>
      <sheetName val="Q48b"/>
      <sheetName val="Q53"/>
      <sheetName val="Quarterly Credit"/>
      <sheetName val="Q12"/>
      <sheetName val="Q17"/>
    </sheetNames>
    <sheetDataSet>
      <sheetData sheetId="0"/>
      <sheetData sheetId="1" refreshError="1">
        <row r="4">
          <cell r="B4" t="str">
            <v>-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4.xml"/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2.bin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4.bin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5.bin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6.bin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6.xml"/><Relationship Id="rId2" Type="http://schemas.openxmlformats.org/officeDocument/2006/relationships/customProperty" Target="../customProperty17.bin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8.bin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9.bin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0.bin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1.bin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2.bin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40.emf"/><Relationship Id="rId13" Type="http://schemas.openxmlformats.org/officeDocument/2006/relationships/oleObject" Target="../embeddings/oleObject5.bin"/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oleObject2.bin"/><Relationship Id="rId12" Type="http://schemas.openxmlformats.org/officeDocument/2006/relationships/image" Target="../media/image42.emf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60.bin"/><Relationship Id="rId6" Type="http://schemas.openxmlformats.org/officeDocument/2006/relationships/image" Target="../media/image39.emf"/><Relationship Id="rId11" Type="http://schemas.openxmlformats.org/officeDocument/2006/relationships/oleObject" Target="../embeddings/oleObject4.bin"/><Relationship Id="rId5" Type="http://schemas.openxmlformats.org/officeDocument/2006/relationships/oleObject" Target="../embeddings/oleObject1.bin"/><Relationship Id="rId10" Type="http://schemas.openxmlformats.org/officeDocument/2006/relationships/image" Target="../media/image41.emf"/><Relationship Id="rId4" Type="http://schemas.openxmlformats.org/officeDocument/2006/relationships/vmlDrawing" Target="../drawings/vmlDrawing12.vml"/><Relationship Id="rId9" Type="http://schemas.openxmlformats.org/officeDocument/2006/relationships/oleObject" Target="../embeddings/oleObject3.bin"/><Relationship Id="rId14" Type="http://schemas.openxmlformats.org/officeDocument/2006/relationships/image" Target="../media/image43.emf"/></Relationships>
</file>

<file path=xl/worksheets/_rels/sheet6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0.xml"/><Relationship Id="rId2" Type="http://schemas.openxmlformats.org/officeDocument/2006/relationships/printerSettings" Target="../printerSettings/printerSettings61.bin"/><Relationship Id="rId1" Type="http://schemas.openxmlformats.org/officeDocument/2006/relationships/hyperlink" Target="mailto:pawel.wyszinski@nordea.com" TargetMode="External"/><Relationship Id="rId4" Type="http://schemas.openxmlformats.org/officeDocument/2006/relationships/vmlDrawing" Target="../drawings/vmlDrawing13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E31"/>
  <sheetViews>
    <sheetView showWhiteSpace="0" view="pageLayout" zoomScale="60" zoomScaleNormal="100" zoomScaleSheetLayoutView="100" zoomScalePageLayoutView="60" workbookViewId="0">
      <selection activeCell="AB44" sqref="AB44"/>
    </sheetView>
  </sheetViews>
  <sheetFormatPr defaultRowHeight="15" x14ac:dyDescent="0.25"/>
  <cols>
    <col min="1" max="8" width="9.140625" style="1"/>
    <col min="9" max="9" width="16.5703125" style="1" customWidth="1"/>
    <col min="10" max="10" width="6.5703125" style="1" customWidth="1"/>
    <col min="11" max="11" width="9.140625" style="1"/>
    <col min="12" max="22" width="0" style="1" hidden="1" customWidth="1"/>
    <col min="23" max="16384" width="9.140625" style="1"/>
  </cols>
  <sheetData>
    <row r="31" spans="5:5" x14ac:dyDescent="0.25">
      <c r="E31" s="1" t="s">
        <v>0</v>
      </c>
    </row>
  </sheetData>
  <printOptions horizontalCentered="1"/>
  <pageMargins left="0.25" right="0.25" top="0.75" bottom="0.75" header="0.3" footer="0.3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49"/>
  <sheetViews>
    <sheetView view="pageLayout" zoomScale="70" zoomScaleNormal="100" zoomScaleSheetLayoutView="115" zoomScalePageLayoutView="70" workbookViewId="0">
      <selection activeCell="D34" sqref="D34"/>
    </sheetView>
  </sheetViews>
  <sheetFormatPr defaultRowHeight="11.25" x14ac:dyDescent="0.2"/>
  <cols>
    <col min="1" max="1" width="45" style="2" customWidth="1"/>
    <col min="2" max="2" width="4.7109375" style="2" customWidth="1"/>
    <col min="3" max="3" width="2.7109375" style="2" customWidth="1"/>
    <col min="4" max="4" width="57.140625" style="2" customWidth="1"/>
    <col min="5" max="5" width="6.5703125" style="2" customWidth="1"/>
    <col min="6" max="6" width="6.42578125" style="2" customWidth="1"/>
    <col min="7" max="16384" width="9.140625" style="2"/>
  </cols>
  <sheetData>
    <row r="1" spans="1:5" ht="13.5" customHeight="1" x14ac:dyDescent="0.2">
      <c r="A1" s="55" t="s">
        <v>108</v>
      </c>
    </row>
    <row r="2" spans="1:5" ht="13.5" customHeight="1" x14ac:dyDescent="0.2"/>
    <row r="3" spans="1:5" ht="13.5" customHeight="1" x14ac:dyDescent="0.2"/>
    <row r="4" spans="1:5" ht="13.5" customHeight="1" x14ac:dyDescent="0.2">
      <c r="A4" s="50" t="s">
        <v>107</v>
      </c>
      <c r="B4" s="54"/>
      <c r="C4" s="54"/>
      <c r="D4" s="50" t="s">
        <v>106</v>
      </c>
      <c r="E4" s="54"/>
    </row>
    <row r="5" spans="1:5" ht="13.5" customHeight="1" x14ac:dyDescent="0.2">
      <c r="A5" s="54" t="s">
        <v>105</v>
      </c>
      <c r="B5" s="54">
        <v>3</v>
      </c>
      <c r="C5" s="54"/>
      <c r="D5" s="54" t="s">
        <v>104</v>
      </c>
      <c r="E5" s="54">
        <v>35</v>
      </c>
    </row>
    <row r="6" spans="1:5" ht="13.5" customHeight="1" x14ac:dyDescent="0.2">
      <c r="A6" s="54" t="s">
        <v>1230</v>
      </c>
      <c r="B6" s="54">
        <v>4</v>
      </c>
      <c r="C6" s="54"/>
      <c r="D6" s="2335"/>
      <c r="E6" s="54"/>
    </row>
    <row r="7" spans="1:5" ht="13.5" customHeight="1" x14ac:dyDescent="0.2">
      <c r="A7" s="54" t="s">
        <v>103</v>
      </c>
      <c r="B7" s="54">
        <v>6</v>
      </c>
      <c r="C7" s="54"/>
      <c r="D7" s="50" t="s">
        <v>102</v>
      </c>
      <c r="E7" s="54"/>
    </row>
    <row r="8" spans="1:5" ht="13.5" customHeight="1" x14ac:dyDescent="0.2">
      <c r="A8" s="54" t="s">
        <v>101</v>
      </c>
      <c r="B8" s="54">
        <v>6</v>
      </c>
      <c r="C8" s="54"/>
      <c r="D8" s="54" t="s">
        <v>100</v>
      </c>
      <c r="E8" s="54">
        <v>37</v>
      </c>
    </row>
    <row r="9" spans="1:5" ht="13.5" customHeight="1" x14ac:dyDescent="0.2">
      <c r="A9" s="54"/>
      <c r="B9" s="54"/>
      <c r="C9" s="54"/>
      <c r="D9" s="54" t="s">
        <v>99</v>
      </c>
      <c r="E9" s="54">
        <v>45</v>
      </c>
    </row>
    <row r="10" spans="1:5" ht="13.5" customHeight="1" x14ac:dyDescent="0.2">
      <c r="A10" s="50" t="s">
        <v>98</v>
      </c>
      <c r="B10" s="54"/>
      <c r="C10" s="54"/>
      <c r="D10" s="54" t="s">
        <v>1181</v>
      </c>
      <c r="E10" s="54">
        <v>46</v>
      </c>
    </row>
    <row r="11" spans="1:5" ht="13.5" customHeight="1" x14ac:dyDescent="0.2">
      <c r="A11" s="54" t="s">
        <v>97</v>
      </c>
      <c r="B11" s="54">
        <v>8</v>
      </c>
      <c r="C11" s="54"/>
      <c r="D11" s="54" t="s">
        <v>96</v>
      </c>
      <c r="E11" s="54">
        <v>47</v>
      </c>
    </row>
    <row r="12" spans="1:5" ht="13.5" customHeight="1" x14ac:dyDescent="0.2">
      <c r="A12" s="54" t="s">
        <v>95</v>
      </c>
      <c r="B12" s="54">
        <v>8</v>
      </c>
      <c r="C12" s="54"/>
      <c r="D12" s="54" t="s">
        <v>94</v>
      </c>
      <c r="E12" s="54">
        <v>48</v>
      </c>
    </row>
    <row r="13" spans="1:5" ht="13.5" customHeight="1" x14ac:dyDescent="0.2">
      <c r="A13" s="54" t="s">
        <v>93</v>
      </c>
      <c r="B13" s="54">
        <v>9</v>
      </c>
      <c r="C13" s="54"/>
      <c r="D13" s="54" t="s">
        <v>92</v>
      </c>
      <c r="E13" s="54">
        <v>61</v>
      </c>
    </row>
    <row r="14" spans="1:5" ht="13.5" customHeight="1" x14ac:dyDescent="0.2">
      <c r="A14" s="54" t="s">
        <v>91</v>
      </c>
      <c r="B14" s="54">
        <v>10</v>
      </c>
      <c r="C14" s="54"/>
      <c r="D14" s="54" t="s">
        <v>90</v>
      </c>
      <c r="E14" s="54">
        <v>62</v>
      </c>
    </row>
    <row r="15" spans="1:5" ht="13.5" customHeight="1" x14ac:dyDescent="0.2">
      <c r="A15" s="54" t="s">
        <v>89</v>
      </c>
      <c r="B15" s="54">
        <v>11</v>
      </c>
      <c r="C15" s="54"/>
      <c r="E15" s="54"/>
    </row>
    <row r="16" spans="1:5" ht="13.5" customHeight="1" x14ac:dyDescent="0.2">
      <c r="A16" s="54" t="s">
        <v>88</v>
      </c>
      <c r="B16" s="54">
        <v>12</v>
      </c>
      <c r="C16" s="54"/>
      <c r="D16" s="50" t="s">
        <v>87</v>
      </c>
      <c r="E16" s="54"/>
    </row>
    <row r="17" spans="1:5" ht="13.5" customHeight="1" x14ac:dyDescent="0.2">
      <c r="A17" s="54" t="s">
        <v>86</v>
      </c>
      <c r="B17" s="54">
        <v>13</v>
      </c>
      <c r="C17" s="54"/>
      <c r="D17" s="54" t="s">
        <v>1182</v>
      </c>
      <c r="E17" s="54">
        <v>68</v>
      </c>
    </row>
    <row r="18" spans="1:5" ht="13.5" customHeight="1" x14ac:dyDescent="0.2">
      <c r="A18" s="54" t="s">
        <v>85</v>
      </c>
      <c r="B18" s="54">
        <v>14</v>
      </c>
      <c r="C18" s="54"/>
      <c r="D18" s="54" t="s">
        <v>84</v>
      </c>
      <c r="E18" s="54">
        <v>69</v>
      </c>
    </row>
    <row r="19" spans="1:5" ht="13.5" customHeight="1" x14ac:dyDescent="0.2">
      <c r="A19" s="54" t="s">
        <v>83</v>
      </c>
      <c r="B19" s="54">
        <v>14</v>
      </c>
      <c r="C19" s="54"/>
      <c r="D19" s="54" t="s">
        <v>82</v>
      </c>
      <c r="E19" s="54">
        <v>70</v>
      </c>
    </row>
    <row r="20" spans="1:5" ht="13.5" customHeight="1" x14ac:dyDescent="0.2">
      <c r="A20" s="54" t="s">
        <v>81</v>
      </c>
      <c r="B20" s="54">
        <v>14</v>
      </c>
      <c r="C20" s="54"/>
      <c r="D20" s="54" t="s">
        <v>80</v>
      </c>
      <c r="E20" s="54">
        <v>70</v>
      </c>
    </row>
    <row r="21" spans="1:5" s="2600" customFormat="1" ht="13.5" customHeight="1" x14ac:dyDescent="0.2">
      <c r="A21" s="54" t="s">
        <v>81</v>
      </c>
      <c r="B21" s="54">
        <v>15</v>
      </c>
      <c r="C21" s="54"/>
      <c r="D21" s="54"/>
      <c r="E21" s="54"/>
    </row>
    <row r="22" spans="1:5" ht="13.5" customHeight="1" x14ac:dyDescent="0.2">
      <c r="A22" s="54"/>
      <c r="C22" s="54"/>
      <c r="D22" s="54" t="s">
        <v>79</v>
      </c>
      <c r="E22" s="54">
        <v>73</v>
      </c>
    </row>
    <row r="23" spans="1:5" ht="13.5" customHeight="1" x14ac:dyDescent="0.2">
      <c r="A23" s="50" t="s">
        <v>78</v>
      </c>
      <c r="B23" s="54"/>
      <c r="C23" s="54"/>
    </row>
    <row r="24" spans="1:5" ht="13.5" customHeight="1" x14ac:dyDescent="0.2">
      <c r="A24" s="50" t="s">
        <v>235</v>
      </c>
      <c r="B24" s="54"/>
      <c r="C24" s="54"/>
    </row>
    <row r="25" spans="1:5" ht="13.5" customHeight="1" x14ac:dyDescent="0.2">
      <c r="A25" s="54" t="s">
        <v>1176</v>
      </c>
      <c r="B25" s="54">
        <v>17</v>
      </c>
      <c r="C25" s="54"/>
    </row>
    <row r="26" spans="1:5" ht="13.5" customHeight="1" x14ac:dyDescent="0.2">
      <c r="A26" s="54" t="s">
        <v>1177</v>
      </c>
      <c r="B26" s="54">
        <v>18</v>
      </c>
      <c r="C26" s="54"/>
    </row>
    <row r="27" spans="1:5" ht="13.5" customHeight="1" x14ac:dyDescent="0.2">
      <c r="A27" s="54" t="s">
        <v>1185</v>
      </c>
      <c r="B27" s="54">
        <v>18</v>
      </c>
      <c r="C27" s="54"/>
    </row>
    <row r="28" spans="1:5" ht="13.5" customHeight="1" x14ac:dyDescent="0.2">
      <c r="A28" s="54" t="s">
        <v>1178</v>
      </c>
      <c r="B28" s="54">
        <v>19</v>
      </c>
      <c r="C28" s="54"/>
      <c r="D28" s="54"/>
      <c r="E28" s="54"/>
    </row>
    <row r="29" spans="1:5" ht="13.5" customHeight="1" x14ac:dyDescent="0.2">
      <c r="A29" s="54" t="s">
        <v>1179</v>
      </c>
      <c r="B29" s="54">
        <v>19</v>
      </c>
      <c r="C29" s="54"/>
      <c r="D29" s="54"/>
      <c r="E29" s="54"/>
    </row>
    <row r="30" spans="1:5" ht="13.5" customHeight="1" x14ac:dyDescent="0.2">
      <c r="A30" s="54" t="s">
        <v>1180</v>
      </c>
      <c r="B30" s="54">
        <v>20</v>
      </c>
      <c r="C30" s="54"/>
      <c r="D30" s="54"/>
      <c r="E30" s="54"/>
    </row>
    <row r="31" spans="1:5" ht="13.5" customHeight="1" x14ac:dyDescent="0.2">
      <c r="B31" s="54"/>
      <c r="C31" s="54"/>
      <c r="D31" s="54"/>
      <c r="E31" s="54"/>
    </row>
    <row r="32" spans="1:5" ht="13.5" customHeight="1" x14ac:dyDescent="0.2">
      <c r="A32" s="50" t="s">
        <v>77</v>
      </c>
      <c r="C32" s="54"/>
      <c r="D32" s="54"/>
      <c r="E32" s="54"/>
    </row>
    <row r="33" spans="1:5" ht="13.5" customHeight="1" x14ac:dyDescent="0.2">
      <c r="A33" s="54" t="s">
        <v>76</v>
      </c>
      <c r="B33" s="54">
        <v>22</v>
      </c>
      <c r="C33" s="54"/>
      <c r="D33" s="54"/>
      <c r="E33" s="54"/>
    </row>
    <row r="34" spans="1:5" ht="13.5" customHeight="1" x14ac:dyDescent="0.2">
      <c r="A34" s="54" t="s">
        <v>75</v>
      </c>
      <c r="B34" s="54">
        <v>23</v>
      </c>
      <c r="C34" s="54"/>
      <c r="D34" s="54"/>
      <c r="E34" s="54"/>
    </row>
    <row r="35" spans="1:5" ht="13.5" customHeight="1" x14ac:dyDescent="0.2">
      <c r="A35" s="54" t="s">
        <v>74</v>
      </c>
      <c r="B35" s="54">
        <v>23</v>
      </c>
      <c r="C35" s="54"/>
      <c r="D35" s="54"/>
      <c r="E35" s="54"/>
    </row>
    <row r="36" spans="1:5" ht="13.5" customHeight="1" x14ac:dyDescent="0.2">
      <c r="A36" s="54" t="s">
        <v>73</v>
      </c>
      <c r="B36" s="54">
        <v>24</v>
      </c>
      <c r="C36" s="54"/>
      <c r="D36" s="54"/>
      <c r="E36" s="54"/>
    </row>
    <row r="37" spans="1:5" ht="13.5" customHeight="1" x14ac:dyDescent="0.2">
      <c r="A37" s="54" t="s">
        <v>72</v>
      </c>
      <c r="B37" s="54">
        <v>25</v>
      </c>
      <c r="C37" s="54"/>
      <c r="D37" s="54"/>
      <c r="E37" s="54"/>
    </row>
    <row r="38" spans="1:5" ht="13.5" customHeight="1" x14ac:dyDescent="0.2">
      <c r="B38" s="54"/>
      <c r="C38" s="54"/>
      <c r="D38" s="54"/>
      <c r="E38" s="54"/>
    </row>
    <row r="39" spans="1:5" ht="13.5" customHeight="1" x14ac:dyDescent="0.2">
      <c r="A39" s="50" t="s">
        <v>233</v>
      </c>
      <c r="B39" s="54"/>
      <c r="C39" s="54"/>
      <c r="D39" s="54"/>
      <c r="E39" s="54"/>
    </row>
    <row r="40" spans="1:5" ht="14.1" customHeight="1" x14ac:dyDescent="0.2">
      <c r="A40" s="54" t="s">
        <v>71</v>
      </c>
      <c r="B40" s="54">
        <v>27</v>
      </c>
      <c r="C40" s="54"/>
      <c r="D40" s="54"/>
      <c r="E40" s="54"/>
    </row>
    <row r="41" spans="1:5" ht="14.1" customHeight="1" x14ac:dyDescent="0.2">
      <c r="A41" s="54"/>
      <c r="B41" s="54"/>
      <c r="C41" s="54"/>
      <c r="D41" s="54"/>
      <c r="E41" s="54"/>
    </row>
    <row r="42" spans="1:5" ht="14.1" customHeight="1" x14ac:dyDescent="0.2">
      <c r="A42" s="50" t="s">
        <v>232</v>
      </c>
      <c r="B42" s="54"/>
      <c r="C42" s="54"/>
      <c r="D42" s="54"/>
      <c r="E42" s="54"/>
    </row>
    <row r="43" spans="1:5" ht="14.1" customHeight="1" x14ac:dyDescent="0.2">
      <c r="A43" s="54" t="s">
        <v>70</v>
      </c>
      <c r="B43" s="54">
        <v>29</v>
      </c>
      <c r="C43" s="54"/>
      <c r="D43" s="54"/>
      <c r="E43" s="54"/>
    </row>
    <row r="44" spans="1:5" ht="14.1" customHeight="1" x14ac:dyDescent="0.2">
      <c r="A44" s="54" t="s">
        <v>69</v>
      </c>
      <c r="B44" s="54">
        <v>29</v>
      </c>
    </row>
    <row r="45" spans="1:5" ht="12.75" x14ac:dyDescent="0.2">
      <c r="A45" s="54" t="s">
        <v>68</v>
      </c>
      <c r="B45" s="54">
        <v>30</v>
      </c>
    </row>
    <row r="46" spans="1:5" ht="12.75" x14ac:dyDescent="0.2">
      <c r="A46" s="54" t="s">
        <v>67</v>
      </c>
      <c r="B46" s="54">
        <v>30</v>
      </c>
    </row>
    <row r="47" spans="1:5" ht="12.75" x14ac:dyDescent="0.2">
      <c r="A47" s="54" t="s">
        <v>66</v>
      </c>
      <c r="B47" s="54">
        <v>31</v>
      </c>
    </row>
    <row r="48" spans="1:5" ht="12.75" x14ac:dyDescent="0.2">
      <c r="A48" s="54" t="s">
        <v>65</v>
      </c>
      <c r="B48" s="54">
        <v>32</v>
      </c>
    </row>
    <row r="49" spans="1:2" ht="12.75" x14ac:dyDescent="0.2">
      <c r="A49" s="54" t="s">
        <v>64</v>
      </c>
      <c r="B49" s="54">
        <v>33</v>
      </c>
    </row>
  </sheetData>
  <printOptions horizontalCentered="1"/>
  <pageMargins left="0.7" right="0.7" top="0.75" bottom="0.75" header="0.3" footer="0.3"/>
  <pageSetup paperSize="9" scale="75" firstPageNumber="2" orientation="portrait" r:id="rId1"/>
  <headerFooter>
    <oddFooter>&amp;C&amp;7Fact book - Q1 2018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5"/>
  </sheetPr>
  <dimension ref="F3"/>
  <sheetViews>
    <sheetView view="pageBreakPreview" zoomScale="70" zoomScaleNormal="100" zoomScaleSheetLayoutView="70" zoomScalePageLayoutView="90" workbookViewId="0">
      <selection activeCell="Q44" sqref="Q44"/>
    </sheetView>
  </sheetViews>
  <sheetFormatPr defaultRowHeight="15" x14ac:dyDescent="0.25"/>
  <cols>
    <col min="1" max="4" width="9.140625" style="1"/>
    <col min="5" max="5" width="3.5703125" style="1" customWidth="1"/>
    <col min="6" max="16384" width="9.140625" style="1"/>
  </cols>
  <sheetData>
    <row r="3" spans="6:6" ht="35.25" x14ac:dyDescent="0.5">
      <c r="F3" s="56" t="s">
        <v>109</v>
      </c>
    </row>
  </sheetData>
  <printOptions horizontalCentered="1"/>
  <pageMargins left="0.23622047244094488" right="0.23622047244094488" top="0.74803149606299213" bottom="0.74803149606299213" header="0.31496062992125984" footer="0.31496062992125984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theme="4" tint="0.59999389629810485"/>
  </sheetPr>
  <dimension ref="A1:AN67"/>
  <sheetViews>
    <sheetView showGridLines="0" view="pageLayout" topLeftCell="A4" zoomScale="70" zoomScaleNormal="100" zoomScaleSheetLayoutView="80" zoomScalePageLayoutView="70" workbookViewId="0">
      <selection activeCell="H25" sqref="H25"/>
    </sheetView>
  </sheetViews>
  <sheetFormatPr defaultRowHeight="11.25" x14ac:dyDescent="0.2"/>
  <cols>
    <col min="1" max="1" width="36.85546875" style="2" customWidth="1"/>
    <col min="2" max="8" width="10.7109375" style="2" customWidth="1"/>
    <col min="9" max="9" width="9.7109375" style="2" customWidth="1"/>
    <col min="10" max="10" width="9" style="2" customWidth="1"/>
    <col min="11" max="12" width="8.28515625" style="2" customWidth="1"/>
    <col min="13" max="14" width="9" style="2" customWidth="1"/>
    <col min="15" max="16" width="9.28515625" style="2" customWidth="1"/>
    <col min="17" max="17" width="17.28515625" style="2" customWidth="1"/>
    <col min="18" max="19" width="8.28515625" style="2" customWidth="1"/>
    <col min="20" max="20" width="9.7109375" style="2" customWidth="1"/>
    <col min="21" max="21" width="9" style="2" customWidth="1"/>
    <col min="22" max="23" width="8.28515625" style="2" customWidth="1"/>
    <col min="24" max="25" width="9" style="2" customWidth="1"/>
    <col min="26" max="27" width="9.28515625" style="2" customWidth="1"/>
    <col min="28" max="28" width="17.28515625" style="2" customWidth="1"/>
    <col min="29" max="30" width="8.28515625" style="2" customWidth="1"/>
    <col min="31" max="31" width="33.7109375" style="2" customWidth="1"/>
    <col min="32" max="32" width="18.85546875" style="2" bestFit="1" customWidth="1"/>
    <col min="33" max="33" width="6.7109375" style="2" customWidth="1"/>
    <col min="34" max="34" width="7.42578125" style="2" customWidth="1"/>
    <col min="35" max="37" width="6.7109375" style="2" customWidth="1"/>
    <col min="38" max="38" width="9" style="2" customWidth="1"/>
    <col min="39" max="39" width="6.7109375" style="2" customWidth="1"/>
    <col min="40" max="16384" width="9.140625" style="2"/>
  </cols>
  <sheetData>
    <row r="1" spans="1:39" ht="22.5" customHeight="1" x14ac:dyDescent="0.2">
      <c r="A1" s="2727" t="s">
        <v>63</v>
      </c>
      <c r="B1" s="1087"/>
      <c r="C1" s="1087"/>
      <c r="D1" s="1087"/>
      <c r="E1" s="1087"/>
      <c r="F1" s="1087"/>
      <c r="G1" s="1087"/>
      <c r="H1" s="1087"/>
      <c r="I1" s="2841" t="s">
        <v>62</v>
      </c>
      <c r="J1" s="2841"/>
      <c r="K1" s="2841"/>
      <c r="L1" s="2841"/>
      <c r="M1" s="2841"/>
      <c r="N1" s="2841"/>
      <c r="O1" s="2841"/>
      <c r="P1" s="2841"/>
      <c r="Q1" s="53"/>
      <c r="R1" s="53"/>
      <c r="S1" s="53"/>
      <c r="T1" s="2841" t="s">
        <v>61</v>
      </c>
      <c r="U1" s="2841"/>
      <c r="V1" s="2841"/>
      <c r="W1" s="2841"/>
      <c r="X1" s="2841"/>
      <c r="Y1" s="2841"/>
      <c r="Z1" s="2841"/>
      <c r="AA1" s="2841"/>
      <c r="AB1" s="2841"/>
      <c r="AC1" s="2841"/>
      <c r="AD1" s="2841"/>
      <c r="AE1" s="23" t="s">
        <v>60</v>
      </c>
      <c r="AF1" s="52"/>
      <c r="AG1" s="52"/>
      <c r="AH1" s="52"/>
      <c r="AI1" s="52"/>
      <c r="AJ1" s="52"/>
      <c r="AK1" s="52"/>
      <c r="AL1" s="52"/>
      <c r="AM1" s="52"/>
    </row>
    <row r="2" spans="1:39" ht="13.5" customHeight="1" x14ac:dyDescent="0.2">
      <c r="A2" s="2728" t="s">
        <v>1242</v>
      </c>
      <c r="B2" s="1087"/>
      <c r="C2" s="1087"/>
      <c r="D2" s="1087"/>
      <c r="E2" s="1087"/>
      <c r="F2" s="1087"/>
      <c r="G2" s="1087"/>
      <c r="H2" s="1087"/>
      <c r="I2" s="51" t="s">
        <v>1243</v>
      </c>
      <c r="J2" s="50"/>
      <c r="K2" s="50"/>
      <c r="L2" s="50"/>
      <c r="M2" s="50"/>
      <c r="N2" s="50"/>
      <c r="AE2" s="49" t="s">
        <v>1244</v>
      </c>
      <c r="AF2" s="48" t="s">
        <v>59</v>
      </c>
      <c r="AG2" s="47"/>
      <c r="AH2" s="47" t="s">
        <v>58</v>
      </c>
      <c r="AI2" s="47"/>
      <c r="AJ2" s="47" t="s">
        <v>57</v>
      </c>
      <c r="AK2" s="47"/>
      <c r="AL2" s="47" t="s">
        <v>56</v>
      </c>
      <c r="AM2" s="47"/>
    </row>
    <row r="3" spans="1:39" ht="12.75" customHeight="1" thickBot="1" x14ac:dyDescent="0.25">
      <c r="A3" s="2729"/>
      <c r="B3" s="1087"/>
      <c r="C3" s="1087"/>
      <c r="D3" s="1087"/>
      <c r="E3" s="1087"/>
      <c r="F3" s="1087"/>
      <c r="G3" s="1087"/>
      <c r="H3" s="1087"/>
      <c r="I3" s="2842"/>
      <c r="J3" s="2842"/>
      <c r="K3" s="2843" t="s">
        <v>55</v>
      </c>
      <c r="L3" s="2844"/>
      <c r="M3" s="2842"/>
      <c r="N3" s="2842"/>
      <c r="O3" s="2847" t="s">
        <v>1251</v>
      </c>
      <c r="P3" s="2846"/>
      <c r="Q3" s="4"/>
      <c r="R3" s="2843" t="s">
        <v>54</v>
      </c>
      <c r="S3" s="2844"/>
      <c r="T3" s="2842"/>
      <c r="U3" s="2842"/>
      <c r="V3" s="2843" t="s">
        <v>53</v>
      </c>
      <c r="W3" s="2844"/>
      <c r="X3" s="2842"/>
      <c r="Y3" s="2842"/>
      <c r="Z3" s="2843" t="s">
        <v>1248</v>
      </c>
      <c r="AA3" s="2844"/>
      <c r="AB3" s="4"/>
      <c r="AC3" s="2845" t="s">
        <v>1247</v>
      </c>
      <c r="AD3" s="2846"/>
      <c r="AE3" s="46"/>
      <c r="AF3" s="45" t="s">
        <v>52</v>
      </c>
      <c r="AG3" s="44" t="s">
        <v>51</v>
      </c>
      <c r="AH3" s="44" t="s">
        <v>52</v>
      </c>
      <c r="AI3" s="44" t="s">
        <v>51</v>
      </c>
      <c r="AJ3" s="44" t="s">
        <v>52</v>
      </c>
      <c r="AK3" s="44" t="s">
        <v>51</v>
      </c>
      <c r="AL3" s="44" t="s">
        <v>52</v>
      </c>
      <c r="AM3" s="44" t="s">
        <v>51</v>
      </c>
    </row>
    <row r="4" spans="1:39" ht="16.5" customHeight="1" x14ac:dyDescent="0.2">
      <c r="A4" s="2730" t="s">
        <v>50</v>
      </c>
      <c r="B4" s="1087"/>
      <c r="C4" s="1087"/>
      <c r="D4" s="1087"/>
      <c r="E4" s="1087"/>
      <c r="F4" s="1087"/>
      <c r="G4" s="1087"/>
      <c r="H4" s="1087"/>
      <c r="I4" s="2842"/>
      <c r="J4" s="2842"/>
      <c r="K4" s="2844"/>
      <c r="L4" s="2844"/>
      <c r="M4" s="2842"/>
      <c r="N4" s="2842"/>
      <c r="O4" s="2846"/>
      <c r="P4" s="2846"/>
      <c r="Q4" s="4"/>
      <c r="R4" s="2844"/>
      <c r="S4" s="2844"/>
      <c r="T4" s="2842"/>
      <c r="U4" s="2842"/>
      <c r="V4" s="2844"/>
      <c r="W4" s="2844"/>
      <c r="X4" s="2842"/>
      <c r="Y4" s="2842"/>
      <c r="Z4" s="2844"/>
      <c r="AA4" s="2844"/>
      <c r="AB4" s="4"/>
      <c r="AC4" s="2846"/>
      <c r="AD4" s="2846"/>
      <c r="AE4" s="43" t="s">
        <v>49</v>
      </c>
      <c r="AF4" s="35" t="s">
        <v>48</v>
      </c>
      <c r="AG4" s="34" t="s">
        <v>47</v>
      </c>
      <c r="AH4" s="34" t="s">
        <v>46</v>
      </c>
      <c r="AI4" s="34" t="s">
        <v>44</v>
      </c>
      <c r="AJ4" s="34" t="s">
        <v>45</v>
      </c>
      <c r="AK4" s="34" t="s">
        <v>44</v>
      </c>
      <c r="AL4" s="34" t="s">
        <v>43</v>
      </c>
      <c r="AM4" s="34" t="s">
        <v>42</v>
      </c>
    </row>
    <row r="5" spans="1:39" ht="16.5" customHeight="1" x14ac:dyDescent="0.25">
      <c r="A5" s="1087"/>
      <c r="B5" s="1087"/>
      <c r="C5" s="2731"/>
      <c r="D5" s="1087"/>
      <c r="E5" s="1087"/>
      <c r="F5" s="1087"/>
      <c r="G5" s="1087"/>
      <c r="H5" s="1087"/>
      <c r="I5" s="2842"/>
      <c r="J5" s="2842"/>
      <c r="K5" s="2844"/>
      <c r="L5" s="2844"/>
      <c r="M5" s="2842"/>
      <c r="N5" s="2842"/>
      <c r="O5" s="2846"/>
      <c r="P5" s="2846"/>
      <c r="Q5" s="4"/>
      <c r="R5" s="2844"/>
      <c r="S5" s="2844"/>
      <c r="T5" s="2842"/>
      <c r="U5" s="2842"/>
      <c r="V5" s="2844"/>
      <c r="W5" s="2844"/>
      <c r="X5" s="2842"/>
      <c r="Y5" s="2842"/>
      <c r="Z5" s="2844"/>
      <c r="AA5" s="2844"/>
      <c r="AB5" s="4"/>
      <c r="AC5" s="2846"/>
      <c r="AD5" s="2846"/>
      <c r="AE5" s="43" t="s">
        <v>41</v>
      </c>
      <c r="AF5" s="34"/>
      <c r="AG5" s="34" t="s">
        <v>36</v>
      </c>
      <c r="AH5" s="34"/>
      <c r="AI5" s="34" t="s">
        <v>39</v>
      </c>
      <c r="AJ5" s="34"/>
      <c r="AK5" s="34"/>
      <c r="AL5" s="34"/>
      <c r="AM5" s="34"/>
    </row>
    <row r="6" spans="1:39" ht="20.100000000000001" customHeight="1" x14ac:dyDescent="0.2">
      <c r="A6" s="1087"/>
      <c r="B6" s="1087"/>
      <c r="C6" s="1087"/>
      <c r="D6" s="1087"/>
      <c r="E6" s="1087"/>
      <c r="F6" s="1087"/>
      <c r="G6" s="1087"/>
      <c r="H6" s="1087"/>
      <c r="I6" s="2842"/>
      <c r="J6" s="2842"/>
      <c r="K6" s="2844"/>
      <c r="L6" s="2844"/>
      <c r="M6" s="2842"/>
      <c r="N6" s="2842"/>
      <c r="O6" s="2846"/>
      <c r="P6" s="2846"/>
      <c r="Q6" s="4"/>
      <c r="R6" s="2844"/>
      <c r="S6" s="2844"/>
      <c r="T6" s="2842"/>
      <c r="U6" s="2842"/>
      <c r="V6" s="2844"/>
      <c r="W6" s="2844"/>
      <c r="X6" s="2842"/>
      <c r="Y6" s="2842"/>
      <c r="Z6" s="2844"/>
      <c r="AA6" s="2844"/>
      <c r="AB6" s="4"/>
      <c r="AC6" s="2846"/>
      <c r="AD6" s="2846"/>
      <c r="AE6" s="43" t="s">
        <v>40</v>
      </c>
      <c r="AF6" s="34"/>
      <c r="AG6" s="34" t="s">
        <v>36</v>
      </c>
      <c r="AH6" s="34"/>
      <c r="AI6" s="34" t="s">
        <v>39</v>
      </c>
      <c r="AJ6" s="34"/>
      <c r="AK6" s="34"/>
      <c r="AL6" s="34"/>
      <c r="AM6" s="34"/>
    </row>
    <row r="7" spans="1:39" ht="20.100000000000001" customHeight="1" x14ac:dyDescent="0.2">
      <c r="A7" s="1087"/>
      <c r="B7" s="1087"/>
      <c r="C7" s="1087"/>
      <c r="D7" s="1087"/>
      <c r="E7" s="1087"/>
      <c r="F7" s="1087"/>
      <c r="G7" s="1087"/>
      <c r="H7" s="1087"/>
      <c r="I7" s="2842"/>
      <c r="J7" s="2842"/>
      <c r="K7" s="2844"/>
      <c r="L7" s="2844"/>
      <c r="M7" s="2842"/>
      <c r="N7" s="2842"/>
      <c r="O7" s="2846"/>
      <c r="P7" s="2846"/>
      <c r="Q7" s="4"/>
      <c r="R7" s="2844"/>
      <c r="S7" s="2844"/>
      <c r="T7" s="2842"/>
      <c r="U7" s="2842"/>
      <c r="V7" s="2844"/>
      <c r="W7" s="2844"/>
      <c r="X7" s="2842"/>
      <c r="Y7" s="2842"/>
      <c r="Z7" s="2844"/>
      <c r="AA7" s="2844"/>
      <c r="AB7" s="4"/>
      <c r="AC7" s="2846"/>
      <c r="AD7" s="2846"/>
      <c r="AE7" s="43" t="s">
        <v>38</v>
      </c>
      <c r="AF7" s="34"/>
      <c r="AG7" s="34" t="s">
        <v>36</v>
      </c>
      <c r="AH7" s="34"/>
      <c r="AI7" s="34"/>
      <c r="AJ7" s="34"/>
      <c r="AK7" s="34"/>
      <c r="AL7" s="34"/>
      <c r="AM7" s="34"/>
    </row>
    <row r="8" spans="1:39" ht="20.100000000000001" customHeight="1" x14ac:dyDescent="0.2">
      <c r="A8" s="1087"/>
      <c r="B8" s="1087"/>
      <c r="C8" s="1087"/>
      <c r="D8" s="1087"/>
      <c r="E8" s="1087"/>
      <c r="F8" s="1087"/>
      <c r="G8" s="1087"/>
      <c r="H8" s="1087"/>
      <c r="I8" s="2842"/>
      <c r="J8" s="2842"/>
      <c r="K8" s="2844"/>
      <c r="L8" s="2844"/>
      <c r="M8" s="2842"/>
      <c r="N8" s="2842"/>
      <c r="O8" s="2846"/>
      <c r="P8" s="2846"/>
      <c r="Q8" s="4"/>
      <c r="R8" s="2844"/>
      <c r="S8" s="2844"/>
      <c r="T8" s="2842"/>
      <c r="U8" s="2842"/>
      <c r="V8" s="2844"/>
      <c r="W8" s="2844"/>
      <c r="X8" s="2842"/>
      <c r="Y8" s="2842"/>
      <c r="Z8" s="2844"/>
      <c r="AA8" s="2844"/>
      <c r="AB8" s="4"/>
      <c r="AC8" s="2846"/>
      <c r="AD8" s="2846"/>
      <c r="AE8" s="43" t="s">
        <v>37</v>
      </c>
      <c r="AF8" s="34"/>
      <c r="AG8" s="34" t="s">
        <v>36</v>
      </c>
      <c r="AH8" s="34"/>
      <c r="AI8" s="34"/>
      <c r="AJ8" s="34"/>
      <c r="AK8" s="34"/>
      <c r="AL8" s="34"/>
      <c r="AM8" s="34"/>
    </row>
    <row r="9" spans="1:39" ht="20.100000000000001" customHeight="1" x14ac:dyDescent="0.2">
      <c r="A9" s="1087"/>
      <c r="B9" s="1087"/>
      <c r="C9" s="1087"/>
      <c r="D9" s="1087"/>
      <c r="E9" s="1087"/>
      <c r="F9" s="1087"/>
      <c r="G9" s="1087"/>
      <c r="H9" s="1087"/>
      <c r="AE9" s="42" t="s">
        <v>35</v>
      </c>
      <c r="AF9" s="41"/>
      <c r="AG9" s="34"/>
      <c r="AH9" s="41"/>
      <c r="AI9" s="34" t="s">
        <v>30</v>
      </c>
      <c r="AJ9" s="34"/>
      <c r="AK9" s="34" t="s">
        <v>30</v>
      </c>
      <c r="AL9" s="41"/>
    </row>
    <row r="10" spans="1:39" ht="20.100000000000001" customHeight="1" x14ac:dyDescent="0.2">
      <c r="A10" s="1087"/>
      <c r="B10" s="1087"/>
      <c r="C10" s="1087"/>
      <c r="D10" s="1087"/>
      <c r="E10" s="1087"/>
      <c r="F10" s="1087"/>
      <c r="G10" s="1087"/>
      <c r="H10" s="1087"/>
      <c r="I10" s="2842"/>
      <c r="J10" s="2842"/>
      <c r="K10" s="2843" t="s">
        <v>1381</v>
      </c>
      <c r="L10" s="2844"/>
      <c r="M10" s="2842"/>
      <c r="N10" s="2842"/>
      <c r="O10" s="2843" t="s">
        <v>34</v>
      </c>
      <c r="P10" s="2844"/>
      <c r="Q10" s="37"/>
      <c r="R10" s="2843" t="s">
        <v>33</v>
      </c>
      <c r="S10" s="2844"/>
      <c r="T10" s="3"/>
      <c r="U10" s="3"/>
      <c r="V10" s="2848" t="s">
        <v>1237</v>
      </c>
      <c r="W10" s="2849"/>
      <c r="Z10" s="2843" t="s">
        <v>1236</v>
      </c>
      <c r="AA10" s="2844"/>
      <c r="AC10" s="2843" t="s">
        <v>32</v>
      </c>
      <c r="AD10" s="2844"/>
      <c r="AE10" s="42" t="s">
        <v>31</v>
      </c>
      <c r="AF10" s="41"/>
      <c r="AG10" s="34"/>
      <c r="AH10" s="41"/>
      <c r="AI10" s="34" t="s">
        <v>30</v>
      </c>
      <c r="AJ10" s="34"/>
      <c r="AK10" s="34" t="s">
        <v>30</v>
      </c>
      <c r="AL10" s="39"/>
      <c r="AM10" s="38"/>
    </row>
    <row r="11" spans="1:39" ht="20.100000000000001" customHeight="1" x14ac:dyDescent="0.2">
      <c r="A11" s="1087"/>
      <c r="B11" s="1087"/>
      <c r="C11" s="1087"/>
      <c r="D11" s="1087"/>
      <c r="E11" s="1087"/>
      <c r="F11" s="1087"/>
      <c r="G11" s="1087"/>
      <c r="H11" s="1087"/>
      <c r="I11" s="2842"/>
      <c r="J11" s="2842"/>
      <c r="K11" s="2844"/>
      <c r="L11" s="2844"/>
      <c r="M11" s="2842"/>
      <c r="N11" s="2842"/>
      <c r="O11" s="2844"/>
      <c r="P11" s="2844"/>
      <c r="Q11" s="37"/>
      <c r="R11" s="2844"/>
      <c r="S11" s="2844"/>
      <c r="T11" s="3"/>
      <c r="U11" s="3"/>
      <c r="V11" s="2849"/>
      <c r="W11" s="2849"/>
      <c r="Z11" s="2844"/>
      <c r="AA11" s="2844"/>
      <c r="AC11" s="2844"/>
      <c r="AD11" s="2844"/>
      <c r="AE11" s="42" t="s">
        <v>1192</v>
      </c>
      <c r="AF11" s="40"/>
      <c r="AG11" s="40"/>
      <c r="AH11" s="40"/>
      <c r="AI11" s="34" t="s">
        <v>30</v>
      </c>
      <c r="AJ11" s="34"/>
      <c r="AK11" s="34" t="s">
        <v>30</v>
      </c>
      <c r="AL11" s="39"/>
    </row>
    <row r="12" spans="1:39" ht="20.100000000000001" customHeight="1" x14ac:dyDescent="0.2">
      <c r="A12" s="1087"/>
      <c r="B12" s="1087"/>
      <c r="C12" s="1087"/>
      <c r="D12" s="1087"/>
      <c r="E12" s="1087"/>
      <c r="F12" s="1087"/>
      <c r="G12" s="1087"/>
      <c r="H12" s="1087"/>
      <c r="I12" s="2842"/>
      <c r="J12" s="2842"/>
      <c r="K12" s="2844"/>
      <c r="L12" s="2844"/>
      <c r="M12" s="2842"/>
      <c r="N12" s="2842"/>
      <c r="O12" s="2844"/>
      <c r="P12" s="2844"/>
      <c r="Q12" s="37"/>
      <c r="R12" s="2844"/>
      <c r="S12" s="2844"/>
      <c r="T12" s="3"/>
      <c r="U12" s="3"/>
      <c r="V12" s="2849"/>
      <c r="W12" s="2849"/>
      <c r="Z12" s="2844"/>
      <c r="AA12" s="2844"/>
      <c r="AC12" s="2844"/>
      <c r="AD12" s="2844"/>
      <c r="AF12" s="2105"/>
      <c r="AG12" s="2105"/>
      <c r="AH12" s="2105"/>
      <c r="AI12" s="2105"/>
      <c r="AJ12" s="2105"/>
      <c r="AK12" s="2105"/>
      <c r="AL12" s="2105"/>
      <c r="AM12" s="38" t="s">
        <v>1093</v>
      </c>
    </row>
    <row r="13" spans="1:39" ht="20.100000000000001" customHeight="1" x14ac:dyDescent="0.2">
      <c r="A13" s="1087"/>
      <c r="B13" s="1087"/>
      <c r="C13" s="1087"/>
      <c r="D13" s="1087"/>
      <c r="E13" s="1087"/>
      <c r="F13" s="1087"/>
      <c r="G13" s="1087"/>
      <c r="H13" s="1087"/>
      <c r="I13" s="2842"/>
      <c r="J13" s="2842"/>
      <c r="K13" s="2844"/>
      <c r="L13" s="2844"/>
      <c r="M13" s="2842"/>
      <c r="N13" s="2842"/>
      <c r="O13" s="2844"/>
      <c r="P13" s="2844"/>
      <c r="Q13" s="37"/>
      <c r="R13" s="2844"/>
      <c r="S13" s="2844"/>
      <c r="T13" s="3"/>
      <c r="U13" s="3"/>
      <c r="V13" s="2849"/>
      <c r="W13" s="2849"/>
      <c r="Z13" s="2844"/>
      <c r="AA13" s="2844"/>
      <c r="AC13" s="2844"/>
      <c r="AD13" s="2844"/>
      <c r="AF13" s="2105"/>
      <c r="AG13" s="2105"/>
      <c r="AH13" s="2105"/>
      <c r="AI13" s="2105"/>
      <c r="AJ13" s="2105"/>
      <c r="AK13" s="2105"/>
      <c r="AL13" s="2105"/>
      <c r="AM13" s="2105"/>
    </row>
    <row r="14" spans="1:39" ht="20.100000000000001" customHeight="1" x14ac:dyDescent="0.2">
      <c r="A14" s="1087"/>
      <c r="B14" s="1087"/>
      <c r="C14" s="1087"/>
      <c r="D14" s="1087"/>
      <c r="E14" s="1087"/>
      <c r="F14" s="1087"/>
      <c r="G14" s="1087"/>
      <c r="H14" s="1087"/>
      <c r="I14" s="2842"/>
      <c r="J14" s="2842"/>
      <c r="K14" s="2844"/>
      <c r="L14" s="2844"/>
      <c r="M14" s="2842"/>
      <c r="N14" s="2842"/>
      <c r="O14" s="2844"/>
      <c r="P14" s="2844"/>
      <c r="Q14" s="37"/>
      <c r="R14" s="2844"/>
      <c r="S14" s="2844"/>
      <c r="T14" s="3"/>
      <c r="U14" s="3"/>
      <c r="V14" s="2849"/>
      <c r="W14" s="2849"/>
      <c r="Z14" s="2844"/>
      <c r="AA14" s="2844"/>
      <c r="AC14" s="2844"/>
      <c r="AD14" s="2844"/>
      <c r="AE14" s="36"/>
      <c r="AF14" s="35"/>
      <c r="AG14" s="34"/>
      <c r="AH14" s="34"/>
      <c r="AI14" s="34"/>
      <c r="AJ14" s="34"/>
      <c r="AK14" s="34"/>
      <c r="AL14" s="34"/>
      <c r="AM14" s="34"/>
    </row>
    <row r="15" spans="1:39" ht="20.100000000000001" customHeight="1" x14ac:dyDescent="0.2">
      <c r="A15" s="1087"/>
      <c r="B15" s="1087"/>
      <c r="C15" s="1087"/>
      <c r="D15" s="1087"/>
      <c r="E15" s="1087"/>
      <c r="F15" s="1087"/>
      <c r="G15" s="1087"/>
      <c r="H15" s="1087"/>
      <c r="I15" s="2842"/>
      <c r="J15" s="2842"/>
      <c r="K15" s="2844"/>
      <c r="L15" s="2844"/>
      <c r="M15" s="2842"/>
      <c r="N15" s="2842"/>
      <c r="O15" s="2844"/>
      <c r="P15" s="2844"/>
      <c r="Q15" s="37"/>
      <c r="R15" s="2844"/>
      <c r="S15" s="2844"/>
      <c r="T15" s="3"/>
      <c r="U15" s="3"/>
      <c r="V15" s="2849"/>
      <c r="W15" s="2849"/>
      <c r="Z15" s="2844"/>
      <c r="AA15" s="2844"/>
      <c r="AC15" s="2844"/>
      <c r="AD15" s="2844"/>
      <c r="AE15" s="36"/>
      <c r="AF15" s="35"/>
      <c r="AG15" s="34"/>
      <c r="AH15" s="34"/>
      <c r="AI15" s="34"/>
      <c r="AJ15" s="34"/>
      <c r="AK15" s="34"/>
      <c r="AL15" s="34"/>
      <c r="AM15" s="34"/>
    </row>
    <row r="16" spans="1:39" ht="20.100000000000001" customHeight="1" x14ac:dyDescent="0.2">
      <c r="A16" s="1087"/>
      <c r="B16" s="1087"/>
      <c r="C16" s="1087"/>
      <c r="D16" s="1087"/>
      <c r="E16" s="1087"/>
      <c r="F16" s="1087"/>
      <c r="G16" s="1087"/>
      <c r="H16" s="1087"/>
      <c r="AE16" s="36"/>
      <c r="AF16" s="35"/>
      <c r="AG16" s="34"/>
      <c r="AH16" s="34"/>
      <c r="AI16" s="34"/>
      <c r="AJ16" s="34"/>
      <c r="AK16" s="34"/>
      <c r="AL16" s="34"/>
      <c r="AM16" s="34"/>
    </row>
    <row r="17" spans="1:40" ht="20.100000000000001" customHeight="1" x14ac:dyDescent="0.2">
      <c r="A17" s="1087"/>
      <c r="B17" s="1087"/>
      <c r="C17" s="1087"/>
      <c r="D17" s="1087"/>
      <c r="E17" s="1087"/>
      <c r="F17" s="1087"/>
      <c r="G17" s="1087"/>
      <c r="H17" s="1087"/>
      <c r="I17" s="2842"/>
      <c r="J17" s="2842"/>
      <c r="K17" s="2843" t="s">
        <v>29</v>
      </c>
      <c r="L17" s="2844"/>
      <c r="M17" s="2842"/>
      <c r="N17" s="2842"/>
      <c r="O17" s="2843" t="s">
        <v>1150</v>
      </c>
      <c r="P17" s="2844"/>
      <c r="Q17" s="4"/>
      <c r="R17" s="2847" t="s">
        <v>1252</v>
      </c>
      <c r="S17" s="2846"/>
      <c r="V17" s="2843" t="s">
        <v>28</v>
      </c>
      <c r="W17" s="2844"/>
      <c r="Z17" s="2848" t="s">
        <v>1239</v>
      </c>
      <c r="AA17" s="2848"/>
      <c r="AC17" s="2852" t="s">
        <v>1249</v>
      </c>
      <c r="AD17" s="2852"/>
      <c r="AF17" s="33"/>
      <c r="AG17" s="29"/>
      <c r="AH17" s="29"/>
      <c r="AI17" s="29"/>
      <c r="AJ17" s="12"/>
    </row>
    <row r="18" spans="1:40" ht="20.100000000000001" customHeight="1" x14ac:dyDescent="0.2">
      <c r="A18" s="1087"/>
      <c r="B18" s="1087"/>
      <c r="C18" s="1087"/>
      <c r="D18" s="1087"/>
      <c r="E18" s="1087"/>
      <c r="F18" s="1087"/>
      <c r="G18" s="1087"/>
      <c r="H18" s="1087"/>
      <c r="I18" s="2842"/>
      <c r="J18" s="2842"/>
      <c r="K18" s="2844"/>
      <c r="L18" s="2844"/>
      <c r="M18" s="2842"/>
      <c r="N18" s="2842"/>
      <c r="O18" s="2844"/>
      <c r="P18" s="2844"/>
      <c r="Q18" s="4"/>
      <c r="R18" s="2846"/>
      <c r="S18" s="2846"/>
      <c r="V18" s="2844"/>
      <c r="W18" s="2844"/>
      <c r="Z18" s="2848"/>
      <c r="AA18" s="2848"/>
      <c r="AC18" s="2852"/>
      <c r="AD18" s="2852"/>
      <c r="AE18" s="32" t="s">
        <v>27</v>
      </c>
      <c r="AF18" s="31"/>
      <c r="AG18" s="31"/>
      <c r="AH18" s="31"/>
      <c r="AI18" s="31"/>
      <c r="AJ18" s="12"/>
      <c r="AK18" s="12"/>
      <c r="AL18" s="17"/>
      <c r="AM18" s="12"/>
    </row>
    <row r="19" spans="1:40" ht="20.100000000000001" customHeight="1" x14ac:dyDescent="0.2">
      <c r="A19" s="1087"/>
      <c r="B19" s="1087"/>
      <c r="C19" s="1087"/>
      <c r="D19" s="1087"/>
      <c r="E19" s="1087"/>
      <c r="F19" s="1087"/>
      <c r="G19" s="1087"/>
      <c r="H19" s="1087"/>
      <c r="I19" s="2842"/>
      <c r="J19" s="2842"/>
      <c r="K19" s="2844"/>
      <c r="L19" s="2844"/>
      <c r="M19" s="2842"/>
      <c r="N19" s="2842"/>
      <c r="O19" s="2844"/>
      <c r="P19" s="2844"/>
      <c r="Q19" s="4"/>
      <c r="R19" s="2846"/>
      <c r="S19" s="2846"/>
      <c r="V19" s="2844"/>
      <c r="W19" s="2844"/>
      <c r="Z19" s="2848"/>
      <c r="AA19" s="2848"/>
      <c r="AC19" s="2852"/>
      <c r="AD19" s="2852"/>
      <c r="AE19" s="30" t="s">
        <v>1244</v>
      </c>
      <c r="AF19" s="29" t="s">
        <v>26</v>
      </c>
      <c r="AG19" s="29"/>
      <c r="AH19" s="29" t="s">
        <v>1245</v>
      </c>
      <c r="AI19" s="29"/>
      <c r="AJ19" s="12"/>
      <c r="AK19" s="12"/>
      <c r="AL19" s="17"/>
      <c r="AM19" s="12"/>
      <c r="AN19" s="12"/>
    </row>
    <row r="20" spans="1:40" ht="20.100000000000001" customHeight="1" thickBot="1" x14ac:dyDescent="0.25">
      <c r="A20" s="1087"/>
      <c r="B20" s="1087"/>
      <c r="C20" s="1087"/>
      <c r="D20" s="1087"/>
      <c r="E20" s="1087"/>
      <c r="F20" s="1087"/>
      <c r="G20" s="1087"/>
      <c r="H20" s="1087"/>
      <c r="I20" s="2842"/>
      <c r="J20" s="2842"/>
      <c r="K20" s="2844"/>
      <c r="L20" s="2844"/>
      <c r="M20" s="2842"/>
      <c r="N20" s="2842"/>
      <c r="O20" s="2844"/>
      <c r="P20" s="2844"/>
      <c r="Q20" s="4"/>
      <c r="R20" s="2846"/>
      <c r="S20" s="2846"/>
      <c r="V20" s="2844"/>
      <c r="W20" s="2844"/>
      <c r="Z20" s="2848"/>
      <c r="AA20" s="2848"/>
      <c r="AC20" s="2852"/>
      <c r="AD20" s="2852"/>
      <c r="AE20" s="28"/>
      <c r="AF20" s="27"/>
      <c r="AG20" s="27"/>
      <c r="AH20" s="26"/>
      <c r="AI20" s="26"/>
      <c r="AJ20" s="12"/>
      <c r="AK20" s="12"/>
      <c r="AL20" s="17"/>
      <c r="AM20" s="12"/>
      <c r="AN20" s="12"/>
    </row>
    <row r="21" spans="1:40" ht="20.100000000000001" customHeight="1" x14ac:dyDescent="0.2">
      <c r="A21" s="1087"/>
      <c r="B21" s="1087"/>
      <c r="C21" s="1087"/>
      <c r="D21" s="1087"/>
      <c r="E21" s="1087"/>
      <c r="F21" s="1087"/>
      <c r="G21" s="1087"/>
      <c r="H21" s="1087"/>
      <c r="I21" s="2842"/>
      <c r="J21" s="2842"/>
      <c r="K21" s="2844"/>
      <c r="L21" s="2844"/>
      <c r="M21" s="2842"/>
      <c r="N21" s="2842"/>
      <c r="O21" s="2844"/>
      <c r="P21" s="2844"/>
      <c r="Q21" s="4"/>
      <c r="R21" s="2846"/>
      <c r="S21" s="2846"/>
      <c r="V21" s="2844"/>
      <c r="W21" s="2844"/>
      <c r="Z21" s="2848"/>
      <c r="AA21" s="2848"/>
      <c r="AC21" s="2852"/>
      <c r="AD21" s="2852"/>
      <c r="AE21" s="14" t="s">
        <v>25</v>
      </c>
      <c r="AF21" s="25">
        <v>860.44049700000005</v>
      </c>
      <c r="AH21" s="25">
        <v>21.307140247160479</v>
      </c>
      <c r="AI21" s="24"/>
      <c r="AJ21" s="12"/>
      <c r="AK21" s="12"/>
      <c r="AL21" s="17"/>
      <c r="AM21" s="12"/>
      <c r="AN21" s="12"/>
    </row>
    <row r="22" spans="1:40" ht="20.100000000000001" customHeight="1" x14ac:dyDescent="0.2">
      <c r="A22" s="1087"/>
      <c r="B22" s="1087"/>
      <c r="C22" s="1087"/>
      <c r="D22" s="1087"/>
      <c r="E22" s="1087"/>
      <c r="F22" s="1087"/>
      <c r="G22" s="1087"/>
      <c r="H22" s="1087"/>
      <c r="I22" s="2842"/>
      <c r="J22" s="2842"/>
      <c r="K22" s="2844"/>
      <c r="L22" s="2844"/>
      <c r="M22" s="2842"/>
      <c r="N22" s="2842"/>
      <c r="O22" s="2844"/>
      <c r="P22" s="2844"/>
      <c r="Q22" s="4"/>
      <c r="R22" s="2846"/>
      <c r="S22" s="2846"/>
      <c r="V22" s="2844"/>
      <c r="W22" s="2844"/>
      <c r="Z22" s="2848"/>
      <c r="AA22" s="2848"/>
      <c r="AC22" s="2852"/>
      <c r="AD22" s="2852"/>
      <c r="AE22" s="14" t="s">
        <v>24</v>
      </c>
      <c r="AF22" s="13">
        <v>158.21744699999999</v>
      </c>
      <c r="AH22" s="13">
        <v>3.9179482422439724</v>
      </c>
      <c r="AI22" s="13"/>
      <c r="AJ22" s="12"/>
      <c r="AK22" s="12"/>
      <c r="AL22" s="17"/>
      <c r="AM22" s="12"/>
      <c r="AN22" s="12"/>
    </row>
    <row r="23" spans="1:40" ht="20.100000000000001" customHeight="1" x14ac:dyDescent="0.2">
      <c r="A23" s="2732"/>
      <c r="B23" s="2725"/>
      <c r="C23" s="2725"/>
      <c r="D23" s="2725"/>
      <c r="E23" s="2725"/>
      <c r="F23" s="2725"/>
      <c r="G23" s="2725"/>
      <c r="H23" s="2725"/>
      <c r="AE23" s="14" t="s">
        <v>23</v>
      </c>
      <c r="AF23" s="13">
        <v>118.09</v>
      </c>
      <c r="AH23" s="13">
        <v>2.9242698368568085</v>
      </c>
      <c r="AI23" s="13"/>
      <c r="AJ23" s="12"/>
      <c r="AK23" s="12"/>
      <c r="AL23" s="17"/>
      <c r="AM23" s="12"/>
      <c r="AN23" s="12"/>
    </row>
    <row r="24" spans="1:40" ht="20.100000000000001" customHeight="1" x14ac:dyDescent="0.2">
      <c r="A24" s="1087"/>
      <c r="B24" s="2725"/>
      <c r="C24" s="2725"/>
      <c r="D24" s="2725"/>
      <c r="E24" s="2725"/>
      <c r="F24" s="2725"/>
      <c r="G24" s="2725"/>
      <c r="H24" s="2725"/>
      <c r="I24" s="3"/>
      <c r="J24" s="3"/>
      <c r="K24" s="2843" t="s">
        <v>22</v>
      </c>
      <c r="L24" s="2844"/>
      <c r="M24" s="3"/>
      <c r="N24" s="3"/>
      <c r="O24" s="2843"/>
      <c r="P24" s="2844"/>
      <c r="Q24" s="2843"/>
      <c r="R24" s="2844"/>
      <c r="S24" s="4"/>
      <c r="T24" s="2842"/>
      <c r="U24" s="2842"/>
      <c r="V24" s="2848" t="s">
        <v>1238</v>
      </c>
      <c r="W24" s="2849"/>
      <c r="X24" s="2842"/>
      <c r="Y24" s="2842"/>
      <c r="Z24" s="2843"/>
      <c r="AA24" s="2844"/>
      <c r="AB24" s="4"/>
      <c r="AC24" s="2851"/>
      <c r="AD24" s="2844"/>
      <c r="AE24" s="14" t="s">
        <v>21</v>
      </c>
      <c r="AF24" s="13">
        <v>107.107438</v>
      </c>
      <c r="AH24" s="13">
        <v>2.652307987521473</v>
      </c>
      <c r="AI24" s="13"/>
      <c r="AJ24" s="12"/>
      <c r="AK24" s="12"/>
      <c r="AL24" s="17"/>
      <c r="AM24" s="12"/>
      <c r="AN24" s="12"/>
    </row>
    <row r="25" spans="1:40" ht="20.100000000000001" customHeight="1" x14ac:dyDescent="0.2">
      <c r="A25" s="2727" t="s">
        <v>1233</v>
      </c>
      <c r="B25" s="2726"/>
      <c r="C25" s="2725"/>
      <c r="D25" s="2725"/>
      <c r="E25" s="2725"/>
      <c r="F25" s="2725"/>
      <c r="G25" s="2725"/>
      <c r="H25" s="2725"/>
      <c r="K25" s="2844"/>
      <c r="L25" s="2844"/>
      <c r="M25" s="3"/>
      <c r="N25" s="3"/>
      <c r="O25" s="2844"/>
      <c r="P25" s="2844"/>
      <c r="Q25" s="2844"/>
      <c r="R25" s="2844"/>
      <c r="S25" s="4"/>
      <c r="T25" s="2842"/>
      <c r="U25" s="2842"/>
      <c r="V25" s="2849"/>
      <c r="W25" s="2849"/>
      <c r="X25" s="2842"/>
      <c r="Y25" s="2842"/>
      <c r="Z25" s="2844"/>
      <c r="AA25" s="2844"/>
      <c r="AB25" s="4"/>
      <c r="AC25" s="2844"/>
      <c r="AD25" s="2844"/>
      <c r="AE25" s="14" t="s">
        <v>19</v>
      </c>
      <c r="AF25" s="13">
        <v>85.798271</v>
      </c>
      <c r="AH25" s="13">
        <v>2.1246277918516911</v>
      </c>
      <c r="AI25" s="13"/>
      <c r="AJ25" s="12"/>
      <c r="AK25" s="12"/>
      <c r="AL25" s="17"/>
      <c r="AM25" s="12"/>
      <c r="AN25" s="12"/>
    </row>
    <row r="26" spans="1:40" ht="20.100000000000001" customHeight="1" x14ac:dyDescent="0.2">
      <c r="A26" s="1087"/>
      <c r="B26" s="2725"/>
      <c r="C26" s="2725"/>
      <c r="D26" s="2725"/>
      <c r="E26" s="2725"/>
      <c r="F26" s="2725"/>
      <c r="G26" s="2725"/>
      <c r="H26" s="2725"/>
      <c r="K26" s="2844"/>
      <c r="L26" s="2844"/>
      <c r="M26" s="3"/>
      <c r="N26" s="3"/>
      <c r="O26" s="2844"/>
      <c r="P26" s="2844"/>
      <c r="Q26" s="2844"/>
      <c r="R26" s="2844"/>
      <c r="S26" s="4"/>
      <c r="T26" s="2842"/>
      <c r="U26" s="2842"/>
      <c r="V26" s="2849"/>
      <c r="W26" s="2849"/>
      <c r="X26" s="2842"/>
      <c r="Y26" s="2842"/>
      <c r="Z26" s="2844"/>
      <c r="AA26" s="2844"/>
      <c r="AB26" s="4"/>
      <c r="AC26" s="2844"/>
      <c r="AD26" s="2844"/>
      <c r="AE26" s="14" t="s">
        <v>18</v>
      </c>
      <c r="AF26" s="13">
        <v>83.144914999999997</v>
      </c>
      <c r="AH26" s="13">
        <v>2.0589225761920842</v>
      </c>
      <c r="AI26" s="13"/>
      <c r="AJ26" s="12"/>
      <c r="AK26" s="12"/>
      <c r="AL26" s="17"/>
      <c r="AM26" s="12"/>
      <c r="AN26" s="12"/>
    </row>
    <row r="27" spans="1:40" ht="20.100000000000001" customHeight="1" x14ac:dyDescent="0.2">
      <c r="A27" s="1087"/>
      <c r="B27" s="2725"/>
      <c r="C27" s="2725"/>
      <c r="D27" s="2725"/>
      <c r="E27" s="2725"/>
      <c r="F27" s="2725"/>
      <c r="G27" s="2725"/>
      <c r="H27" s="2725"/>
      <c r="K27" s="2844"/>
      <c r="L27" s="2844"/>
      <c r="M27" s="3"/>
      <c r="N27" s="3"/>
      <c r="O27" s="2844"/>
      <c r="P27" s="2844"/>
      <c r="Q27" s="2844"/>
      <c r="R27" s="2844"/>
      <c r="S27" s="4"/>
      <c r="T27" s="2842"/>
      <c r="U27" s="2842"/>
      <c r="V27" s="2849"/>
      <c r="W27" s="2849"/>
      <c r="X27" s="2842"/>
      <c r="Y27" s="2842"/>
      <c r="Z27" s="2844"/>
      <c r="AA27" s="2844"/>
      <c r="AB27" s="4"/>
      <c r="AC27" s="2844"/>
      <c r="AD27" s="2844"/>
      <c r="AE27" s="14" t="s">
        <v>16</v>
      </c>
      <c r="AF27" s="13">
        <v>69.136149000000003</v>
      </c>
      <c r="AH27" s="13">
        <v>1.712022653545076</v>
      </c>
      <c r="AI27" s="13"/>
      <c r="AJ27" s="12"/>
      <c r="AK27" s="12"/>
      <c r="AL27" s="17"/>
      <c r="AM27" s="12"/>
      <c r="AN27" s="12"/>
    </row>
    <row r="28" spans="1:40" ht="20.100000000000001" customHeight="1" x14ac:dyDescent="0.2">
      <c r="A28" s="1087"/>
      <c r="B28" s="2725"/>
      <c r="C28" s="2725"/>
      <c r="D28" s="2725"/>
      <c r="E28" s="2725"/>
      <c r="F28" s="2725"/>
      <c r="G28" s="2725"/>
      <c r="H28" s="2725"/>
      <c r="K28" s="2844"/>
      <c r="L28" s="2844"/>
      <c r="M28" s="3"/>
      <c r="N28" s="3"/>
      <c r="O28" s="2844"/>
      <c r="P28" s="2844"/>
      <c r="Q28" s="2844"/>
      <c r="R28" s="2844"/>
      <c r="S28" s="4"/>
      <c r="T28" s="2842"/>
      <c r="U28" s="2842"/>
      <c r="V28" s="2849"/>
      <c r="W28" s="2849"/>
      <c r="X28" s="2842"/>
      <c r="Y28" s="2842"/>
      <c r="Z28" s="2844"/>
      <c r="AA28" s="2844"/>
      <c r="AB28" s="4"/>
      <c r="AC28" s="2844"/>
      <c r="AD28" s="2844"/>
      <c r="AE28" s="14" t="s">
        <v>20</v>
      </c>
      <c r="AF28" s="13">
        <v>65.897824</v>
      </c>
      <c r="AH28" s="13">
        <v>1.6318318150368252</v>
      </c>
      <c r="AI28" s="13"/>
      <c r="AJ28" s="12"/>
      <c r="AK28" s="12"/>
      <c r="AL28" s="17"/>
      <c r="AM28" s="12"/>
      <c r="AN28" s="12"/>
    </row>
    <row r="29" spans="1:40" ht="20.100000000000001" customHeight="1" x14ac:dyDescent="0.2">
      <c r="B29" s="21"/>
      <c r="C29" s="21"/>
      <c r="D29" s="21"/>
      <c r="E29" s="21"/>
      <c r="F29" s="21"/>
      <c r="G29" s="21"/>
      <c r="H29" s="21"/>
      <c r="K29" s="2844"/>
      <c r="L29" s="2844"/>
      <c r="M29" s="3"/>
      <c r="N29" s="3"/>
      <c r="O29" s="2844"/>
      <c r="P29" s="2844"/>
      <c r="Q29" s="2844"/>
      <c r="R29" s="2844"/>
      <c r="S29" s="4"/>
      <c r="T29" s="2842"/>
      <c r="U29" s="2842"/>
      <c r="V29" s="2849"/>
      <c r="W29" s="2849"/>
      <c r="X29" s="2842"/>
      <c r="Y29" s="2842"/>
      <c r="Z29" s="2844"/>
      <c r="AA29" s="2844"/>
      <c r="AB29" s="4"/>
      <c r="AC29" s="2844"/>
      <c r="AD29" s="2844"/>
      <c r="AE29" s="14" t="s">
        <v>17</v>
      </c>
      <c r="AF29" s="13">
        <v>55.598973000000001</v>
      </c>
      <c r="AH29" s="13">
        <v>1.3768007426887636</v>
      </c>
      <c r="AI29" s="13"/>
      <c r="AJ29" s="12"/>
      <c r="AK29" s="12"/>
      <c r="AL29" s="17"/>
      <c r="AM29" s="12"/>
      <c r="AN29" s="12"/>
    </row>
    <row r="30" spans="1:40" ht="20.100000000000001" customHeight="1" x14ac:dyDescent="0.2">
      <c r="B30" s="21"/>
      <c r="C30" s="21"/>
      <c r="D30" s="21"/>
      <c r="E30" s="21"/>
      <c r="F30" s="21"/>
      <c r="G30" s="21"/>
      <c r="H30" s="21"/>
      <c r="V30" s="2850"/>
      <c r="W30" s="2850"/>
      <c r="AE30" s="14" t="s">
        <v>1187</v>
      </c>
      <c r="AF30" s="13">
        <v>49.740622999999999</v>
      </c>
      <c r="AH30" s="13">
        <v>1.2317300660967569</v>
      </c>
      <c r="AI30" s="13"/>
      <c r="AJ30" s="12"/>
      <c r="AK30" s="12"/>
      <c r="AL30" s="17"/>
      <c r="AM30" s="12"/>
      <c r="AN30" s="12"/>
    </row>
    <row r="31" spans="1:40" ht="20.25" customHeight="1" x14ac:dyDescent="0.2">
      <c r="B31" s="21"/>
      <c r="C31" s="21"/>
      <c r="D31" s="21"/>
      <c r="E31" s="21"/>
      <c r="F31" s="21"/>
      <c r="G31" s="21"/>
      <c r="H31" s="21"/>
      <c r="L31" s="4"/>
      <c r="M31" s="3"/>
      <c r="N31" s="3"/>
      <c r="O31" s="4"/>
      <c r="P31" s="4"/>
      <c r="Q31" s="3"/>
      <c r="R31" s="4"/>
      <c r="S31" s="4"/>
      <c r="T31" s="3"/>
      <c r="U31" s="3"/>
      <c r="V31" s="4"/>
      <c r="W31" s="4"/>
      <c r="X31" s="3"/>
      <c r="Y31" s="3"/>
      <c r="Z31" s="4"/>
      <c r="AA31" s="4"/>
      <c r="AB31" s="3"/>
      <c r="AC31" s="4"/>
      <c r="AD31" s="4"/>
      <c r="AE31" s="14" t="s">
        <v>12</v>
      </c>
      <c r="AF31" s="13">
        <v>48.540199000000001</v>
      </c>
      <c r="AH31" s="13">
        <v>1.2020038937312814</v>
      </c>
      <c r="AI31" s="13"/>
      <c r="AJ31" s="12"/>
      <c r="AK31" s="12"/>
      <c r="AL31" s="17"/>
      <c r="AM31" s="12"/>
      <c r="AN31" s="12"/>
    </row>
    <row r="32" spans="1:40" ht="21.75" customHeight="1" x14ac:dyDescent="0.2">
      <c r="B32" s="22"/>
      <c r="C32" s="22"/>
      <c r="D32" s="22"/>
      <c r="E32" s="22"/>
      <c r="F32" s="22"/>
      <c r="G32" s="22"/>
      <c r="H32" s="22"/>
      <c r="I32" s="2841" t="s">
        <v>13</v>
      </c>
      <c r="J32" s="2841"/>
      <c r="K32" s="2841"/>
      <c r="L32" s="2841"/>
      <c r="M32" s="2841"/>
      <c r="N32" s="2841"/>
      <c r="O32" s="2841"/>
      <c r="P32" s="2841"/>
      <c r="Q32" s="3"/>
      <c r="R32" s="4"/>
      <c r="S32" s="4"/>
      <c r="T32" s="3"/>
      <c r="U32" s="3"/>
      <c r="V32" s="4"/>
      <c r="W32" s="4"/>
      <c r="X32" s="3"/>
      <c r="Y32" s="3"/>
      <c r="Z32" s="4"/>
      <c r="AA32" s="4"/>
      <c r="AB32" s="3"/>
      <c r="AC32" s="4"/>
      <c r="AD32" s="4"/>
      <c r="AE32" s="14" t="s">
        <v>14</v>
      </c>
      <c r="AF32" s="13">
        <v>43.949496000000003</v>
      </c>
      <c r="AH32" s="13">
        <v>1.0883240367334994</v>
      </c>
      <c r="AI32" s="13"/>
      <c r="AJ32" s="12"/>
      <c r="AK32" s="12"/>
      <c r="AL32" s="17"/>
      <c r="AM32" s="12"/>
      <c r="AN32" s="12"/>
    </row>
    <row r="33" spans="2:40" ht="20.100000000000001" customHeight="1" x14ac:dyDescent="0.2">
      <c r="B33" s="21"/>
      <c r="C33" s="21"/>
      <c r="D33" s="21"/>
      <c r="E33" s="21"/>
      <c r="F33" s="21"/>
      <c r="G33" s="21"/>
      <c r="H33" s="21"/>
      <c r="I33" s="16" t="s">
        <v>1231</v>
      </c>
      <c r="J33" s="3"/>
      <c r="K33" s="4"/>
      <c r="L33" s="20"/>
      <c r="M33" s="3"/>
      <c r="N33" s="3"/>
      <c r="O33" s="4"/>
      <c r="P33" s="4"/>
      <c r="Q33" s="3"/>
      <c r="R33" s="4"/>
      <c r="S33" s="4"/>
      <c r="T33" s="3"/>
      <c r="U33" s="3"/>
      <c r="V33" s="4"/>
      <c r="W33" s="4"/>
      <c r="X33" s="3"/>
      <c r="Y33" s="3"/>
      <c r="Z33" s="4"/>
      <c r="AA33" s="4"/>
      <c r="AB33" s="3"/>
      <c r="AC33" s="4"/>
      <c r="AD33" s="4"/>
      <c r="AE33" s="14" t="s">
        <v>15</v>
      </c>
      <c r="AF33" s="13">
        <v>36.246595999999997</v>
      </c>
      <c r="AH33" s="13">
        <v>0.89757665654614827</v>
      </c>
      <c r="AI33" s="13"/>
      <c r="AJ33" s="12"/>
      <c r="AK33" s="12"/>
      <c r="AL33" s="17"/>
      <c r="AM33" s="12"/>
      <c r="AN33" s="12"/>
    </row>
    <row r="34" spans="2:40" ht="20.100000000000001" customHeight="1" x14ac:dyDescent="0.2">
      <c r="C34" s="21"/>
      <c r="D34" s="21"/>
      <c r="E34" s="21"/>
      <c r="F34" s="21"/>
      <c r="G34" s="21"/>
      <c r="H34" s="21"/>
      <c r="I34" s="19"/>
      <c r="J34" s="3"/>
      <c r="K34" s="4"/>
      <c r="L34" s="20"/>
      <c r="M34" s="3"/>
      <c r="N34" s="3"/>
      <c r="O34" s="4"/>
      <c r="P34" s="4"/>
      <c r="Q34" s="3"/>
      <c r="R34" s="4"/>
      <c r="S34" s="4"/>
      <c r="T34" s="3"/>
      <c r="U34" s="3"/>
      <c r="V34" s="4"/>
      <c r="W34" s="4"/>
      <c r="X34" s="3"/>
      <c r="Y34" s="3"/>
      <c r="Z34" s="4"/>
      <c r="AA34" s="4"/>
      <c r="AB34" s="3"/>
      <c r="AC34" s="4"/>
      <c r="AD34" s="4"/>
      <c r="AE34" s="14" t="s">
        <v>10</v>
      </c>
      <c r="AF34" s="13">
        <v>36.089118999999997</v>
      </c>
      <c r="AH34" s="13">
        <v>0.89367704403790282</v>
      </c>
      <c r="AI34" s="13"/>
      <c r="AJ34" s="12"/>
      <c r="AK34" s="12"/>
      <c r="AL34" s="17"/>
      <c r="AM34" s="12"/>
      <c r="AN34" s="12"/>
    </row>
    <row r="35" spans="2:40" ht="20.100000000000001" customHeight="1" x14ac:dyDescent="0.2">
      <c r="C35" s="21"/>
      <c r="D35" s="21"/>
      <c r="E35" s="21"/>
      <c r="F35" s="21"/>
      <c r="G35" s="21"/>
      <c r="H35" s="21"/>
      <c r="I35" s="16" t="s">
        <v>9</v>
      </c>
      <c r="J35" s="3"/>
      <c r="K35" s="4"/>
      <c r="L35" s="20"/>
      <c r="M35" s="3"/>
      <c r="N35" s="3"/>
      <c r="O35" s="2345"/>
      <c r="P35" s="4"/>
      <c r="Q35" s="3"/>
      <c r="R35" s="4"/>
      <c r="S35" s="4"/>
      <c r="T35" s="3"/>
      <c r="U35" s="3"/>
      <c r="V35" s="4"/>
      <c r="W35" s="4"/>
      <c r="X35" s="3"/>
      <c r="Y35" s="3"/>
      <c r="Z35" s="4"/>
      <c r="AA35" s="4"/>
      <c r="AB35" s="3"/>
      <c r="AC35" s="4"/>
      <c r="AD35" s="4"/>
      <c r="AE35" s="14" t="s">
        <v>11</v>
      </c>
      <c r="AF35" s="13">
        <v>35.341262999999998</v>
      </c>
      <c r="AH35" s="13">
        <v>0.87515784052268242</v>
      </c>
      <c r="AI35" s="13"/>
      <c r="AJ35" s="12"/>
      <c r="AK35" s="12"/>
      <c r="AL35" s="17"/>
      <c r="AM35" s="12"/>
      <c r="AN35" s="12"/>
    </row>
    <row r="36" spans="2:40" ht="20.100000000000001" customHeight="1" x14ac:dyDescent="0.2">
      <c r="C36" s="21"/>
      <c r="D36" s="21"/>
      <c r="E36" s="21"/>
      <c r="F36" s="21"/>
      <c r="G36" s="21"/>
      <c r="H36" s="21"/>
      <c r="I36" s="19"/>
      <c r="J36" s="3"/>
      <c r="K36" s="3"/>
      <c r="L36" s="20"/>
      <c r="M36" s="3"/>
      <c r="N36" s="3"/>
      <c r="O36" s="4"/>
      <c r="P36" s="4"/>
      <c r="Q36" s="3"/>
      <c r="R36" s="4"/>
      <c r="S36" s="4"/>
      <c r="T36" s="3"/>
      <c r="U36" s="3"/>
      <c r="V36" s="4"/>
      <c r="W36" s="4"/>
      <c r="X36" s="3"/>
      <c r="Y36" s="3"/>
      <c r="Z36" s="4"/>
      <c r="AA36" s="4"/>
      <c r="AB36" s="3"/>
      <c r="AC36" s="4"/>
      <c r="AD36" s="4"/>
      <c r="AE36" s="14" t="s">
        <v>7</v>
      </c>
      <c r="AF36" s="13">
        <v>33.475788000000001</v>
      </c>
      <c r="AH36" s="13">
        <v>0.82896296988240414</v>
      </c>
      <c r="AI36" s="13"/>
      <c r="AJ36" s="12"/>
      <c r="AK36" s="12"/>
      <c r="AL36" s="17"/>
      <c r="AM36" s="12"/>
      <c r="AN36" s="12"/>
    </row>
    <row r="37" spans="2:40" ht="20.100000000000001" customHeight="1" x14ac:dyDescent="0.25">
      <c r="B37" s="21"/>
      <c r="C37" s="21"/>
      <c r="D37" s="21"/>
      <c r="E37" s="21"/>
      <c r="F37" s="21"/>
      <c r="G37" s="21"/>
      <c r="H37" s="21"/>
      <c r="I37" s="16" t="s">
        <v>6</v>
      </c>
      <c r="J37" s="3"/>
      <c r="K37" s="4"/>
      <c r="L37" s="20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14" t="s">
        <v>1090</v>
      </c>
      <c r="AF37" s="13">
        <v>31.674357000000001</v>
      </c>
      <c r="AH37" s="13">
        <v>0.78435402470094262</v>
      </c>
      <c r="AI37" s="13"/>
      <c r="AJ37" s="12"/>
      <c r="AK37" s="1"/>
      <c r="AL37" s="17"/>
      <c r="AM37" s="12"/>
      <c r="AN37" s="12"/>
    </row>
    <row r="38" spans="2:40" ht="20.100000000000001" customHeight="1" x14ac:dyDescent="0.2">
      <c r="I38" s="19"/>
      <c r="M38" s="3"/>
      <c r="N38" s="3"/>
      <c r="O38" s="4"/>
      <c r="P38" s="4"/>
      <c r="Q38" s="3"/>
      <c r="R38" s="18"/>
      <c r="S38" s="4"/>
      <c r="T38" s="3"/>
      <c r="U38" s="3"/>
      <c r="V38" s="4"/>
      <c r="W38" s="4"/>
      <c r="X38" s="3"/>
      <c r="Y38" s="3"/>
      <c r="Z38" s="4"/>
      <c r="AA38" s="4"/>
      <c r="AB38" s="3"/>
      <c r="AC38" s="18"/>
      <c r="AD38" s="4"/>
      <c r="AE38" s="14" t="s">
        <v>8</v>
      </c>
      <c r="AF38" s="13">
        <v>29.131042000000001</v>
      </c>
      <c r="AH38" s="13">
        <v>0.7213737610026999</v>
      </c>
      <c r="AI38" s="13"/>
      <c r="AJ38" s="12"/>
      <c r="AK38" s="12"/>
      <c r="AL38" s="17"/>
      <c r="AM38" s="12"/>
      <c r="AN38" s="12"/>
    </row>
    <row r="39" spans="2:40" ht="20.100000000000001" customHeight="1" x14ac:dyDescent="0.2">
      <c r="I39" s="16" t="s">
        <v>1232</v>
      </c>
      <c r="J39" s="3"/>
      <c r="K39" s="4"/>
      <c r="L39" s="4"/>
      <c r="M39" s="3"/>
      <c r="N39" s="3"/>
      <c r="O39" s="4"/>
      <c r="P39" s="4"/>
      <c r="Q39" s="3"/>
      <c r="R39" s="4"/>
      <c r="S39" s="4"/>
      <c r="T39" s="3"/>
      <c r="U39" s="3"/>
      <c r="V39" s="4"/>
      <c r="W39" s="4"/>
      <c r="X39" s="3"/>
      <c r="Y39" s="3"/>
      <c r="Z39" s="4"/>
      <c r="AA39" s="4"/>
      <c r="AB39" s="3"/>
      <c r="AC39" s="4"/>
      <c r="AD39" s="4"/>
      <c r="AE39" s="14" t="s">
        <v>1246</v>
      </c>
      <c r="AF39" s="13">
        <v>27.055852999999999</v>
      </c>
      <c r="AH39" s="13">
        <v>0.66998572985292393</v>
      </c>
      <c r="AI39" s="13"/>
      <c r="AJ39" s="12"/>
      <c r="AL39" s="12"/>
      <c r="AM39" s="12"/>
      <c r="AN39" s="12"/>
    </row>
    <row r="40" spans="2:40" ht="20.100000000000001" customHeight="1" x14ac:dyDescent="0.2">
      <c r="I40" s="15"/>
      <c r="J40" s="3"/>
      <c r="K40" s="4"/>
      <c r="L40" s="4"/>
      <c r="M40" s="3"/>
      <c r="N40" s="3"/>
      <c r="O40" s="4"/>
      <c r="P40" s="4"/>
      <c r="Q40" s="3"/>
      <c r="R40" s="4"/>
      <c r="S40" s="4"/>
      <c r="T40" s="3"/>
      <c r="U40" s="3"/>
      <c r="V40" s="4"/>
      <c r="W40" s="4"/>
      <c r="X40" s="3"/>
      <c r="Y40" s="3"/>
      <c r="Z40" s="4"/>
      <c r="AA40" s="4"/>
      <c r="AB40" s="3"/>
      <c r="AC40" s="4"/>
      <c r="AD40" s="4"/>
      <c r="AE40" s="14" t="s">
        <v>5</v>
      </c>
      <c r="AF40" s="13">
        <v>27.055852999999999</v>
      </c>
      <c r="AH40" s="13">
        <v>0.66998572985292393</v>
      </c>
      <c r="AI40" s="13"/>
      <c r="AN40" s="12"/>
    </row>
    <row r="41" spans="2:40" ht="20.100000000000001" customHeight="1" thickBot="1" x14ac:dyDescent="0.25">
      <c r="I41" s="3"/>
      <c r="J41" s="3"/>
      <c r="K41" s="4"/>
      <c r="L41" s="4"/>
      <c r="M41" s="3"/>
      <c r="N41" s="3"/>
      <c r="O41" s="4"/>
      <c r="P41" s="4"/>
      <c r="Q41" s="3"/>
      <c r="R41" s="4"/>
      <c r="S41" s="4"/>
      <c r="T41" s="3"/>
      <c r="U41" s="3"/>
      <c r="V41" s="4"/>
      <c r="W41" s="4"/>
      <c r="X41" s="3"/>
      <c r="Y41" s="3"/>
      <c r="Z41" s="4"/>
      <c r="AA41" s="4"/>
      <c r="AB41" s="3"/>
      <c r="AC41" s="4"/>
      <c r="AD41" s="4"/>
      <c r="AE41" s="11" t="s">
        <v>4</v>
      </c>
      <c r="AF41" s="10">
        <v>2036.541322</v>
      </c>
      <c r="AH41" s="10">
        <v>50.4</v>
      </c>
      <c r="AI41" s="9"/>
    </row>
    <row r="42" spans="2:40" ht="20.100000000000001" customHeight="1" x14ac:dyDescent="0.2">
      <c r="I42" s="3"/>
      <c r="J42" s="3"/>
      <c r="K42" s="4"/>
      <c r="L42" s="4"/>
      <c r="M42" s="3"/>
      <c r="N42" s="3"/>
      <c r="O42" s="4"/>
      <c r="P42" s="4"/>
      <c r="Q42" s="3"/>
      <c r="R42" s="4"/>
      <c r="S42" s="4"/>
      <c r="T42" s="3"/>
      <c r="U42" s="3"/>
      <c r="V42" s="4"/>
      <c r="W42" s="4"/>
      <c r="X42" s="3"/>
      <c r="Y42" s="3"/>
      <c r="Z42" s="4"/>
      <c r="AA42" s="4"/>
      <c r="AB42" s="3"/>
      <c r="AC42" s="4"/>
      <c r="AD42" s="4"/>
      <c r="AE42" s="8" t="s">
        <v>3</v>
      </c>
      <c r="AF42" s="7">
        <v>4038.3</v>
      </c>
      <c r="AG42" s="6"/>
      <c r="AH42" s="5" t="s">
        <v>2</v>
      </c>
      <c r="AI42" s="5"/>
    </row>
    <row r="43" spans="2:40" ht="20.100000000000001" customHeight="1" x14ac:dyDescent="0.25">
      <c r="I43" s="3"/>
      <c r="J43" s="3"/>
      <c r="K43" s="4"/>
      <c r="L43" s="4"/>
      <c r="M43" s="3"/>
      <c r="N43" s="3"/>
      <c r="O43" s="4"/>
      <c r="P43" s="4"/>
      <c r="Q43" s="3"/>
      <c r="R43" s="4"/>
      <c r="S43" s="4"/>
      <c r="T43" s="3"/>
      <c r="U43" s="3"/>
      <c r="V43" s="4"/>
      <c r="W43" s="4"/>
      <c r="X43" s="3"/>
      <c r="Y43" s="3"/>
      <c r="Z43" s="4"/>
      <c r="AA43" s="4"/>
      <c r="AB43" s="3"/>
      <c r="AC43" s="4"/>
      <c r="AD43" s="4"/>
      <c r="AE43" s="1" t="s">
        <v>1</v>
      </c>
    </row>
    <row r="44" spans="2:40" ht="20.100000000000001" customHeight="1" x14ac:dyDescent="0.2"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</row>
    <row r="45" spans="2:40" ht="20.100000000000001" customHeight="1" x14ac:dyDescent="0.2"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</row>
    <row r="46" spans="2:40" ht="20.100000000000001" customHeight="1" x14ac:dyDescent="0.2"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</row>
    <row r="47" spans="2:40" ht="20.100000000000001" customHeight="1" x14ac:dyDescent="0.2"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</row>
    <row r="48" spans="2:40" ht="20.100000000000001" customHeight="1" x14ac:dyDescent="0.2"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</row>
    <row r="49" spans="1:1" ht="20.100000000000001" customHeight="1" x14ac:dyDescent="0.2"/>
    <row r="50" spans="1:1" ht="20.100000000000001" customHeight="1" x14ac:dyDescent="0.2"/>
    <row r="51" spans="1:1" ht="20.100000000000001" customHeight="1" x14ac:dyDescent="0.2"/>
    <row r="52" spans="1:1" ht="20.100000000000001" customHeight="1" x14ac:dyDescent="0.2"/>
    <row r="53" spans="1:1" ht="20.100000000000001" customHeight="1" x14ac:dyDescent="0.2"/>
    <row r="54" spans="1:1" ht="20.100000000000001" customHeight="1" x14ac:dyDescent="0.2"/>
    <row r="55" spans="1:1" ht="20.100000000000001" customHeight="1" x14ac:dyDescent="0.2"/>
    <row r="56" spans="1:1" ht="20.100000000000001" customHeight="1" x14ac:dyDescent="0.25">
      <c r="A56" s="1"/>
    </row>
    <row r="57" spans="1:1" ht="20.100000000000001" customHeight="1" x14ac:dyDescent="0.2"/>
    <row r="58" spans="1:1" ht="20.100000000000001" customHeight="1" x14ac:dyDescent="0.2"/>
    <row r="59" spans="1:1" ht="20.100000000000001" customHeight="1" x14ac:dyDescent="0.2"/>
    <row r="60" spans="1:1" ht="20.100000000000001" customHeight="1" x14ac:dyDescent="0.2"/>
    <row r="61" spans="1:1" ht="20.100000000000001" customHeight="1" x14ac:dyDescent="0.2"/>
    <row r="62" spans="1:1" ht="20.100000000000001" customHeight="1" x14ac:dyDescent="0.2"/>
    <row r="63" spans="1:1" ht="20.100000000000001" customHeight="1" x14ac:dyDescent="0.2"/>
    <row r="64" spans="1:1" ht="20.100000000000001" customHeight="1" x14ac:dyDescent="0.2"/>
    <row r="65" ht="20.100000000000001" customHeight="1" x14ac:dyDescent="0.2"/>
    <row r="66" ht="20.100000000000001" customHeight="1" x14ac:dyDescent="0.2"/>
    <row r="67" ht="20.100000000000001" customHeight="1" x14ac:dyDescent="0.2"/>
  </sheetData>
  <mergeCells count="37">
    <mergeCell ref="I32:P32"/>
    <mergeCell ref="AC24:AD29"/>
    <mergeCell ref="R10:S15"/>
    <mergeCell ref="T24:U29"/>
    <mergeCell ref="X24:Y29"/>
    <mergeCell ref="V17:W22"/>
    <mergeCell ref="Z24:AA29"/>
    <mergeCell ref="I17:J22"/>
    <mergeCell ref="K17:L22"/>
    <mergeCell ref="M17:N22"/>
    <mergeCell ref="O17:P22"/>
    <mergeCell ref="Q24:R29"/>
    <mergeCell ref="K24:L29"/>
    <mergeCell ref="O24:P29"/>
    <mergeCell ref="R17:S22"/>
    <mergeCell ref="AC17:AD22"/>
    <mergeCell ref="V10:W15"/>
    <mergeCell ref="Z10:AA15"/>
    <mergeCell ref="AC10:AD15"/>
    <mergeCell ref="V24:W30"/>
    <mergeCell ref="I10:J15"/>
    <mergeCell ref="K10:L15"/>
    <mergeCell ref="M10:N15"/>
    <mergeCell ref="O10:P15"/>
    <mergeCell ref="Z17:AA22"/>
    <mergeCell ref="I1:P1"/>
    <mergeCell ref="T1:AD1"/>
    <mergeCell ref="I3:J8"/>
    <mergeCell ref="K3:L8"/>
    <mergeCell ref="M3:N8"/>
    <mergeCell ref="R3:S8"/>
    <mergeCell ref="T3:U8"/>
    <mergeCell ref="V3:W8"/>
    <mergeCell ref="X3:Y8"/>
    <mergeCell ref="Z3:AA8"/>
    <mergeCell ref="AC3:AD8"/>
    <mergeCell ref="O3:P8"/>
  </mergeCells>
  <printOptions horizontalCentered="1"/>
  <pageMargins left="0.7" right="0.7" top="0.75" bottom="0.75" header="0.3" footer="0.3"/>
  <pageSetup paperSize="9" scale="77" orientation="portrait" r:id="rId1"/>
  <headerFooter>
    <oddHeader>&amp;RNordea in brief</oddHeader>
    <oddFooter>&amp;C&amp;7Fact book - Q1  2018</oddFooter>
  </headerFooter>
  <colBreaks count="3" manualBreakCount="3">
    <brk id="8" max="49" man="1"/>
    <brk id="19" max="49" man="1"/>
    <brk id="30" max="49" man="1"/>
  </colBreaks>
  <ignoredErrors>
    <ignoredError sqref="AH42" numberStoredAsText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theme="5"/>
  </sheetPr>
  <dimension ref="A1"/>
  <sheetViews>
    <sheetView view="pageBreakPreview" zoomScale="60" zoomScaleNormal="100" zoomScalePageLayoutView="90" workbookViewId="0">
      <selection activeCell="Q44" sqref="Q44"/>
    </sheetView>
  </sheetViews>
  <sheetFormatPr defaultRowHeight="15" x14ac:dyDescent="0.25"/>
  <cols>
    <col min="1" max="4" width="9.140625" style="1"/>
    <col min="5" max="5" width="3.5703125" style="1" customWidth="1"/>
    <col min="6" max="16384" width="9.140625" style="1"/>
  </cols>
  <sheetData/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AT329"/>
  <sheetViews>
    <sheetView view="pageBreakPreview" topLeftCell="J1" zoomScale="80" zoomScaleNormal="100" zoomScaleSheetLayoutView="80" workbookViewId="0">
      <selection activeCell="AG22" sqref="AG22"/>
    </sheetView>
  </sheetViews>
  <sheetFormatPr defaultRowHeight="11.25" x14ac:dyDescent="0.2"/>
  <cols>
    <col min="1" max="1" width="33.85546875" style="57" customWidth="1"/>
    <col min="2" max="2" width="6.28515625" style="57" customWidth="1"/>
    <col min="3" max="3" width="6.5703125" style="57" customWidth="1"/>
    <col min="4" max="4" width="6.85546875" style="57" customWidth="1"/>
    <col min="5" max="5" width="6.5703125" style="57" customWidth="1"/>
    <col min="6" max="6" width="6.85546875" style="57" customWidth="1"/>
    <col min="7" max="8" width="6.5703125" style="57" customWidth="1"/>
    <col min="9" max="9" width="6.7109375" style="57" customWidth="1"/>
    <col min="10" max="10" width="6.28515625" style="57" customWidth="1"/>
    <col min="11" max="11" width="6.5703125" style="57" customWidth="1"/>
    <col min="12" max="12" width="6.7109375" style="57" customWidth="1"/>
    <col min="13" max="13" width="29.42578125" style="57" customWidth="1"/>
    <col min="14" max="15" width="8" style="63" customWidth="1"/>
    <col min="16" max="24" width="8" style="57" customWidth="1"/>
    <col min="25" max="25" width="49.140625" style="57" customWidth="1"/>
    <col min="26" max="28" width="7.140625" style="62" customWidth="1"/>
    <col min="29" max="31" width="7.140625" style="59" customWidth="1"/>
    <col min="32" max="35" width="7.140625" style="58" customWidth="1"/>
    <col min="36" max="36" width="34.140625" style="57" customWidth="1"/>
    <col min="37" max="39" width="8.28515625" style="62" customWidth="1"/>
    <col min="40" max="40" width="8.28515625" style="61" customWidth="1"/>
    <col min="41" max="41" width="8.28515625" style="60" customWidth="1"/>
    <col min="42" max="43" width="8.28515625" style="59" customWidth="1"/>
    <col min="44" max="46" width="8.28515625" style="58" customWidth="1"/>
    <col min="47" max="16384" width="9.140625" style="57"/>
  </cols>
  <sheetData>
    <row r="1" spans="1:46" ht="13.5" customHeight="1" x14ac:dyDescent="0.2">
      <c r="A1" s="196" t="s">
        <v>1214</v>
      </c>
      <c r="B1" s="196"/>
      <c r="C1" s="197"/>
      <c r="D1" s="197"/>
      <c r="E1" s="62"/>
      <c r="F1" s="62"/>
      <c r="G1" s="62"/>
      <c r="H1" s="62"/>
      <c r="I1" s="62"/>
      <c r="J1" s="62"/>
      <c r="K1" s="62"/>
      <c r="L1" s="62"/>
      <c r="M1" s="2853" t="s">
        <v>1214</v>
      </c>
      <c r="N1" s="2853"/>
      <c r="O1" s="2853"/>
      <c r="P1" s="2853"/>
      <c r="Q1" s="2853"/>
      <c r="R1" s="2853"/>
      <c r="S1" s="2853"/>
      <c r="T1" s="2853"/>
      <c r="U1" s="2853"/>
      <c r="V1" s="2853"/>
      <c r="W1" s="2853"/>
      <c r="X1" s="2853"/>
      <c r="Y1" s="2030" t="s">
        <v>357</v>
      </c>
      <c r="Z1" s="2027"/>
      <c r="AA1" s="2027"/>
      <c r="AB1" s="2029"/>
      <c r="AC1" s="2025"/>
      <c r="AD1" s="2025"/>
      <c r="AE1" s="2025"/>
      <c r="AF1" s="2028"/>
      <c r="AG1" s="2028"/>
      <c r="AH1" s="2028"/>
      <c r="AI1" s="2028"/>
      <c r="AJ1" s="2027" t="s">
        <v>357</v>
      </c>
      <c r="AK1" s="2027"/>
      <c r="AL1" s="2027"/>
      <c r="AM1" s="2027"/>
      <c r="AN1" s="2026"/>
      <c r="AO1" s="194"/>
      <c r="AP1" s="2025"/>
      <c r="AQ1" s="2025"/>
      <c r="AR1" s="2025"/>
      <c r="AS1" s="2025"/>
      <c r="AT1" s="2025"/>
    </row>
    <row r="2" spans="1:46" ht="13.5" customHeight="1" x14ac:dyDescent="0.2">
      <c r="A2" s="62" t="s">
        <v>356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AJ2" s="62"/>
      <c r="AR2" s="59"/>
      <c r="AS2" s="59"/>
      <c r="AT2" s="59"/>
    </row>
    <row r="3" spans="1:46" ht="13.5" customHeight="1" x14ac:dyDescent="0.2">
      <c r="A3" s="200" t="s">
        <v>355</v>
      </c>
      <c r="B3" s="200"/>
      <c r="C3" s="200"/>
      <c r="D3" s="200"/>
      <c r="E3" s="62"/>
      <c r="F3" s="62"/>
      <c r="G3" s="62"/>
      <c r="H3" s="62"/>
      <c r="I3" s="62"/>
      <c r="J3" s="62"/>
      <c r="K3" s="62"/>
      <c r="L3" s="62"/>
      <c r="M3" s="199" t="s">
        <v>354</v>
      </c>
      <c r="N3" s="198"/>
      <c r="O3" s="198"/>
      <c r="P3" s="178"/>
      <c r="Q3" s="178"/>
      <c r="Y3" s="2462" t="s">
        <v>355</v>
      </c>
      <c r="Z3" s="196"/>
      <c r="AA3" s="196"/>
      <c r="AB3" s="197"/>
      <c r="AC3" s="181"/>
      <c r="AD3" s="181"/>
      <c r="AE3" s="181"/>
      <c r="AF3" s="180"/>
      <c r="AJ3" s="196" t="s">
        <v>354</v>
      </c>
      <c r="AK3" s="195"/>
      <c r="AL3" s="195"/>
      <c r="AM3" s="196"/>
      <c r="AN3" s="195"/>
      <c r="AO3" s="194"/>
      <c r="AP3" s="181"/>
      <c r="AQ3" s="181"/>
      <c r="AR3" s="59"/>
      <c r="AS3" s="59"/>
      <c r="AT3" s="59"/>
    </row>
    <row r="4" spans="1:46" ht="20.25" customHeight="1" x14ac:dyDescent="0.2">
      <c r="A4" s="62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AJ4" s="62"/>
      <c r="AK4" s="61"/>
      <c r="AL4" s="61"/>
      <c r="AR4" s="59"/>
      <c r="AS4" s="59"/>
      <c r="AT4" s="59"/>
    </row>
    <row r="5" spans="1:46" ht="35.25" customHeight="1" thickBot="1" x14ac:dyDescent="0.25">
      <c r="A5" s="192" t="s">
        <v>213</v>
      </c>
      <c r="B5" s="2340">
        <v>2017</v>
      </c>
      <c r="C5" s="168">
        <v>2016</v>
      </c>
      <c r="D5" s="168">
        <v>2015</v>
      </c>
      <c r="E5" s="168">
        <v>2014</v>
      </c>
      <c r="F5" s="168">
        <v>2013</v>
      </c>
      <c r="G5" s="168">
        <v>2012</v>
      </c>
      <c r="H5" s="168">
        <v>2011</v>
      </c>
      <c r="I5" s="168">
        <v>2010</v>
      </c>
      <c r="J5" s="168">
        <v>2009</v>
      </c>
      <c r="K5" s="168">
        <v>2008</v>
      </c>
      <c r="L5" s="168">
        <v>2007</v>
      </c>
      <c r="M5" s="193" t="s">
        <v>213</v>
      </c>
      <c r="N5" s="174">
        <v>2017</v>
      </c>
      <c r="O5" s="174">
        <v>2016</v>
      </c>
      <c r="P5" s="174">
        <v>2015</v>
      </c>
      <c r="Q5" s="174">
        <v>2014</v>
      </c>
      <c r="R5" s="174">
        <v>2013</v>
      </c>
      <c r="S5" s="174">
        <v>2012</v>
      </c>
      <c r="T5" s="174">
        <v>2011</v>
      </c>
      <c r="U5" s="174">
        <v>2010</v>
      </c>
      <c r="V5" s="174">
        <v>2009</v>
      </c>
      <c r="W5" s="174">
        <v>2008</v>
      </c>
      <c r="X5" s="174">
        <v>2007</v>
      </c>
      <c r="Y5" s="193" t="s">
        <v>213</v>
      </c>
      <c r="Z5" s="167" t="s">
        <v>1240</v>
      </c>
      <c r="AA5" s="167" t="s">
        <v>1186</v>
      </c>
      <c r="AB5" s="167" t="s">
        <v>1091</v>
      </c>
      <c r="AC5" s="167" t="s">
        <v>319</v>
      </c>
      <c r="AD5" s="167" t="s">
        <v>318</v>
      </c>
      <c r="AE5" s="167" t="s">
        <v>317</v>
      </c>
      <c r="AF5" s="167" t="s">
        <v>316</v>
      </c>
      <c r="AG5" s="167" t="s">
        <v>315</v>
      </c>
      <c r="AH5" s="174" t="s">
        <v>314</v>
      </c>
      <c r="AI5" s="174" t="s">
        <v>313</v>
      </c>
      <c r="AJ5" s="192" t="s">
        <v>213</v>
      </c>
      <c r="AK5" s="191" t="s">
        <v>1240</v>
      </c>
      <c r="AL5" s="191" t="s">
        <v>1186</v>
      </c>
      <c r="AM5" s="167" t="s">
        <v>1091</v>
      </c>
      <c r="AN5" s="167" t="s">
        <v>319</v>
      </c>
      <c r="AO5" s="167" t="s">
        <v>318</v>
      </c>
      <c r="AP5" s="167" t="s">
        <v>317</v>
      </c>
      <c r="AQ5" s="167" t="s">
        <v>316</v>
      </c>
      <c r="AR5" s="167" t="s">
        <v>315</v>
      </c>
      <c r="AS5" s="167" t="s">
        <v>314</v>
      </c>
      <c r="AT5" s="167" t="s">
        <v>313</v>
      </c>
    </row>
    <row r="6" spans="1:46" ht="13.5" customHeight="1" x14ac:dyDescent="0.2">
      <c r="A6" s="133" t="s">
        <v>351</v>
      </c>
      <c r="B6" s="186">
        <v>4666</v>
      </c>
      <c r="C6" s="186">
        <v>4727</v>
      </c>
      <c r="D6" s="186">
        <v>4963</v>
      </c>
      <c r="E6" s="186">
        <v>5482</v>
      </c>
      <c r="F6" s="186">
        <v>5525</v>
      </c>
      <c r="G6" s="186">
        <v>5563</v>
      </c>
      <c r="H6" s="186">
        <v>5456</v>
      </c>
      <c r="I6" s="186">
        <v>5159</v>
      </c>
      <c r="J6" s="186">
        <v>5281</v>
      </c>
      <c r="K6" s="186">
        <v>5093</v>
      </c>
      <c r="L6" s="186">
        <v>4282</v>
      </c>
      <c r="M6" s="190"/>
      <c r="N6" s="108"/>
      <c r="O6" s="108"/>
      <c r="P6" s="108"/>
      <c r="Q6" s="108"/>
      <c r="R6" s="108"/>
      <c r="S6" s="105"/>
      <c r="T6" s="105"/>
      <c r="U6" s="105"/>
      <c r="V6" s="105"/>
      <c r="W6" s="105"/>
      <c r="X6" s="105"/>
      <c r="Y6" s="63" t="s">
        <v>351</v>
      </c>
      <c r="Z6" s="104">
        <v>1053</v>
      </c>
      <c r="AA6" s="104">
        <v>1109</v>
      </c>
      <c r="AB6" s="104">
        <v>1185</v>
      </c>
      <c r="AC6" s="103">
        <v>1175</v>
      </c>
      <c r="AD6" s="103">
        <v>1197</v>
      </c>
      <c r="AE6" s="103">
        <v>1209</v>
      </c>
      <c r="AF6" s="103">
        <v>1178</v>
      </c>
      <c r="AG6" s="103">
        <v>1172</v>
      </c>
      <c r="AH6" s="103">
        <v>1168</v>
      </c>
      <c r="AI6" s="103">
        <v>1203</v>
      </c>
      <c r="AJ6" s="171"/>
      <c r="AK6" s="183"/>
      <c r="AL6" s="183"/>
      <c r="AM6" s="171"/>
      <c r="AN6" s="171"/>
      <c r="AO6" s="91"/>
      <c r="AP6" s="91"/>
      <c r="AQ6" s="91"/>
      <c r="AR6" s="91"/>
      <c r="AS6" s="103"/>
      <c r="AT6" s="103"/>
    </row>
    <row r="7" spans="1:46" ht="13.5" customHeight="1" x14ac:dyDescent="0.2">
      <c r="A7" s="133" t="s">
        <v>198</v>
      </c>
      <c r="B7" s="186">
        <v>3369</v>
      </c>
      <c r="C7" s="186">
        <v>3238</v>
      </c>
      <c r="D7" s="186">
        <v>3230</v>
      </c>
      <c r="E7" s="186">
        <v>2842</v>
      </c>
      <c r="F7" s="186">
        <v>2642</v>
      </c>
      <c r="G7" s="186">
        <v>2468</v>
      </c>
      <c r="H7" s="186">
        <v>2395</v>
      </c>
      <c r="I7" s="186">
        <v>2156</v>
      </c>
      <c r="J7" s="186">
        <v>1693</v>
      </c>
      <c r="K7" s="186">
        <v>1883</v>
      </c>
      <c r="L7" s="186">
        <v>2140</v>
      </c>
      <c r="M7" s="189" t="s">
        <v>348</v>
      </c>
      <c r="N7" s="161"/>
      <c r="O7" s="161"/>
      <c r="P7" s="161"/>
      <c r="Q7" s="161"/>
      <c r="R7" s="161"/>
      <c r="S7" s="105"/>
      <c r="T7" s="105"/>
      <c r="U7" s="105"/>
      <c r="V7" s="105"/>
      <c r="W7" s="105"/>
      <c r="X7" s="105"/>
      <c r="Y7" s="63" t="s">
        <v>349</v>
      </c>
      <c r="Z7" s="110">
        <v>770</v>
      </c>
      <c r="AA7" s="110">
        <v>839</v>
      </c>
      <c r="AB7" s="110">
        <v>814</v>
      </c>
      <c r="AC7" s="91">
        <v>850</v>
      </c>
      <c r="AD7" s="91">
        <v>866</v>
      </c>
      <c r="AE7" s="91">
        <v>867</v>
      </c>
      <c r="AF7" s="91">
        <v>795</v>
      </c>
      <c r="AG7" s="91">
        <v>804</v>
      </c>
      <c r="AH7" s="91">
        <v>772</v>
      </c>
      <c r="AI7" s="91">
        <v>821</v>
      </c>
      <c r="AJ7" s="115" t="s">
        <v>348</v>
      </c>
      <c r="AK7" s="116"/>
      <c r="AL7" s="116"/>
      <c r="AM7" s="115"/>
      <c r="AN7" s="172"/>
      <c r="AO7" s="114"/>
      <c r="AP7" s="114"/>
      <c r="AQ7" s="114"/>
      <c r="AR7" s="114"/>
      <c r="AS7" s="103"/>
      <c r="AT7" s="103"/>
    </row>
    <row r="8" spans="1:46" ht="13.5" customHeight="1" x14ac:dyDescent="0.2">
      <c r="A8" s="133" t="s">
        <v>347</v>
      </c>
      <c r="B8" s="186">
        <v>1328</v>
      </c>
      <c r="C8" s="186">
        <v>1715</v>
      </c>
      <c r="D8" s="186">
        <v>1645</v>
      </c>
      <c r="E8" s="186">
        <v>1425</v>
      </c>
      <c r="F8" s="186">
        <v>1539</v>
      </c>
      <c r="G8" s="186">
        <v>1774</v>
      </c>
      <c r="H8" s="186">
        <v>1517</v>
      </c>
      <c r="I8" s="186">
        <v>1837</v>
      </c>
      <c r="J8" s="186">
        <v>1946</v>
      </c>
      <c r="K8" s="186">
        <v>1028</v>
      </c>
      <c r="L8" s="186">
        <v>1209</v>
      </c>
      <c r="N8" s="58"/>
      <c r="O8" s="58"/>
      <c r="P8" s="58"/>
      <c r="Q8" s="58"/>
      <c r="R8" s="187"/>
      <c r="S8" s="58"/>
      <c r="T8" s="58"/>
      <c r="U8" s="58"/>
      <c r="V8" s="58"/>
      <c r="W8" s="58"/>
      <c r="X8" s="58"/>
      <c r="Y8" s="63" t="s">
        <v>347</v>
      </c>
      <c r="Z8" s="110">
        <v>441</v>
      </c>
      <c r="AA8" s="110">
        <v>235</v>
      </c>
      <c r="AB8" s="110">
        <v>357</v>
      </c>
      <c r="AC8" s="91">
        <v>361</v>
      </c>
      <c r="AD8" s="91">
        <v>375</v>
      </c>
      <c r="AE8" s="91">
        <v>498</v>
      </c>
      <c r="AF8" s="91">
        <v>480</v>
      </c>
      <c r="AG8" s="91">
        <v>405</v>
      </c>
      <c r="AH8" s="91">
        <v>332</v>
      </c>
      <c r="AI8" s="91">
        <v>421</v>
      </c>
      <c r="AJ8" s="62"/>
      <c r="AK8" s="61"/>
      <c r="AL8" s="61"/>
      <c r="AN8" s="62"/>
      <c r="AO8" s="59"/>
      <c r="AR8" s="135"/>
      <c r="AS8" s="59"/>
      <c r="AT8" s="59"/>
    </row>
    <row r="9" spans="1:46" ht="13.5" customHeight="1" x14ac:dyDescent="0.2">
      <c r="A9" s="133" t="s">
        <v>185</v>
      </c>
      <c r="B9" s="186">
        <v>23</v>
      </c>
      <c r="C9" s="186">
        <v>112</v>
      </c>
      <c r="D9" s="186">
        <v>39</v>
      </c>
      <c r="E9" s="186">
        <v>18</v>
      </c>
      <c r="F9" s="186">
        <v>79</v>
      </c>
      <c r="G9" s="186">
        <v>93</v>
      </c>
      <c r="H9" s="186">
        <v>42</v>
      </c>
      <c r="I9" s="186">
        <v>66</v>
      </c>
      <c r="J9" s="186">
        <v>48</v>
      </c>
      <c r="K9" s="186">
        <v>24</v>
      </c>
      <c r="L9" s="186">
        <v>41</v>
      </c>
      <c r="M9" s="134" t="s">
        <v>346</v>
      </c>
      <c r="N9" s="105">
        <v>43081</v>
      </c>
      <c r="O9" s="105">
        <v>32099</v>
      </c>
      <c r="P9" s="105">
        <v>35500</v>
      </c>
      <c r="Q9" s="105">
        <v>31067</v>
      </c>
      <c r="R9" s="105">
        <v>33529</v>
      </c>
      <c r="S9" s="105">
        <v>36060</v>
      </c>
      <c r="T9" s="105">
        <v>3765</v>
      </c>
      <c r="U9" s="105">
        <v>10023</v>
      </c>
      <c r="V9" s="105">
        <v>11500</v>
      </c>
      <c r="W9" s="105">
        <v>3157</v>
      </c>
      <c r="X9" s="105">
        <v>5020</v>
      </c>
      <c r="Y9" s="63" t="s">
        <v>185</v>
      </c>
      <c r="Z9" s="110">
        <v>28</v>
      </c>
      <c r="AA9" s="110">
        <v>16</v>
      </c>
      <c r="AB9" s="110">
        <v>3</v>
      </c>
      <c r="AC9" s="91">
        <v>0</v>
      </c>
      <c r="AD9" s="91">
        <v>4</v>
      </c>
      <c r="AE9" s="91">
        <v>4</v>
      </c>
      <c r="AF9" s="91">
        <v>-2</v>
      </c>
      <c r="AG9" s="91">
        <v>101</v>
      </c>
      <c r="AH9" s="91">
        <v>9</v>
      </c>
      <c r="AI9" s="91">
        <v>3</v>
      </c>
      <c r="AJ9" s="133" t="s">
        <v>346</v>
      </c>
      <c r="AK9" s="104">
        <v>35587</v>
      </c>
      <c r="AL9" s="104">
        <v>43081</v>
      </c>
      <c r="AM9" s="104">
        <v>48284</v>
      </c>
      <c r="AN9" s="103">
        <v>59512</v>
      </c>
      <c r="AO9" s="103">
        <v>61527</v>
      </c>
      <c r="AP9" s="103">
        <v>32099</v>
      </c>
      <c r="AQ9" s="103">
        <v>49266</v>
      </c>
      <c r="AR9" s="103">
        <v>48188</v>
      </c>
      <c r="AS9" s="103">
        <v>48734</v>
      </c>
      <c r="AT9" s="103">
        <v>35500</v>
      </c>
    </row>
    <row r="10" spans="1:46" ht="13.5" customHeight="1" x14ac:dyDescent="0.2">
      <c r="A10" s="133" t="s">
        <v>173</v>
      </c>
      <c r="B10" s="186">
        <v>83</v>
      </c>
      <c r="C10" s="186">
        <v>135</v>
      </c>
      <c r="D10" s="186">
        <v>263</v>
      </c>
      <c r="E10" s="186">
        <v>474</v>
      </c>
      <c r="F10" s="186">
        <v>106</v>
      </c>
      <c r="G10" s="186">
        <v>100</v>
      </c>
      <c r="H10" s="186">
        <v>91</v>
      </c>
      <c r="I10" s="186">
        <v>116</v>
      </c>
      <c r="J10" s="186">
        <v>105</v>
      </c>
      <c r="K10" s="186">
        <v>172</v>
      </c>
      <c r="L10" s="186">
        <v>217</v>
      </c>
      <c r="M10" s="134" t="s">
        <v>345</v>
      </c>
      <c r="N10" s="105">
        <v>4796</v>
      </c>
      <c r="O10" s="105">
        <v>11235</v>
      </c>
      <c r="P10" s="105">
        <v>13224</v>
      </c>
      <c r="Q10" s="105">
        <v>6958</v>
      </c>
      <c r="R10" s="187">
        <v>11769</v>
      </c>
      <c r="S10" s="187">
        <v>8005</v>
      </c>
      <c r="T10" s="187">
        <v>40615</v>
      </c>
      <c r="U10" s="187"/>
      <c r="V10" s="187"/>
      <c r="W10" s="187"/>
      <c r="X10" s="187"/>
      <c r="Y10" s="63" t="s">
        <v>173</v>
      </c>
      <c r="Z10" s="110">
        <v>23</v>
      </c>
      <c r="AA10" s="110">
        <v>29</v>
      </c>
      <c r="AB10" s="110">
        <v>14</v>
      </c>
      <c r="AC10" s="91">
        <v>21</v>
      </c>
      <c r="AD10" s="91">
        <v>19</v>
      </c>
      <c r="AE10" s="91">
        <v>32</v>
      </c>
      <c r="AF10" s="91">
        <v>15</v>
      </c>
      <c r="AG10" s="91">
        <v>74</v>
      </c>
      <c r="AH10" s="91">
        <v>14</v>
      </c>
      <c r="AI10" s="91">
        <v>197</v>
      </c>
      <c r="AJ10" s="133" t="s">
        <v>345</v>
      </c>
      <c r="AK10" s="104">
        <v>2977</v>
      </c>
      <c r="AL10" s="104">
        <v>4796</v>
      </c>
      <c r="AM10" s="104">
        <v>5841</v>
      </c>
      <c r="AN10" s="103">
        <v>9370</v>
      </c>
      <c r="AO10" s="103">
        <v>4541</v>
      </c>
      <c r="AP10" s="103">
        <v>11235</v>
      </c>
      <c r="AQ10" s="103">
        <v>10862</v>
      </c>
      <c r="AR10" s="103">
        <v>8756</v>
      </c>
      <c r="AS10" s="103">
        <v>11030</v>
      </c>
      <c r="AT10" s="103">
        <v>13224</v>
      </c>
    </row>
    <row r="11" spans="1:46" ht="13.5" customHeight="1" x14ac:dyDescent="0.2">
      <c r="A11" s="123" t="s">
        <v>344</v>
      </c>
      <c r="B11" s="176">
        <f t="shared" ref="B11:L11" si="0">SUM(B6:B10)</f>
        <v>9469</v>
      </c>
      <c r="C11" s="176">
        <f t="shared" si="0"/>
        <v>9927</v>
      </c>
      <c r="D11" s="176">
        <f t="shared" si="0"/>
        <v>10140</v>
      </c>
      <c r="E11" s="176">
        <f t="shared" si="0"/>
        <v>10241</v>
      </c>
      <c r="F11" s="176">
        <f t="shared" si="0"/>
        <v>9891</v>
      </c>
      <c r="G11" s="176">
        <f t="shared" si="0"/>
        <v>9998</v>
      </c>
      <c r="H11" s="176">
        <f t="shared" si="0"/>
        <v>9501</v>
      </c>
      <c r="I11" s="176">
        <f t="shared" si="0"/>
        <v>9334</v>
      </c>
      <c r="J11" s="176">
        <f t="shared" si="0"/>
        <v>9073</v>
      </c>
      <c r="K11" s="176">
        <f t="shared" si="0"/>
        <v>8200</v>
      </c>
      <c r="L11" s="176">
        <f t="shared" si="0"/>
        <v>7889</v>
      </c>
      <c r="M11" s="134" t="s">
        <v>343</v>
      </c>
      <c r="N11" s="105">
        <v>8592</v>
      </c>
      <c r="O11" s="105">
        <v>9026</v>
      </c>
      <c r="P11" s="105">
        <v>10762</v>
      </c>
      <c r="Q11" s="105">
        <v>12217</v>
      </c>
      <c r="R11" s="105">
        <v>10743</v>
      </c>
      <c r="S11" s="105">
        <v>10569</v>
      </c>
      <c r="T11" s="105">
        <v>11250</v>
      </c>
      <c r="U11" s="105">
        <v>15788</v>
      </c>
      <c r="V11" s="105">
        <v>18555</v>
      </c>
      <c r="W11" s="105">
        <v>23903</v>
      </c>
      <c r="X11" s="105">
        <v>24262</v>
      </c>
      <c r="Y11" s="184" t="s">
        <v>344</v>
      </c>
      <c r="Z11" s="73">
        <f>SUM(Z6:Z10)</f>
        <v>2315</v>
      </c>
      <c r="AA11" s="73">
        <f>SUM(AA6:AA10)</f>
        <v>2228</v>
      </c>
      <c r="AB11" s="73">
        <f>SUM(AB6:AB10)</f>
        <v>2373</v>
      </c>
      <c r="AC11" s="72">
        <v>2407</v>
      </c>
      <c r="AD11" s="72">
        <v>2461</v>
      </c>
      <c r="AE11" s="72">
        <v>2610</v>
      </c>
      <c r="AF11" s="72">
        <v>2466</v>
      </c>
      <c r="AG11" s="72">
        <v>2556</v>
      </c>
      <c r="AH11" s="72">
        <v>2295</v>
      </c>
      <c r="AI11" s="72">
        <v>2645</v>
      </c>
      <c r="AJ11" s="133" t="s">
        <v>343</v>
      </c>
      <c r="AK11" s="104">
        <v>17243</v>
      </c>
      <c r="AL11" s="104">
        <v>8592</v>
      </c>
      <c r="AM11" s="104">
        <v>14362</v>
      </c>
      <c r="AN11" s="103">
        <v>20999</v>
      </c>
      <c r="AO11" s="103">
        <v>18764</v>
      </c>
      <c r="AP11" s="103">
        <v>9026</v>
      </c>
      <c r="AQ11" s="103">
        <v>12752</v>
      </c>
      <c r="AR11" s="103">
        <v>10470</v>
      </c>
      <c r="AS11" s="103">
        <v>11986</v>
      </c>
      <c r="AT11" s="103">
        <v>10762</v>
      </c>
    </row>
    <row r="12" spans="1:46" ht="13.5" customHeight="1" x14ac:dyDescent="0.2">
      <c r="A12" s="133" t="s">
        <v>159</v>
      </c>
      <c r="B12" s="186">
        <v>-3212</v>
      </c>
      <c r="C12" s="186">
        <v>-2926</v>
      </c>
      <c r="D12" s="186">
        <v>-3263</v>
      </c>
      <c r="E12" s="186">
        <v>-3159</v>
      </c>
      <c r="F12" s="186">
        <v>-2978</v>
      </c>
      <c r="G12" s="186">
        <v>-2989</v>
      </c>
      <c r="H12" s="186">
        <v>-3113</v>
      </c>
      <c r="I12" s="186">
        <v>-2784</v>
      </c>
      <c r="J12" s="186">
        <v>-2724</v>
      </c>
      <c r="K12" s="186">
        <v>-2568</v>
      </c>
      <c r="L12" s="186">
        <v>-2388</v>
      </c>
      <c r="M12" s="134" t="s">
        <v>341</v>
      </c>
      <c r="N12" s="105">
        <v>310158</v>
      </c>
      <c r="O12" s="105">
        <v>317689</v>
      </c>
      <c r="P12" s="105">
        <v>340920</v>
      </c>
      <c r="Q12" s="105">
        <v>348085</v>
      </c>
      <c r="R12" s="105">
        <v>342451</v>
      </c>
      <c r="S12" s="105">
        <v>346251</v>
      </c>
      <c r="T12" s="105">
        <v>337203</v>
      </c>
      <c r="U12" s="105">
        <v>314211</v>
      </c>
      <c r="V12" s="105">
        <v>282411</v>
      </c>
      <c r="W12" s="105">
        <v>265100</v>
      </c>
      <c r="X12" s="105">
        <v>244682</v>
      </c>
      <c r="Y12" s="184" t="s">
        <v>342</v>
      </c>
      <c r="Z12" s="73">
        <v>2315</v>
      </c>
      <c r="AA12" s="73">
        <v>2228</v>
      </c>
      <c r="AB12" s="73">
        <v>2373</v>
      </c>
      <c r="AC12" s="72">
        <v>2407</v>
      </c>
      <c r="AD12" s="72">
        <v>2461</v>
      </c>
      <c r="AE12" s="72">
        <v>2588</v>
      </c>
      <c r="AF12" s="72">
        <v>2466</v>
      </c>
      <c r="AG12" s="72">
        <v>2405</v>
      </c>
      <c r="AH12" s="72">
        <v>2295</v>
      </c>
      <c r="AI12" s="72">
        <v>2469</v>
      </c>
      <c r="AJ12" s="133" t="s">
        <v>341</v>
      </c>
      <c r="AK12" s="104">
        <v>310926</v>
      </c>
      <c r="AL12" s="104">
        <v>310158</v>
      </c>
      <c r="AM12" s="104">
        <v>313706</v>
      </c>
      <c r="AN12" s="103">
        <v>314680</v>
      </c>
      <c r="AO12" s="103">
        <v>320052</v>
      </c>
      <c r="AP12" s="103">
        <v>317689</v>
      </c>
      <c r="AQ12" s="103">
        <v>325596</v>
      </c>
      <c r="AR12" s="103">
        <v>344580</v>
      </c>
      <c r="AS12" s="103">
        <v>342731</v>
      </c>
      <c r="AT12" s="103">
        <v>340920</v>
      </c>
    </row>
    <row r="13" spans="1:46" ht="13.5" customHeight="1" x14ac:dyDescent="0.2">
      <c r="A13" s="133" t="s">
        <v>157</v>
      </c>
      <c r="B13" s="186">
        <v>-1622</v>
      </c>
      <c r="C13" s="186">
        <v>-1646</v>
      </c>
      <c r="D13" s="186">
        <v>-1485</v>
      </c>
      <c r="E13" s="186">
        <v>-1656</v>
      </c>
      <c r="F13" s="186">
        <v>-1835</v>
      </c>
      <c r="G13" s="186">
        <v>-1808</v>
      </c>
      <c r="H13" s="186">
        <v>-1914</v>
      </c>
      <c r="I13" s="186">
        <v>-1862</v>
      </c>
      <c r="J13" s="186">
        <v>-1639</v>
      </c>
      <c r="K13" s="186">
        <v>-1646</v>
      </c>
      <c r="L13" s="186">
        <v>-1575</v>
      </c>
      <c r="M13" s="134" t="s">
        <v>340</v>
      </c>
      <c r="N13" s="105">
        <v>75294</v>
      </c>
      <c r="O13" s="105">
        <v>87701</v>
      </c>
      <c r="P13" s="105">
        <v>86535</v>
      </c>
      <c r="Q13" s="105">
        <v>87110</v>
      </c>
      <c r="R13" s="105">
        <v>87314</v>
      </c>
      <c r="S13" s="105">
        <v>86626</v>
      </c>
      <c r="T13" s="105">
        <v>92373</v>
      </c>
      <c r="U13" s="105">
        <v>69137</v>
      </c>
      <c r="V13" s="105">
        <v>56155</v>
      </c>
      <c r="W13" s="105">
        <v>44830</v>
      </c>
      <c r="X13" s="105">
        <v>38782</v>
      </c>
      <c r="Y13" s="63" t="s">
        <v>159</v>
      </c>
      <c r="Z13" s="110">
        <v>-798</v>
      </c>
      <c r="AA13" s="110">
        <v>-861</v>
      </c>
      <c r="AB13" s="110">
        <v>-757</v>
      </c>
      <c r="AC13" s="91">
        <v>-795</v>
      </c>
      <c r="AD13" s="91">
        <v>-799</v>
      </c>
      <c r="AE13" s="91">
        <v>-687</v>
      </c>
      <c r="AF13" s="91">
        <v>-743</v>
      </c>
      <c r="AG13" s="91">
        <v>-756</v>
      </c>
      <c r="AH13" s="91">
        <v>-740</v>
      </c>
      <c r="AI13" s="91">
        <v>-956</v>
      </c>
      <c r="AJ13" s="133" t="s">
        <v>340</v>
      </c>
      <c r="AK13" s="104">
        <v>73198</v>
      </c>
      <c r="AL13" s="104">
        <v>75294</v>
      </c>
      <c r="AM13" s="104">
        <v>87580</v>
      </c>
      <c r="AN13" s="103">
        <v>90592</v>
      </c>
      <c r="AO13" s="103">
        <v>93211</v>
      </c>
      <c r="AP13" s="103">
        <v>87701</v>
      </c>
      <c r="AQ13" s="103">
        <v>82974</v>
      </c>
      <c r="AR13" s="103">
        <v>84976</v>
      </c>
      <c r="AS13" s="103">
        <v>87154</v>
      </c>
      <c r="AT13" s="103">
        <v>86535</v>
      </c>
    </row>
    <row r="14" spans="1:46" ht="13.5" customHeight="1" x14ac:dyDescent="0.2">
      <c r="A14" s="2043" t="s">
        <v>337</v>
      </c>
      <c r="B14" s="179">
        <v>-268</v>
      </c>
      <c r="C14" s="179">
        <v>-228</v>
      </c>
      <c r="D14" s="179">
        <v>-209</v>
      </c>
      <c r="E14" s="186">
        <v>-585</v>
      </c>
      <c r="F14" s="186">
        <v>-227</v>
      </c>
      <c r="G14" s="186">
        <v>-267</v>
      </c>
      <c r="H14" s="186">
        <v>-192</v>
      </c>
      <c r="I14" s="186">
        <v>-170</v>
      </c>
      <c r="J14" s="186">
        <v>-149</v>
      </c>
      <c r="K14" s="186">
        <v>-124</v>
      </c>
      <c r="L14" s="186">
        <v>-103</v>
      </c>
      <c r="M14" s="134" t="s">
        <v>338</v>
      </c>
      <c r="N14" s="105">
        <v>6489</v>
      </c>
      <c r="O14" s="105">
        <v>5108</v>
      </c>
      <c r="P14" s="105">
        <v>8341</v>
      </c>
      <c r="Q14" s="105">
        <v>12151</v>
      </c>
      <c r="R14" s="105">
        <v>9575</v>
      </c>
      <c r="S14" s="105">
        <v>7970</v>
      </c>
      <c r="T14" s="105">
        <v>8373</v>
      </c>
      <c r="U14" s="105">
        <v>9494</v>
      </c>
      <c r="V14" s="105" t="s">
        <v>339</v>
      </c>
      <c r="W14" s="105">
        <v>7937</v>
      </c>
      <c r="X14" s="105">
        <v>4790</v>
      </c>
      <c r="Y14" s="63" t="s">
        <v>157</v>
      </c>
      <c r="Z14" s="110">
        <v>-336</v>
      </c>
      <c r="AA14" s="110">
        <v>-425</v>
      </c>
      <c r="AB14" s="110">
        <v>-377</v>
      </c>
      <c r="AC14" s="91">
        <v>-433</v>
      </c>
      <c r="AD14" s="91">
        <v>-387</v>
      </c>
      <c r="AE14" s="91">
        <v>-475</v>
      </c>
      <c r="AF14" s="91">
        <v>-389</v>
      </c>
      <c r="AG14" s="91">
        <v>-396</v>
      </c>
      <c r="AH14" s="91">
        <v>-386</v>
      </c>
      <c r="AI14" s="91">
        <v>-455</v>
      </c>
      <c r="AJ14" s="133" t="s">
        <v>338</v>
      </c>
      <c r="AK14" s="104">
        <v>9618</v>
      </c>
      <c r="AL14" s="104">
        <v>6489</v>
      </c>
      <c r="AM14" s="104">
        <v>7279</v>
      </c>
      <c r="AN14" s="103">
        <v>5505</v>
      </c>
      <c r="AO14" s="103">
        <v>5263</v>
      </c>
      <c r="AP14" s="103">
        <v>5108</v>
      </c>
      <c r="AQ14" s="103">
        <v>10389</v>
      </c>
      <c r="AR14" s="103">
        <v>8989</v>
      </c>
      <c r="AS14" s="103">
        <v>9554</v>
      </c>
      <c r="AT14" s="103">
        <v>8341</v>
      </c>
    </row>
    <row r="15" spans="1:46" ht="13.5" customHeight="1" x14ac:dyDescent="0.2">
      <c r="A15" s="123" t="s">
        <v>334</v>
      </c>
      <c r="B15" s="176">
        <f>SUM(B12:B14)</f>
        <v>-5102</v>
      </c>
      <c r="C15" s="176">
        <f>SUM(C12:C14)</f>
        <v>-4800</v>
      </c>
      <c r="D15" s="176">
        <f>SUM(D12:D14)</f>
        <v>-4957</v>
      </c>
      <c r="E15" s="176">
        <f>SUM(E12:E14)</f>
        <v>-5400</v>
      </c>
      <c r="F15" s="176">
        <v>-5040</v>
      </c>
      <c r="G15" s="176">
        <v>-5064</v>
      </c>
      <c r="H15" s="176">
        <v>-5219</v>
      </c>
      <c r="I15" s="176">
        <v>-4816</v>
      </c>
      <c r="J15" s="176">
        <v>-4512</v>
      </c>
      <c r="K15" s="176">
        <v>-4338</v>
      </c>
      <c r="L15" s="176">
        <v>-4066</v>
      </c>
      <c r="M15" s="134" t="s">
        <v>336</v>
      </c>
      <c r="N15" s="105">
        <v>17180</v>
      </c>
      <c r="O15" s="105">
        <v>21524</v>
      </c>
      <c r="P15" s="105">
        <v>22273</v>
      </c>
      <c r="Q15" s="105">
        <v>39749</v>
      </c>
      <c r="R15" s="105">
        <v>33271</v>
      </c>
      <c r="S15" s="105">
        <v>28128</v>
      </c>
      <c r="T15" s="105">
        <v>20167</v>
      </c>
      <c r="U15" s="105">
        <v>17293</v>
      </c>
      <c r="V15" s="105">
        <v>13703</v>
      </c>
      <c r="W15" s="105">
        <v>10669</v>
      </c>
      <c r="X15" s="105">
        <v>17644</v>
      </c>
      <c r="Y15" s="63" t="s">
        <v>337</v>
      </c>
      <c r="Z15" s="110">
        <v>-71</v>
      </c>
      <c r="AA15" s="110">
        <v>-75</v>
      </c>
      <c r="AB15" s="110">
        <v>-70</v>
      </c>
      <c r="AC15" s="91">
        <v>-63</v>
      </c>
      <c r="AD15" s="91">
        <v>-60</v>
      </c>
      <c r="AE15" s="91">
        <v>-71</v>
      </c>
      <c r="AF15" s="91">
        <v>-51</v>
      </c>
      <c r="AG15" s="91">
        <v>-54</v>
      </c>
      <c r="AH15" s="91">
        <v>-52</v>
      </c>
      <c r="AI15" s="91">
        <v>-65</v>
      </c>
      <c r="AJ15" s="133" t="s">
        <v>336</v>
      </c>
      <c r="AK15" s="104">
        <v>17176</v>
      </c>
      <c r="AL15" s="104">
        <v>17180</v>
      </c>
      <c r="AM15" s="104">
        <v>29540</v>
      </c>
      <c r="AN15" s="103">
        <v>28692</v>
      </c>
      <c r="AO15" s="103">
        <v>27942</v>
      </c>
      <c r="AP15" s="103">
        <v>21524</v>
      </c>
      <c r="AQ15" s="103">
        <v>22200</v>
      </c>
      <c r="AR15" s="103">
        <v>21197</v>
      </c>
      <c r="AS15" s="103">
        <v>22983</v>
      </c>
      <c r="AT15" s="103">
        <v>22273</v>
      </c>
    </row>
    <row r="16" spans="1:46" ht="18" customHeight="1" x14ac:dyDescent="0.2">
      <c r="A16" s="123" t="s">
        <v>332</v>
      </c>
      <c r="B16" s="176">
        <v>4367</v>
      </c>
      <c r="C16" s="176">
        <v>5127</v>
      </c>
      <c r="D16" s="176">
        <v>5183</v>
      </c>
      <c r="E16" s="176">
        <v>4841</v>
      </c>
      <c r="F16" s="176">
        <v>4851</v>
      </c>
      <c r="G16" s="176">
        <v>4934</v>
      </c>
      <c r="H16" s="176">
        <v>4282</v>
      </c>
      <c r="I16" s="176">
        <v>4518</v>
      </c>
      <c r="J16" s="176">
        <v>4561</v>
      </c>
      <c r="K16" s="176">
        <v>3862</v>
      </c>
      <c r="L16" s="176">
        <v>3823</v>
      </c>
      <c r="M16" s="146" t="s">
        <v>335</v>
      </c>
      <c r="N16" s="105">
        <v>25879</v>
      </c>
      <c r="O16" s="105">
        <v>23102</v>
      </c>
      <c r="P16" s="105">
        <v>20434</v>
      </c>
      <c r="Q16" s="58"/>
      <c r="R16" s="58"/>
      <c r="S16" s="58"/>
      <c r="T16" s="58"/>
      <c r="U16" s="58"/>
      <c r="V16" s="58"/>
      <c r="W16" s="58"/>
      <c r="X16" s="58"/>
      <c r="Y16" s="184" t="s">
        <v>334</v>
      </c>
      <c r="Z16" s="73">
        <f>SUM(Z13:Z15)</f>
        <v>-1205</v>
      </c>
      <c r="AA16" s="73">
        <f>SUM(AA13:AA15)</f>
        <v>-1361</v>
      </c>
      <c r="AB16" s="73">
        <f>SUM(AB13:AB15)</f>
        <v>-1204</v>
      </c>
      <c r="AC16" s="72">
        <v>-1291</v>
      </c>
      <c r="AD16" s="72">
        <v>-1246</v>
      </c>
      <c r="AE16" s="72">
        <v>-1233</v>
      </c>
      <c r="AF16" s="72">
        <v>-1183</v>
      </c>
      <c r="AG16" s="72">
        <v>-1206</v>
      </c>
      <c r="AH16" s="72">
        <v>-1178</v>
      </c>
      <c r="AI16" s="72">
        <v>-1476</v>
      </c>
      <c r="AJ16" s="2463" t="s">
        <v>335</v>
      </c>
      <c r="AK16" s="104">
        <v>25750</v>
      </c>
      <c r="AL16" s="104">
        <v>25879</v>
      </c>
      <c r="AM16" s="104">
        <v>25472</v>
      </c>
      <c r="AN16" s="103">
        <v>24772</v>
      </c>
      <c r="AO16" s="103">
        <v>24382</v>
      </c>
      <c r="AP16" s="103">
        <v>23102</v>
      </c>
      <c r="AQ16" s="103">
        <v>23149</v>
      </c>
      <c r="AR16" s="91">
        <v>22040</v>
      </c>
      <c r="AS16" s="91">
        <v>20667</v>
      </c>
      <c r="AT16" s="91">
        <v>20434</v>
      </c>
    </row>
    <row r="17" spans="1:46" ht="13.5" customHeight="1" x14ac:dyDescent="0.2">
      <c r="A17" s="133" t="s">
        <v>142</v>
      </c>
      <c r="B17" s="186">
        <v>-369</v>
      </c>
      <c r="C17" s="186">
        <v>-502</v>
      </c>
      <c r="D17" s="186">
        <v>-479</v>
      </c>
      <c r="E17" s="186">
        <v>-534</v>
      </c>
      <c r="F17" s="186">
        <v>-735</v>
      </c>
      <c r="G17" s="186">
        <v>-895</v>
      </c>
      <c r="H17" s="186">
        <v>-735</v>
      </c>
      <c r="I17" s="186">
        <v>-879</v>
      </c>
      <c r="J17" s="186">
        <v>-1486</v>
      </c>
      <c r="K17" s="186">
        <v>-466</v>
      </c>
      <c r="L17" s="186">
        <v>60</v>
      </c>
      <c r="M17" s="134" t="s">
        <v>202</v>
      </c>
      <c r="N17" s="105">
        <v>46111</v>
      </c>
      <c r="O17" s="105">
        <v>69959</v>
      </c>
      <c r="P17" s="105">
        <v>80741</v>
      </c>
      <c r="Q17" s="105">
        <v>105119</v>
      </c>
      <c r="R17" s="105">
        <v>70992</v>
      </c>
      <c r="S17" s="105">
        <v>118789</v>
      </c>
      <c r="T17" s="105">
        <v>171943</v>
      </c>
      <c r="U17" s="105">
        <v>96825</v>
      </c>
      <c r="V17" s="105">
        <v>75422</v>
      </c>
      <c r="W17" s="105">
        <v>86838</v>
      </c>
      <c r="X17" s="105">
        <v>31498</v>
      </c>
      <c r="Y17" s="184" t="s">
        <v>333</v>
      </c>
      <c r="Z17" s="73">
        <v>-1205</v>
      </c>
      <c r="AA17" s="73">
        <v>-1361</v>
      </c>
      <c r="AB17" s="73">
        <v>-1204</v>
      </c>
      <c r="AC17" s="72">
        <v>-1291</v>
      </c>
      <c r="AD17" s="72">
        <v>-1246</v>
      </c>
      <c r="AE17" s="72">
        <v>-1319</v>
      </c>
      <c r="AF17" s="72">
        <v>-1183</v>
      </c>
      <c r="AG17" s="72">
        <v>-1206</v>
      </c>
      <c r="AH17" s="72">
        <v>-1178</v>
      </c>
      <c r="AI17" s="72">
        <v>-1213</v>
      </c>
      <c r="AJ17" s="133" t="s">
        <v>202</v>
      </c>
      <c r="AK17" s="104">
        <v>42306</v>
      </c>
      <c r="AL17" s="104">
        <v>46111</v>
      </c>
      <c r="AM17" s="104">
        <v>48637</v>
      </c>
      <c r="AN17" s="103">
        <v>53385</v>
      </c>
      <c r="AO17" s="103">
        <v>56204</v>
      </c>
      <c r="AP17" s="103">
        <v>69959</v>
      </c>
      <c r="AQ17" s="103">
        <v>80529</v>
      </c>
      <c r="AR17" s="103">
        <v>87240</v>
      </c>
      <c r="AS17" s="103">
        <v>87394</v>
      </c>
      <c r="AT17" s="103">
        <v>80741</v>
      </c>
    </row>
    <row r="18" spans="1:46" ht="20.25" customHeight="1" x14ac:dyDescent="0.2">
      <c r="A18" s="123" t="s">
        <v>138</v>
      </c>
      <c r="B18" s="176">
        <f>SUM(B16:B17)</f>
        <v>3998</v>
      </c>
      <c r="C18" s="176">
        <f>SUM(C16:C17)</f>
        <v>4625</v>
      </c>
      <c r="D18" s="176">
        <f>SUM(D16:D17)</f>
        <v>4704</v>
      </c>
      <c r="E18" s="176">
        <v>4307</v>
      </c>
      <c r="F18" s="176">
        <v>4116</v>
      </c>
      <c r="G18" s="176">
        <v>4039</v>
      </c>
      <c r="H18" s="176">
        <v>3547</v>
      </c>
      <c r="I18" s="176">
        <v>3639</v>
      </c>
      <c r="J18" s="176">
        <v>3075</v>
      </c>
      <c r="K18" s="176">
        <v>3396</v>
      </c>
      <c r="L18" s="176">
        <v>3883</v>
      </c>
      <c r="M18" s="146" t="s">
        <v>199</v>
      </c>
      <c r="N18" s="188">
        <v>163</v>
      </c>
      <c r="O18" s="188">
        <v>178</v>
      </c>
      <c r="P18" s="188">
        <v>151</v>
      </c>
      <c r="Q18" s="188">
        <v>256</v>
      </c>
      <c r="R18" s="188">
        <v>203</v>
      </c>
      <c r="S18" s="105">
        <v>-711</v>
      </c>
      <c r="T18" s="105">
        <v>-215</v>
      </c>
      <c r="U18" s="105">
        <v>1127</v>
      </c>
      <c r="V18" s="105">
        <v>763</v>
      </c>
      <c r="W18" s="105">
        <v>413</v>
      </c>
      <c r="X18" s="105">
        <v>-105</v>
      </c>
      <c r="Y18" s="184" t="s">
        <v>332</v>
      </c>
      <c r="Z18" s="73">
        <f>Z11+Z16</f>
        <v>1110</v>
      </c>
      <c r="AA18" s="73">
        <f>AA11+AA16</f>
        <v>867</v>
      </c>
      <c r="AB18" s="73">
        <f>AB11+AB16</f>
        <v>1169</v>
      </c>
      <c r="AC18" s="72">
        <v>1116</v>
      </c>
      <c r="AD18" s="72">
        <v>1215</v>
      </c>
      <c r="AE18" s="72">
        <v>1377</v>
      </c>
      <c r="AF18" s="72">
        <v>1283</v>
      </c>
      <c r="AG18" s="72">
        <v>1350</v>
      </c>
      <c r="AH18" s="72">
        <v>1117</v>
      </c>
      <c r="AI18" s="72">
        <v>1169</v>
      </c>
      <c r="AJ18" s="2463" t="s">
        <v>199</v>
      </c>
      <c r="AK18" s="145">
        <v>150</v>
      </c>
      <c r="AL18" s="145">
        <v>163</v>
      </c>
      <c r="AM18" s="145">
        <v>143</v>
      </c>
      <c r="AN18" s="144">
        <v>140</v>
      </c>
      <c r="AO18" s="144">
        <v>154</v>
      </c>
      <c r="AP18" s="144">
        <v>178</v>
      </c>
      <c r="AQ18" s="144">
        <v>137</v>
      </c>
      <c r="AR18" s="144">
        <v>160</v>
      </c>
      <c r="AS18" s="103">
        <v>171</v>
      </c>
      <c r="AT18" s="103">
        <v>151</v>
      </c>
    </row>
    <row r="19" spans="1:46" ht="13.5" customHeight="1" x14ac:dyDescent="0.2">
      <c r="A19" s="133" t="s">
        <v>327</v>
      </c>
      <c r="B19" s="186">
        <v>-950</v>
      </c>
      <c r="C19" s="186">
        <v>-859</v>
      </c>
      <c r="D19" s="186">
        <v>-1042</v>
      </c>
      <c r="E19" s="186">
        <v>-950</v>
      </c>
      <c r="F19" s="186">
        <v>-1009</v>
      </c>
      <c r="G19" s="186">
        <v>-970</v>
      </c>
      <c r="H19" s="186">
        <v>-913</v>
      </c>
      <c r="I19" s="186">
        <v>-976</v>
      </c>
      <c r="J19" s="186">
        <v>-757</v>
      </c>
      <c r="K19" s="186">
        <v>-724</v>
      </c>
      <c r="L19" s="186">
        <v>-753</v>
      </c>
      <c r="M19" s="146"/>
      <c r="N19" s="188"/>
      <c r="O19" s="188"/>
      <c r="P19" s="188"/>
      <c r="Q19" s="188"/>
      <c r="R19" s="188"/>
      <c r="S19" s="187"/>
      <c r="T19" s="58"/>
      <c r="U19" s="58"/>
      <c r="V19" s="58"/>
      <c r="W19" s="58"/>
      <c r="X19" s="58"/>
      <c r="Y19" s="63" t="s">
        <v>142</v>
      </c>
      <c r="Z19" s="110">
        <v>-40</v>
      </c>
      <c r="AA19" s="110">
        <v>-71</v>
      </c>
      <c r="AB19" s="110">
        <v>-79</v>
      </c>
      <c r="AC19" s="91">
        <v>-106</v>
      </c>
      <c r="AD19" s="91">
        <v>-113</v>
      </c>
      <c r="AE19" s="91">
        <v>-129</v>
      </c>
      <c r="AF19" s="91">
        <v>-135</v>
      </c>
      <c r="AG19" s="91">
        <v>-127</v>
      </c>
      <c r="AH19" s="91">
        <v>-111</v>
      </c>
      <c r="AI19" s="91">
        <v>-142</v>
      </c>
      <c r="AJ19" s="2463"/>
      <c r="AK19" s="145"/>
      <c r="AL19" s="145"/>
      <c r="AM19" s="145"/>
      <c r="AN19" s="144"/>
      <c r="AO19" s="144"/>
      <c r="AP19" s="144"/>
      <c r="AQ19" s="144"/>
      <c r="AR19" s="144"/>
      <c r="AS19" s="103"/>
      <c r="AT19" s="91"/>
    </row>
    <row r="20" spans="1:46" ht="13.5" customHeight="1" x14ac:dyDescent="0.2">
      <c r="A20" s="2858" t="s">
        <v>328</v>
      </c>
      <c r="B20" s="185">
        <f>SUM(B18:B19)</f>
        <v>3048</v>
      </c>
      <c r="C20" s="185">
        <f>SUM(C18:C19)</f>
        <v>3766</v>
      </c>
      <c r="D20" s="185">
        <f>SUM(D18:D19)</f>
        <v>3662</v>
      </c>
      <c r="E20" s="176">
        <f>SUM(E18:E19)</f>
        <v>3357</v>
      </c>
      <c r="F20" s="176">
        <v>3107</v>
      </c>
      <c r="G20" s="176">
        <v>3069</v>
      </c>
      <c r="H20" s="176">
        <v>2634</v>
      </c>
      <c r="I20" s="176">
        <v>2663</v>
      </c>
      <c r="J20" s="176">
        <v>2318</v>
      </c>
      <c r="K20" s="176">
        <v>2672</v>
      </c>
      <c r="L20" s="176">
        <v>3130</v>
      </c>
      <c r="M20" s="134" t="s">
        <v>331</v>
      </c>
      <c r="N20" s="105">
        <v>1235</v>
      </c>
      <c r="O20" s="105">
        <v>588</v>
      </c>
      <c r="P20" s="105">
        <v>515</v>
      </c>
      <c r="Q20" s="105">
        <v>487</v>
      </c>
      <c r="R20" s="105">
        <v>630</v>
      </c>
      <c r="S20" s="105">
        <v>585</v>
      </c>
      <c r="T20" s="105">
        <v>591</v>
      </c>
      <c r="U20" s="105">
        <v>554</v>
      </c>
      <c r="V20" s="105">
        <v>470</v>
      </c>
      <c r="W20" s="105">
        <v>431</v>
      </c>
      <c r="X20" s="105">
        <v>366</v>
      </c>
      <c r="Y20" s="184" t="s">
        <v>138</v>
      </c>
      <c r="Z20" s="73">
        <f>Z18+Z19</f>
        <v>1070</v>
      </c>
      <c r="AA20" s="73">
        <f>AA18+AA19</f>
        <v>796</v>
      </c>
      <c r="AB20" s="73">
        <f>AB18+AB19</f>
        <v>1090</v>
      </c>
      <c r="AC20" s="72">
        <v>1010</v>
      </c>
      <c r="AD20" s="72">
        <v>1102</v>
      </c>
      <c r="AE20" s="72">
        <v>1248</v>
      </c>
      <c r="AF20" s="72">
        <v>1148</v>
      </c>
      <c r="AG20" s="72">
        <v>1223</v>
      </c>
      <c r="AH20" s="72">
        <v>1006</v>
      </c>
      <c r="AI20" s="72">
        <v>1027</v>
      </c>
      <c r="AJ20" s="133" t="s">
        <v>331</v>
      </c>
      <c r="AK20" s="104">
        <v>1237</v>
      </c>
      <c r="AL20" s="104">
        <v>1235</v>
      </c>
      <c r="AM20" s="104">
        <v>572</v>
      </c>
      <c r="AN20" s="103">
        <v>567</v>
      </c>
      <c r="AO20" s="103">
        <v>580</v>
      </c>
      <c r="AP20" s="103">
        <v>588</v>
      </c>
      <c r="AQ20" s="144">
        <v>775</v>
      </c>
      <c r="AR20" s="103">
        <v>781</v>
      </c>
      <c r="AS20" s="103">
        <v>642</v>
      </c>
      <c r="AT20" s="103">
        <v>515</v>
      </c>
    </row>
    <row r="21" spans="1:46" ht="13.5" customHeight="1" x14ac:dyDescent="0.2">
      <c r="A21" s="2858"/>
      <c r="B21" s="185"/>
      <c r="C21" s="185"/>
      <c r="D21" s="185"/>
      <c r="E21" s="179"/>
      <c r="F21" s="183"/>
      <c r="G21" s="183"/>
      <c r="H21" s="183"/>
      <c r="I21" s="183"/>
      <c r="J21" s="183"/>
      <c r="K21" s="183"/>
      <c r="L21" s="183"/>
      <c r="M21" s="134" t="s">
        <v>329</v>
      </c>
      <c r="N21" s="105">
        <v>3983</v>
      </c>
      <c r="O21" s="105">
        <v>3792</v>
      </c>
      <c r="P21" s="105">
        <v>3208</v>
      </c>
      <c r="Q21" s="105">
        <v>2908</v>
      </c>
      <c r="R21" s="105">
        <v>3246</v>
      </c>
      <c r="S21" s="105">
        <v>3425</v>
      </c>
      <c r="T21" s="105">
        <v>3321</v>
      </c>
      <c r="U21" s="105">
        <v>3219</v>
      </c>
      <c r="V21" s="105">
        <v>2947</v>
      </c>
      <c r="W21" s="105">
        <v>2535</v>
      </c>
      <c r="X21" s="105">
        <v>2725</v>
      </c>
      <c r="Y21" s="184" t="s">
        <v>330</v>
      </c>
      <c r="Z21" s="73">
        <v>1070</v>
      </c>
      <c r="AA21" s="73">
        <v>796</v>
      </c>
      <c r="AB21" s="73">
        <v>1090</v>
      </c>
      <c r="AC21" s="72">
        <v>1010</v>
      </c>
      <c r="AD21" s="72">
        <v>1102</v>
      </c>
      <c r="AE21" s="72">
        <v>1140</v>
      </c>
      <c r="AF21" s="72">
        <v>1148</v>
      </c>
      <c r="AG21" s="72">
        <v>1072</v>
      </c>
      <c r="AH21" s="72">
        <v>1006</v>
      </c>
      <c r="AI21" s="72">
        <v>1114</v>
      </c>
      <c r="AJ21" s="133" t="s">
        <v>329</v>
      </c>
      <c r="AK21" s="104">
        <v>3971</v>
      </c>
      <c r="AL21" s="104">
        <v>3983</v>
      </c>
      <c r="AM21" s="104">
        <v>4071</v>
      </c>
      <c r="AN21" s="103">
        <v>3991</v>
      </c>
      <c r="AO21" s="103">
        <v>3935</v>
      </c>
      <c r="AP21" s="103">
        <v>3792</v>
      </c>
      <c r="AQ21" s="103">
        <v>3594</v>
      </c>
      <c r="AR21" s="103">
        <v>3444</v>
      </c>
      <c r="AS21" s="103">
        <v>3299</v>
      </c>
      <c r="AT21" s="103">
        <v>3208</v>
      </c>
    </row>
    <row r="22" spans="1:46" ht="13.5" customHeight="1" x14ac:dyDescent="0.2">
      <c r="A22" s="2859" t="s">
        <v>323</v>
      </c>
      <c r="B22" s="145" t="s">
        <v>112</v>
      </c>
      <c r="C22" s="145" t="s">
        <v>112</v>
      </c>
      <c r="D22" s="145" t="s">
        <v>112</v>
      </c>
      <c r="E22" s="179">
        <v>-25</v>
      </c>
      <c r="F22" s="183">
        <v>9</v>
      </c>
      <c r="G22" s="183">
        <v>57</v>
      </c>
      <c r="H22" s="183"/>
      <c r="I22" s="183"/>
      <c r="J22" s="183"/>
      <c r="K22" s="183"/>
      <c r="L22" s="183"/>
      <c r="M22" s="134" t="s">
        <v>326</v>
      </c>
      <c r="N22" s="105">
        <v>624</v>
      </c>
      <c r="O22" s="105">
        <v>566</v>
      </c>
      <c r="P22" s="105">
        <v>557</v>
      </c>
      <c r="Q22" s="105">
        <v>509</v>
      </c>
      <c r="R22" s="105">
        <v>431</v>
      </c>
      <c r="S22" s="105">
        <v>474</v>
      </c>
      <c r="T22" s="105">
        <v>469</v>
      </c>
      <c r="U22" s="105">
        <v>454</v>
      </c>
      <c r="V22" s="105">
        <v>452</v>
      </c>
      <c r="W22" s="105">
        <v>375</v>
      </c>
      <c r="X22" s="105">
        <v>342</v>
      </c>
      <c r="Y22" s="63" t="s">
        <v>327</v>
      </c>
      <c r="Z22" s="110">
        <v>-250</v>
      </c>
      <c r="AA22" s="110">
        <v>-167</v>
      </c>
      <c r="AB22" s="110">
        <v>-258</v>
      </c>
      <c r="AC22" s="91">
        <v>-267</v>
      </c>
      <c r="AD22" s="91">
        <v>-258</v>
      </c>
      <c r="AE22" s="91">
        <v>-148</v>
      </c>
      <c r="AF22" s="91">
        <v>-260</v>
      </c>
      <c r="AG22" s="91">
        <v>-227</v>
      </c>
      <c r="AH22" s="91">
        <v>-224</v>
      </c>
      <c r="AI22" s="91">
        <v>-179</v>
      </c>
      <c r="AJ22" s="133" t="s">
        <v>326</v>
      </c>
      <c r="AK22" s="104">
        <v>612</v>
      </c>
      <c r="AL22" s="104">
        <v>624</v>
      </c>
      <c r="AM22" s="104">
        <v>634</v>
      </c>
      <c r="AN22" s="103">
        <v>570</v>
      </c>
      <c r="AO22" s="103">
        <v>559</v>
      </c>
      <c r="AP22" s="103">
        <v>566</v>
      </c>
      <c r="AQ22" s="103">
        <v>572</v>
      </c>
      <c r="AR22" s="103">
        <v>568</v>
      </c>
      <c r="AS22" s="103">
        <v>573</v>
      </c>
      <c r="AT22" s="103">
        <v>557</v>
      </c>
    </row>
    <row r="23" spans="1:46" ht="13.5" customHeight="1" x14ac:dyDescent="0.2">
      <c r="A23" s="2859"/>
      <c r="B23" s="179"/>
      <c r="C23" s="179"/>
      <c r="D23" s="179"/>
      <c r="E23" s="176"/>
      <c r="F23" s="176"/>
      <c r="G23" s="176"/>
      <c r="H23" s="176"/>
      <c r="I23" s="176"/>
      <c r="J23" s="176"/>
      <c r="K23" s="176"/>
      <c r="L23" s="176"/>
      <c r="M23" s="134" t="s">
        <v>324</v>
      </c>
      <c r="N23" s="105">
        <v>1448</v>
      </c>
      <c r="O23" s="105">
        <v>3119</v>
      </c>
      <c r="P23" s="105">
        <v>3054</v>
      </c>
      <c r="Q23" s="105">
        <v>3227</v>
      </c>
      <c r="R23" s="105">
        <v>3524</v>
      </c>
      <c r="S23" s="105">
        <v>3408</v>
      </c>
      <c r="T23" s="105">
        <v>3644</v>
      </c>
      <c r="U23" s="105">
        <v>3568</v>
      </c>
      <c r="V23" s="105">
        <v>3505</v>
      </c>
      <c r="W23" s="105">
        <v>3334</v>
      </c>
      <c r="X23" s="105">
        <v>3492</v>
      </c>
      <c r="Y23" s="184" t="s">
        <v>325</v>
      </c>
      <c r="Z23" s="73">
        <f>Z20+Z22</f>
        <v>820</v>
      </c>
      <c r="AA23" s="73">
        <f>AA20+AA22</f>
        <v>629</v>
      </c>
      <c r="AB23" s="73">
        <f>AB20+AB22</f>
        <v>832</v>
      </c>
      <c r="AC23" s="72">
        <v>743</v>
      </c>
      <c r="AD23" s="72">
        <v>844</v>
      </c>
      <c r="AE23" s="72">
        <v>1100</v>
      </c>
      <c r="AF23" s="72">
        <v>888</v>
      </c>
      <c r="AG23" s="72">
        <v>996</v>
      </c>
      <c r="AH23" s="72">
        <v>782</v>
      </c>
      <c r="AI23" s="72">
        <v>848</v>
      </c>
      <c r="AJ23" s="133" t="s">
        <v>324</v>
      </c>
      <c r="AK23" s="104">
        <v>1516</v>
      </c>
      <c r="AL23" s="104">
        <v>1448</v>
      </c>
      <c r="AM23" s="104">
        <v>3280</v>
      </c>
      <c r="AN23" s="103">
        <v>3205</v>
      </c>
      <c r="AO23" s="103">
        <v>3234</v>
      </c>
      <c r="AP23" s="103">
        <v>3119</v>
      </c>
      <c r="AQ23" s="103">
        <v>2984</v>
      </c>
      <c r="AR23" s="103">
        <v>3072</v>
      </c>
      <c r="AS23" s="103">
        <v>3062</v>
      </c>
      <c r="AT23" s="103">
        <v>3054</v>
      </c>
    </row>
    <row r="24" spans="1:46" ht="13.5" customHeight="1" x14ac:dyDescent="0.2">
      <c r="A24" s="123" t="s">
        <v>320</v>
      </c>
      <c r="B24" s="176">
        <v>3048</v>
      </c>
      <c r="C24" s="176">
        <v>3766</v>
      </c>
      <c r="D24" s="176">
        <f>SUM(D20:D23)</f>
        <v>3662</v>
      </c>
      <c r="E24" s="176">
        <f>SUM(E20:E23)</f>
        <v>3332</v>
      </c>
      <c r="F24" s="176">
        <v>3116</v>
      </c>
      <c r="G24" s="176">
        <v>3126</v>
      </c>
      <c r="H24" s="176"/>
      <c r="I24" s="176"/>
      <c r="J24" s="176"/>
      <c r="K24" s="176"/>
      <c r="L24" s="176"/>
      <c r="M24" s="134" t="s">
        <v>322</v>
      </c>
      <c r="N24" s="105">
        <v>118</v>
      </c>
      <c r="O24" s="105">
        <v>60</v>
      </c>
      <c r="P24" s="105">
        <v>76</v>
      </c>
      <c r="Q24" s="105">
        <v>130</v>
      </c>
      <c r="R24" s="105">
        <v>62</v>
      </c>
      <c r="S24" s="105">
        <v>266</v>
      </c>
      <c r="T24" s="105">
        <v>169</v>
      </c>
      <c r="U24" s="105">
        <v>278</v>
      </c>
      <c r="V24" s="105">
        <v>125</v>
      </c>
      <c r="W24" s="105">
        <v>64</v>
      </c>
      <c r="X24" s="105">
        <v>191</v>
      </c>
      <c r="AC24" s="182"/>
      <c r="AD24" s="182"/>
      <c r="AE24" s="181"/>
      <c r="AF24" s="181"/>
      <c r="AG24" s="180"/>
      <c r="AH24" s="180"/>
      <c r="AJ24" s="133" t="s">
        <v>322</v>
      </c>
      <c r="AK24" s="104">
        <v>138</v>
      </c>
      <c r="AL24" s="104">
        <v>118</v>
      </c>
      <c r="AM24" s="104">
        <v>81</v>
      </c>
      <c r="AN24" s="103">
        <v>84</v>
      </c>
      <c r="AO24" s="103">
        <v>168</v>
      </c>
      <c r="AP24" s="103">
        <v>60</v>
      </c>
      <c r="AQ24" s="103">
        <v>232</v>
      </c>
      <c r="AR24" s="103">
        <v>124</v>
      </c>
      <c r="AS24" s="103">
        <v>135</v>
      </c>
      <c r="AT24" s="103">
        <v>76</v>
      </c>
    </row>
    <row r="25" spans="1:46" ht="13.5" customHeight="1" x14ac:dyDescent="0.2">
      <c r="A25" s="62"/>
      <c r="B25" s="62"/>
      <c r="C25" s="173"/>
      <c r="D25" s="173"/>
      <c r="E25" s="173"/>
      <c r="F25" s="173"/>
      <c r="G25" s="173"/>
      <c r="H25" s="173"/>
      <c r="I25" s="173"/>
      <c r="J25" s="173"/>
      <c r="K25" s="173"/>
      <c r="L25" s="173"/>
      <c r="M25" s="134" t="s">
        <v>321</v>
      </c>
      <c r="N25" s="105">
        <v>121</v>
      </c>
      <c r="O25" s="105">
        <v>288</v>
      </c>
      <c r="P25" s="105">
        <v>87</v>
      </c>
      <c r="Q25" s="105">
        <v>132</v>
      </c>
      <c r="R25" s="105">
        <v>31</v>
      </c>
      <c r="S25" s="105">
        <v>78</v>
      </c>
      <c r="T25" s="105">
        <v>185</v>
      </c>
      <c r="U25" s="105">
        <v>262</v>
      </c>
      <c r="V25" s="105">
        <v>329</v>
      </c>
      <c r="W25" s="105">
        <v>344</v>
      </c>
      <c r="X25" s="105">
        <v>142</v>
      </c>
      <c r="Y25" s="178" t="s">
        <v>293</v>
      </c>
      <c r="Z25" s="177"/>
      <c r="AA25" s="177"/>
      <c r="AB25" s="177"/>
      <c r="AC25" s="177"/>
      <c r="AF25" s="59"/>
      <c r="AJ25" s="133" t="s">
        <v>321</v>
      </c>
      <c r="AK25" s="104">
        <v>333</v>
      </c>
      <c r="AL25" s="104">
        <v>121</v>
      </c>
      <c r="AM25" s="104">
        <v>519</v>
      </c>
      <c r="AN25" s="103">
        <v>482</v>
      </c>
      <c r="AO25" s="103">
        <v>457</v>
      </c>
      <c r="AP25" s="103">
        <v>288</v>
      </c>
      <c r="AQ25" s="103">
        <v>328</v>
      </c>
      <c r="AR25" s="103">
        <v>253</v>
      </c>
      <c r="AS25" s="103">
        <v>201</v>
      </c>
      <c r="AT25" s="103">
        <v>87</v>
      </c>
    </row>
    <row r="26" spans="1:46" ht="13.5" customHeight="1" thickBot="1" x14ac:dyDescent="0.25">
      <c r="A26" s="62"/>
      <c r="B26" s="62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134" t="s">
        <v>309</v>
      </c>
      <c r="N26" s="105">
        <v>250</v>
      </c>
      <c r="O26" s="105">
        <v>306</v>
      </c>
      <c r="P26" s="105">
        <v>377</v>
      </c>
      <c r="Q26" s="105">
        <v>42</v>
      </c>
      <c r="R26" s="105">
        <v>321</v>
      </c>
      <c r="S26" s="105">
        <v>142</v>
      </c>
      <c r="T26" s="105">
        <v>223</v>
      </c>
      <c r="U26" s="105">
        <v>187</v>
      </c>
      <c r="V26" s="105">
        <v>134</v>
      </c>
      <c r="W26" s="105">
        <v>168</v>
      </c>
      <c r="X26" s="105">
        <v>123</v>
      </c>
      <c r="Y26" s="175"/>
      <c r="Z26" s="167" t="str">
        <f>Z5</f>
        <v>Q1/18</v>
      </c>
      <c r="AA26" s="167" t="s">
        <v>1186</v>
      </c>
      <c r="AB26" s="167" t="s">
        <v>1091</v>
      </c>
      <c r="AC26" s="167" t="s">
        <v>319</v>
      </c>
      <c r="AD26" s="167" t="s">
        <v>318</v>
      </c>
      <c r="AE26" s="167" t="s">
        <v>317</v>
      </c>
      <c r="AF26" s="167" t="s">
        <v>316</v>
      </c>
      <c r="AG26" s="174" t="s">
        <v>315</v>
      </c>
      <c r="AH26" s="174" t="s">
        <v>314</v>
      </c>
      <c r="AI26" s="174" t="s">
        <v>313</v>
      </c>
      <c r="AJ26" s="133" t="s">
        <v>309</v>
      </c>
      <c r="AK26" s="104">
        <v>225</v>
      </c>
      <c r="AL26" s="104">
        <v>250</v>
      </c>
      <c r="AM26" s="104">
        <v>379</v>
      </c>
      <c r="AN26" s="103">
        <v>333</v>
      </c>
      <c r="AO26" s="103">
        <v>324</v>
      </c>
      <c r="AP26" s="103">
        <v>306</v>
      </c>
      <c r="AQ26" s="103">
        <v>123</v>
      </c>
      <c r="AR26" s="103">
        <v>221</v>
      </c>
      <c r="AS26" s="103">
        <v>346</v>
      </c>
      <c r="AT26" s="103">
        <v>377</v>
      </c>
    </row>
    <row r="27" spans="1:46" ht="13.5" customHeight="1" x14ac:dyDescent="0.2">
      <c r="C27" s="115"/>
      <c r="D27" s="115"/>
      <c r="E27" s="171"/>
      <c r="F27" s="171"/>
      <c r="G27" s="171"/>
      <c r="H27" s="171"/>
      <c r="I27" s="171"/>
      <c r="J27" s="171"/>
      <c r="K27" s="171"/>
      <c r="L27" s="65"/>
      <c r="M27" s="134" t="s">
        <v>304</v>
      </c>
      <c r="N27" s="105">
        <v>12441</v>
      </c>
      <c r="O27" s="105">
        <v>18973</v>
      </c>
      <c r="P27" s="105">
        <v>18587</v>
      </c>
      <c r="Q27" s="105">
        <v>17581</v>
      </c>
      <c r="R27" s="105">
        <v>11064</v>
      </c>
      <c r="S27" s="105">
        <v>15554</v>
      </c>
      <c r="T27" s="105">
        <v>19425</v>
      </c>
      <c r="U27" s="105">
        <v>22857</v>
      </c>
      <c r="V27" s="105">
        <v>14397</v>
      </c>
      <c r="W27" s="105">
        <v>14604</v>
      </c>
      <c r="X27" s="105">
        <v>7724</v>
      </c>
      <c r="Y27" s="134" t="s">
        <v>308</v>
      </c>
      <c r="Z27" s="170">
        <v>0.2</v>
      </c>
      <c r="AA27" s="170">
        <v>0.15</v>
      </c>
      <c r="AB27" s="155">
        <v>0.21</v>
      </c>
      <c r="AC27" s="155">
        <v>0.18</v>
      </c>
      <c r="AD27" s="155">
        <v>0.21</v>
      </c>
      <c r="AE27" s="155">
        <v>0.27</v>
      </c>
      <c r="AF27" s="155" t="s">
        <v>307</v>
      </c>
      <c r="AG27" s="108" t="s">
        <v>251</v>
      </c>
      <c r="AH27" s="108" t="s">
        <v>305</v>
      </c>
      <c r="AI27" s="108" t="s">
        <v>306</v>
      </c>
      <c r="AJ27" s="133" t="s">
        <v>304</v>
      </c>
      <c r="AK27" s="104">
        <v>14253</v>
      </c>
      <c r="AL27" s="104">
        <v>12441</v>
      </c>
      <c r="AM27" s="104">
        <v>16305</v>
      </c>
      <c r="AN27" s="103">
        <v>17387</v>
      </c>
      <c r="AO27" s="103">
        <v>18692</v>
      </c>
      <c r="AP27" s="103">
        <v>18973</v>
      </c>
      <c r="AQ27" s="103">
        <v>20553</v>
      </c>
      <c r="AR27" s="103">
        <v>24619</v>
      </c>
      <c r="AS27" s="103">
        <v>23352</v>
      </c>
      <c r="AT27" s="103">
        <v>18587</v>
      </c>
    </row>
    <row r="28" spans="1:46" ht="13.5" customHeight="1" x14ac:dyDescent="0.2">
      <c r="A28" s="172" t="s">
        <v>1148</v>
      </c>
      <c r="B28" s="172"/>
      <c r="C28" s="171"/>
      <c r="D28" s="171"/>
      <c r="E28" s="171"/>
      <c r="F28" s="171"/>
      <c r="G28" s="171"/>
      <c r="H28" s="171"/>
      <c r="I28" s="171"/>
      <c r="J28" s="171"/>
      <c r="K28" s="171"/>
      <c r="L28" s="65"/>
      <c r="M28" s="134" t="s">
        <v>300</v>
      </c>
      <c r="N28" s="105">
        <v>1463</v>
      </c>
      <c r="O28" s="105">
        <v>1449</v>
      </c>
      <c r="P28" s="105">
        <v>1526</v>
      </c>
      <c r="Q28" s="105">
        <v>1614</v>
      </c>
      <c r="R28" s="105">
        <v>2383</v>
      </c>
      <c r="S28" s="105">
        <v>2559</v>
      </c>
      <c r="T28" s="105">
        <v>2703</v>
      </c>
      <c r="U28" s="105">
        <v>2450</v>
      </c>
      <c r="V28" s="105">
        <v>2492</v>
      </c>
      <c r="W28" s="105">
        <v>2827</v>
      </c>
      <c r="X28" s="105">
        <v>2183</v>
      </c>
      <c r="Y28" s="134" t="s">
        <v>1146</v>
      </c>
      <c r="Z28" s="170" t="s">
        <v>1323</v>
      </c>
      <c r="AA28" s="170">
        <v>10.09</v>
      </c>
      <c r="AB28" s="155">
        <v>11.44</v>
      </c>
      <c r="AC28" s="91">
        <v>11.12</v>
      </c>
      <c r="AD28" s="91">
        <v>10.73</v>
      </c>
      <c r="AE28" s="91">
        <v>10.6</v>
      </c>
      <c r="AF28" s="155" t="s">
        <v>303</v>
      </c>
      <c r="AG28" s="169" t="s">
        <v>302</v>
      </c>
      <c r="AH28" s="108" t="s">
        <v>301</v>
      </c>
      <c r="AI28" s="169" t="s">
        <v>280</v>
      </c>
      <c r="AJ28" s="133" t="s">
        <v>300</v>
      </c>
      <c r="AK28" s="104">
        <v>1495</v>
      </c>
      <c r="AL28" s="104">
        <v>1463</v>
      </c>
      <c r="AM28" s="104">
        <v>1620</v>
      </c>
      <c r="AN28" s="103">
        <v>1638</v>
      </c>
      <c r="AO28" s="103">
        <v>1561</v>
      </c>
      <c r="AP28" s="103">
        <v>1449</v>
      </c>
      <c r="AQ28" s="103">
        <v>1590</v>
      </c>
      <c r="AR28" s="103">
        <v>1558</v>
      </c>
      <c r="AS28" s="103">
        <v>1541</v>
      </c>
      <c r="AT28" s="103">
        <v>1526</v>
      </c>
    </row>
    <row r="29" spans="1:46" ht="20.25" customHeight="1" thickBot="1" x14ac:dyDescent="0.25">
      <c r="A29" s="168"/>
      <c r="B29" s="2009">
        <f>B5</f>
        <v>2017</v>
      </c>
      <c r="C29" s="167">
        <v>2016</v>
      </c>
      <c r="D29" s="167">
        <v>2015</v>
      </c>
      <c r="E29" s="167">
        <v>2014</v>
      </c>
      <c r="F29" s="167">
        <v>2013</v>
      </c>
      <c r="G29" s="167">
        <v>2012</v>
      </c>
      <c r="H29" s="167">
        <v>2011</v>
      </c>
      <c r="I29" s="167">
        <v>2010</v>
      </c>
      <c r="J29" s="167">
        <v>2009</v>
      </c>
      <c r="K29" s="167">
        <v>2008</v>
      </c>
      <c r="L29" s="167">
        <v>2007</v>
      </c>
      <c r="M29" s="139" t="s">
        <v>294</v>
      </c>
      <c r="N29" s="99">
        <v>22186</v>
      </c>
      <c r="O29" s="99">
        <v>8897</v>
      </c>
      <c r="P29" s="99" t="s">
        <v>112</v>
      </c>
      <c r="Q29" s="99" t="s">
        <v>112</v>
      </c>
      <c r="R29" s="99">
        <v>8895</v>
      </c>
      <c r="S29" s="99"/>
      <c r="T29" s="99"/>
      <c r="U29" s="99"/>
      <c r="V29" s="99"/>
      <c r="W29" s="99"/>
      <c r="X29" s="99"/>
      <c r="Y29" s="134" t="s">
        <v>269</v>
      </c>
      <c r="Z29" s="2498" t="s">
        <v>1322</v>
      </c>
      <c r="AA29" s="142">
        <v>-5</v>
      </c>
      <c r="AB29" s="110">
        <v>8.8000000000000007</v>
      </c>
      <c r="AC29" s="91">
        <v>10.7</v>
      </c>
      <c r="AD29" s="91">
        <v>6.7</v>
      </c>
      <c r="AE29" s="91">
        <v>27.5</v>
      </c>
      <c r="AF29" s="91" t="s">
        <v>299</v>
      </c>
      <c r="AG29" s="140" t="s">
        <v>298</v>
      </c>
      <c r="AH29" s="141" t="s">
        <v>297</v>
      </c>
      <c r="AI29" s="108" t="s">
        <v>296</v>
      </c>
      <c r="AJ29" s="122" t="s">
        <v>294</v>
      </c>
      <c r="AK29" s="97">
        <v>21478</v>
      </c>
      <c r="AL29" s="97">
        <v>22186</v>
      </c>
      <c r="AM29" s="97">
        <v>6972</v>
      </c>
      <c r="AN29" s="96">
        <v>6852</v>
      </c>
      <c r="AO29" s="96">
        <v>8722</v>
      </c>
      <c r="AP29" s="96">
        <v>8897</v>
      </c>
      <c r="AQ29" s="96">
        <v>8585</v>
      </c>
      <c r="AR29" s="96" t="s">
        <v>112</v>
      </c>
      <c r="AS29" s="96" t="s">
        <v>112</v>
      </c>
      <c r="AT29" s="96" t="s">
        <v>112</v>
      </c>
    </row>
    <row r="30" spans="1:46" ht="13.5" customHeight="1" x14ac:dyDescent="0.2">
      <c r="A30" s="136" t="s">
        <v>289</v>
      </c>
      <c r="B30" s="166">
        <v>0.75</v>
      </c>
      <c r="C30" s="59">
        <v>0.93</v>
      </c>
      <c r="D30" s="166" t="s">
        <v>288</v>
      </c>
      <c r="E30" s="157" t="s">
        <v>287</v>
      </c>
      <c r="F30" s="157" t="s">
        <v>286</v>
      </c>
      <c r="G30" s="157" t="s">
        <v>286</v>
      </c>
      <c r="H30" s="157" t="s">
        <v>285</v>
      </c>
      <c r="I30" s="157" t="s">
        <v>284</v>
      </c>
      <c r="J30" s="157" t="s">
        <v>283</v>
      </c>
      <c r="K30" s="157" t="s">
        <v>282</v>
      </c>
      <c r="L30" s="157" t="s">
        <v>281</v>
      </c>
      <c r="M30" s="124" t="s">
        <v>290</v>
      </c>
      <c r="N30" s="93">
        <f>SUM(N9:N29)</f>
        <v>581612</v>
      </c>
      <c r="O30" s="93">
        <f>SUM(O9:O29)</f>
        <v>615659</v>
      </c>
      <c r="P30" s="93">
        <f>SUM(P9:P29)</f>
        <v>646868</v>
      </c>
      <c r="Q30" s="93">
        <f>SUM(Q9:Q29)</f>
        <v>669342</v>
      </c>
      <c r="R30" s="93">
        <v>630434</v>
      </c>
      <c r="S30" s="93">
        <v>668178</v>
      </c>
      <c r="T30" s="93">
        <v>716204</v>
      </c>
      <c r="U30" s="93">
        <v>580839</v>
      </c>
      <c r="V30" s="93">
        <v>507544</v>
      </c>
      <c r="W30" s="93">
        <v>474074</v>
      </c>
      <c r="X30" s="93">
        <v>389054</v>
      </c>
      <c r="Y30" s="134" t="s">
        <v>1144</v>
      </c>
      <c r="Z30" s="170" t="s">
        <v>1321</v>
      </c>
      <c r="AA30" s="170">
        <v>8.2100000000000009</v>
      </c>
      <c r="AB30" s="155">
        <v>7.95</v>
      </c>
      <c r="AC30" s="155">
        <v>7.74</v>
      </c>
      <c r="AD30" s="155">
        <v>7.65</v>
      </c>
      <c r="AE30" s="155">
        <v>8.0299999999999994</v>
      </c>
      <c r="AF30" s="155">
        <v>7.69</v>
      </c>
      <c r="AG30" s="169" t="s">
        <v>292</v>
      </c>
      <c r="AH30" s="169" t="s">
        <v>291</v>
      </c>
      <c r="AI30" s="169" t="s">
        <v>247</v>
      </c>
      <c r="AJ30" s="123" t="s">
        <v>290</v>
      </c>
      <c r="AK30" s="73">
        <f>SUM(AK9:AK29)</f>
        <v>580189</v>
      </c>
      <c r="AL30" s="73">
        <v>581612</v>
      </c>
      <c r="AM30" s="73">
        <v>615277</v>
      </c>
      <c r="AN30" s="72">
        <v>642756</v>
      </c>
      <c r="AO30" s="72">
        <v>650272</v>
      </c>
      <c r="AP30" s="72">
        <v>615659</v>
      </c>
      <c r="AQ30" s="72">
        <v>657190</v>
      </c>
      <c r="AR30" s="72">
        <v>671236</v>
      </c>
      <c r="AS30" s="72">
        <v>675555</v>
      </c>
      <c r="AT30" s="72">
        <v>646868</v>
      </c>
    </row>
    <row r="31" spans="1:46" ht="24" customHeight="1" x14ac:dyDescent="0.2">
      <c r="A31" s="133" t="s">
        <v>1146</v>
      </c>
      <c r="B31" s="155">
        <v>10.09</v>
      </c>
      <c r="C31" s="155">
        <v>10.6</v>
      </c>
      <c r="D31" s="91" t="s">
        <v>280</v>
      </c>
      <c r="E31" s="157" t="s">
        <v>279</v>
      </c>
      <c r="F31" s="157" t="s">
        <v>278</v>
      </c>
      <c r="G31" s="157" t="s">
        <v>277</v>
      </c>
      <c r="H31" s="157" t="s">
        <v>276</v>
      </c>
      <c r="I31" s="157" t="s">
        <v>275</v>
      </c>
      <c r="J31" s="157" t="s">
        <v>274</v>
      </c>
      <c r="K31" s="157" t="s">
        <v>273</v>
      </c>
      <c r="L31" s="157" t="s">
        <v>272</v>
      </c>
      <c r="M31" s="74"/>
      <c r="N31" s="114"/>
      <c r="O31" s="114"/>
      <c r="P31" s="114"/>
      <c r="Q31" s="114"/>
      <c r="R31" s="72"/>
      <c r="S31" s="72"/>
      <c r="T31" s="72"/>
      <c r="U31" s="72"/>
      <c r="V31" s="72"/>
      <c r="W31" s="72"/>
      <c r="X31" s="72"/>
      <c r="Y31" s="134" t="s">
        <v>1147</v>
      </c>
      <c r="Z31" s="104">
        <v>4050</v>
      </c>
      <c r="AA31" s="104">
        <v>4050</v>
      </c>
      <c r="AB31" s="103">
        <v>4050</v>
      </c>
      <c r="AC31" s="103">
        <v>4050</v>
      </c>
      <c r="AD31" s="103">
        <v>4050</v>
      </c>
      <c r="AE31" s="103">
        <v>4050</v>
      </c>
      <c r="AF31" s="103">
        <v>4050</v>
      </c>
      <c r="AG31" s="105">
        <v>4050</v>
      </c>
      <c r="AH31" s="105">
        <v>4050</v>
      </c>
      <c r="AI31" s="105">
        <v>4050</v>
      </c>
      <c r="AJ31" s="74"/>
      <c r="AK31" s="2008"/>
      <c r="AL31" s="2008"/>
      <c r="AM31" s="158"/>
      <c r="AN31" s="114"/>
      <c r="AO31" s="114"/>
      <c r="AP31" s="114"/>
      <c r="AQ31" s="114"/>
      <c r="AR31" s="72"/>
      <c r="AS31" s="72"/>
      <c r="AT31" s="72"/>
    </row>
    <row r="32" spans="1:46" ht="13.5" customHeight="1" x14ac:dyDescent="0.2">
      <c r="A32" s="133" t="s">
        <v>269</v>
      </c>
      <c r="B32" s="91">
        <v>3.6</v>
      </c>
      <c r="C32" s="91">
        <v>16.3</v>
      </c>
      <c r="D32" s="91" t="s">
        <v>268</v>
      </c>
      <c r="E32" s="126" t="s">
        <v>267</v>
      </c>
      <c r="F32" s="103" t="s">
        <v>266</v>
      </c>
      <c r="G32" s="126">
        <v>21</v>
      </c>
      <c r="H32" s="103" t="s">
        <v>265</v>
      </c>
      <c r="I32" s="103" t="s">
        <v>264</v>
      </c>
      <c r="J32" s="103" t="s">
        <v>263</v>
      </c>
      <c r="K32" s="103" t="s">
        <v>262</v>
      </c>
      <c r="L32" s="103" t="s">
        <v>261</v>
      </c>
      <c r="M32" s="165"/>
      <c r="N32" s="108"/>
      <c r="O32" s="108"/>
      <c r="P32" s="108"/>
      <c r="Q32" s="108"/>
      <c r="R32" s="105"/>
      <c r="S32" s="105"/>
      <c r="T32" s="105"/>
      <c r="U32" s="105"/>
      <c r="V32" s="105"/>
      <c r="W32" s="105"/>
      <c r="X32" s="105"/>
      <c r="Y32" s="160" t="s">
        <v>229</v>
      </c>
      <c r="Z32" s="104">
        <v>4038</v>
      </c>
      <c r="AA32" s="104">
        <v>4039</v>
      </c>
      <c r="AB32" s="103">
        <v>4039</v>
      </c>
      <c r="AC32" s="103">
        <v>4039</v>
      </c>
      <c r="AD32" s="103">
        <v>4039</v>
      </c>
      <c r="AE32" s="103">
        <v>4038</v>
      </c>
      <c r="AF32" s="103">
        <v>4038</v>
      </c>
      <c r="AG32" s="105">
        <v>4036</v>
      </c>
      <c r="AH32" s="105">
        <v>4034</v>
      </c>
      <c r="AI32" s="105">
        <v>4035</v>
      </c>
      <c r="AJ32" s="164"/>
      <c r="AK32" s="2003"/>
      <c r="AL32" s="2003"/>
      <c r="AM32" s="110"/>
      <c r="AN32" s="91"/>
      <c r="AO32" s="91"/>
      <c r="AP32" s="91"/>
      <c r="AQ32" s="91"/>
      <c r="AR32" s="103"/>
      <c r="AS32" s="103"/>
      <c r="AT32" s="103"/>
    </row>
    <row r="33" spans="1:46" ht="13.5" customHeight="1" x14ac:dyDescent="0.2">
      <c r="A33" s="133" t="s">
        <v>1151</v>
      </c>
      <c r="B33" s="91">
        <v>0.68</v>
      </c>
      <c r="C33" s="91" t="s">
        <v>285</v>
      </c>
      <c r="D33" s="91" t="s">
        <v>257</v>
      </c>
      <c r="E33" s="157" t="s">
        <v>256</v>
      </c>
      <c r="F33" s="103" t="s">
        <v>255</v>
      </c>
      <c r="G33" s="103" t="s">
        <v>254</v>
      </c>
      <c r="H33" s="103" t="s">
        <v>253</v>
      </c>
      <c r="I33" s="103" t="s">
        <v>252</v>
      </c>
      <c r="J33" s="103" t="s">
        <v>251</v>
      </c>
      <c r="K33" s="157" t="s">
        <v>250</v>
      </c>
      <c r="L33" s="157" t="s">
        <v>249</v>
      </c>
      <c r="M33" s="163" t="s">
        <v>270</v>
      </c>
      <c r="N33" s="162"/>
      <c r="O33" s="162"/>
      <c r="P33" s="161"/>
      <c r="Q33" s="161"/>
      <c r="R33" s="161"/>
      <c r="S33" s="105"/>
      <c r="T33" s="105"/>
      <c r="U33" s="105"/>
      <c r="V33" s="105"/>
      <c r="W33" s="105"/>
      <c r="X33" s="105"/>
      <c r="Y33" s="160" t="s">
        <v>224</v>
      </c>
      <c r="Z33" s="159">
        <v>10</v>
      </c>
      <c r="AA33" s="159">
        <v>7.7</v>
      </c>
      <c r="AB33" s="126">
        <v>10.5</v>
      </c>
      <c r="AC33" s="126">
        <v>9.5</v>
      </c>
      <c r="AD33" s="126">
        <v>10.3</v>
      </c>
      <c r="AE33" s="126">
        <v>13.9</v>
      </c>
      <c r="AF33" s="126" t="s">
        <v>223</v>
      </c>
      <c r="AG33" s="140" t="s">
        <v>144</v>
      </c>
      <c r="AH33" s="140">
        <v>10.1</v>
      </c>
      <c r="AI33" s="140" t="s">
        <v>271</v>
      </c>
      <c r="AJ33" s="115" t="s">
        <v>270</v>
      </c>
      <c r="AK33" s="2008"/>
      <c r="AL33" s="2008"/>
      <c r="AM33" s="158"/>
      <c r="AN33" s="114"/>
      <c r="AO33" s="114"/>
      <c r="AP33" s="114"/>
      <c r="AQ33" s="114"/>
      <c r="AR33" s="114"/>
      <c r="AS33" s="103"/>
      <c r="AT33" s="103"/>
    </row>
    <row r="34" spans="1:46" ht="13.5" customHeight="1" x14ac:dyDescent="0.2">
      <c r="A34" s="133" t="s">
        <v>1144</v>
      </c>
      <c r="B34" s="155">
        <v>8.1999999999999993</v>
      </c>
      <c r="C34" s="155" t="s">
        <v>1152</v>
      </c>
      <c r="D34" s="155" t="s">
        <v>247</v>
      </c>
      <c r="E34" s="155">
        <v>7.4</v>
      </c>
      <c r="F34" s="155" t="s">
        <v>246</v>
      </c>
      <c r="G34" s="155" t="s">
        <v>245</v>
      </c>
      <c r="H34" s="155" t="s">
        <v>244</v>
      </c>
      <c r="I34" s="155" t="s">
        <v>243</v>
      </c>
      <c r="J34" s="155" t="s">
        <v>242</v>
      </c>
      <c r="K34" s="155" t="s">
        <v>241</v>
      </c>
      <c r="L34" s="155" t="s">
        <v>240</v>
      </c>
      <c r="N34" s="111"/>
      <c r="O34" s="111"/>
      <c r="P34" s="111"/>
      <c r="Q34" s="111"/>
      <c r="R34" s="111"/>
      <c r="S34" s="58"/>
      <c r="T34" s="58"/>
      <c r="U34" s="58"/>
      <c r="V34" s="58"/>
      <c r="W34" s="58"/>
      <c r="X34" s="58"/>
      <c r="Y34" s="134" t="s">
        <v>211</v>
      </c>
      <c r="Z34" s="142" t="s">
        <v>1319</v>
      </c>
      <c r="AA34" s="142">
        <v>330.4</v>
      </c>
      <c r="AB34" s="125">
        <v>330.9</v>
      </c>
      <c r="AC34" s="125">
        <v>332.1</v>
      </c>
      <c r="AD34" s="125">
        <v>330.1</v>
      </c>
      <c r="AE34" s="125">
        <v>322.7</v>
      </c>
      <c r="AF34" s="125" t="s">
        <v>260</v>
      </c>
      <c r="AG34" s="108" t="s">
        <v>259</v>
      </c>
      <c r="AH34" s="141" t="s">
        <v>258</v>
      </c>
      <c r="AI34" s="108" t="s">
        <v>210</v>
      </c>
      <c r="AJ34" s="62"/>
      <c r="AK34" s="2003"/>
      <c r="AL34" s="2003"/>
      <c r="AM34" s="110"/>
      <c r="AN34" s="91"/>
      <c r="AO34" s="91"/>
      <c r="AP34" s="91"/>
      <c r="AQ34" s="91"/>
      <c r="AR34" s="91"/>
      <c r="AS34" s="91"/>
      <c r="AT34" s="91"/>
    </row>
    <row r="35" spans="1:46" ht="13.5" customHeight="1" x14ac:dyDescent="0.2">
      <c r="A35" s="154" t="s">
        <v>238</v>
      </c>
      <c r="B35" s="144">
        <v>4050</v>
      </c>
      <c r="C35" s="144">
        <v>4050</v>
      </c>
      <c r="D35" s="144">
        <v>4050</v>
      </c>
      <c r="E35" s="144">
        <v>4050</v>
      </c>
      <c r="F35" s="144">
        <v>4050</v>
      </c>
      <c r="G35" s="144">
        <v>4050</v>
      </c>
      <c r="H35" s="144">
        <v>4047</v>
      </c>
      <c r="I35" s="144">
        <v>4043</v>
      </c>
      <c r="J35" s="144">
        <v>4037</v>
      </c>
      <c r="K35" s="144">
        <v>2600</v>
      </c>
      <c r="L35" s="144">
        <v>2597</v>
      </c>
      <c r="M35" s="134" t="s">
        <v>248</v>
      </c>
      <c r="N35" s="105">
        <v>39983</v>
      </c>
      <c r="O35" s="105">
        <v>38136</v>
      </c>
      <c r="P35" s="105">
        <v>44209</v>
      </c>
      <c r="Q35" s="105">
        <v>56322</v>
      </c>
      <c r="R35" s="105">
        <v>59090</v>
      </c>
      <c r="S35" s="105">
        <v>55426</v>
      </c>
      <c r="T35" s="105">
        <v>55316</v>
      </c>
      <c r="U35" s="105">
        <v>40736</v>
      </c>
      <c r="V35" s="105">
        <v>52190</v>
      </c>
      <c r="W35" s="105">
        <v>51932</v>
      </c>
      <c r="X35" s="105">
        <v>30077</v>
      </c>
      <c r="Y35" s="134" t="s">
        <v>1145</v>
      </c>
      <c r="Z35" s="110">
        <v>52</v>
      </c>
      <c r="AA35" s="110">
        <v>61</v>
      </c>
      <c r="AB35" s="91">
        <v>51</v>
      </c>
      <c r="AC35" s="156">
        <v>54</v>
      </c>
      <c r="AD35" s="156">
        <v>51</v>
      </c>
      <c r="AE35" s="156">
        <v>51</v>
      </c>
      <c r="AF35" s="91">
        <v>48</v>
      </c>
      <c r="AG35" s="108">
        <v>50</v>
      </c>
      <c r="AH35" s="108">
        <v>51</v>
      </c>
      <c r="AI35" s="108">
        <v>49</v>
      </c>
      <c r="AJ35" s="133" t="s">
        <v>248</v>
      </c>
      <c r="AK35" s="104">
        <v>50437</v>
      </c>
      <c r="AL35" s="104">
        <v>39983</v>
      </c>
      <c r="AM35" s="104">
        <v>54243</v>
      </c>
      <c r="AN35" s="103">
        <v>69767</v>
      </c>
      <c r="AO35" s="103">
        <v>70295</v>
      </c>
      <c r="AP35" s="103">
        <v>38136</v>
      </c>
      <c r="AQ35" s="103">
        <v>58387</v>
      </c>
      <c r="AR35" s="103">
        <v>63599</v>
      </c>
      <c r="AS35" s="103">
        <v>58523</v>
      </c>
      <c r="AT35" s="103">
        <v>44209</v>
      </c>
    </row>
    <row r="36" spans="1:46" ht="13.5" customHeight="1" x14ac:dyDescent="0.2">
      <c r="A36" s="147" t="s">
        <v>229</v>
      </c>
      <c r="B36" s="103">
        <v>4039</v>
      </c>
      <c r="C36" s="103">
        <v>4037</v>
      </c>
      <c r="D36" s="103">
        <v>4031</v>
      </c>
      <c r="E36" s="103">
        <v>4031</v>
      </c>
      <c r="F36" s="103">
        <v>4020</v>
      </c>
      <c r="G36" s="103">
        <v>4026</v>
      </c>
      <c r="H36" s="103">
        <v>4026</v>
      </c>
      <c r="I36" s="103">
        <v>4022</v>
      </c>
      <c r="J36" s="103">
        <v>3846</v>
      </c>
      <c r="K36" s="103">
        <v>3355</v>
      </c>
      <c r="L36" s="103">
        <v>3352</v>
      </c>
      <c r="M36" s="134" t="s">
        <v>239</v>
      </c>
      <c r="N36" s="105">
        <v>172434</v>
      </c>
      <c r="O36" s="105">
        <v>174028</v>
      </c>
      <c r="P36" s="105">
        <v>189049</v>
      </c>
      <c r="Q36" s="105">
        <v>197254</v>
      </c>
      <c r="R36" s="105">
        <v>200743</v>
      </c>
      <c r="S36" s="105">
        <v>200678</v>
      </c>
      <c r="T36" s="105">
        <v>190092</v>
      </c>
      <c r="U36" s="105">
        <v>176390</v>
      </c>
      <c r="V36" s="105">
        <v>153577</v>
      </c>
      <c r="W36" s="105">
        <v>148591</v>
      </c>
      <c r="X36" s="105">
        <v>142329</v>
      </c>
      <c r="Y36" s="134" t="s">
        <v>197</v>
      </c>
      <c r="Z36" s="110">
        <v>7</v>
      </c>
      <c r="AA36" s="110">
        <v>9</v>
      </c>
      <c r="AB36" s="91">
        <v>10</v>
      </c>
      <c r="AC36" s="91">
        <v>13</v>
      </c>
      <c r="AD36" s="91">
        <v>14</v>
      </c>
      <c r="AE36" s="91">
        <v>16</v>
      </c>
      <c r="AF36" s="91">
        <v>16</v>
      </c>
      <c r="AG36" s="108">
        <v>15</v>
      </c>
      <c r="AH36" s="108">
        <v>13</v>
      </c>
      <c r="AI36" s="143">
        <v>17</v>
      </c>
      <c r="AJ36" s="133" t="s">
        <v>239</v>
      </c>
      <c r="AK36" s="104">
        <v>173985</v>
      </c>
      <c r="AL36" s="104">
        <v>172434</v>
      </c>
      <c r="AM36" s="104">
        <v>182247</v>
      </c>
      <c r="AN36" s="103">
        <v>189534</v>
      </c>
      <c r="AO36" s="103">
        <v>190855</v>
      </c>
      <c r="AP36" s="103">
        <v>174028</v>
      </c>
      <c r="AQ36" s="103">
        <v>187411</v>
      </c>
      <c r="AR36" s="103">
        <v>195960</v>
      </c>
      <c r="AS36" s="103">
        <v>202819</v>
      </c>
      <c r="AT36" s="103">
        <v>189049</v>
      </c>
    </row>
    <row r="37" spans="1:46" s="148" customFormat="1" ht="19.5" customHeight="1" x14ac:dyDescent="0.2">
      <c r="A37" s="133" t="s">
        <v>224</v>
      </c>
      <c r="B37" s="126">
        <v>9.5</v>
      </c>
      <c r="C37" s="126">
        <v>12.3</v>
      </c>
      <c r="D37" s="91" t="s">
        <v>180</v>
      </c>
      <c r="E37" s="126" t="s">
        <v>179</v>
      </c>
      <c r="F37" s="126">
        <v>11</v>
      </c>
      <c r="G37" s="103" t="s">
        <v>223</v>
      </c>
      <c r="H37" s="103" t="s">
        <v>222</v>
      </c>
      <c r="I37" s="103" t="s">
        <v>221</v>
      </c>
      <c r="J37" s="103" t="s">
        <v>220</v>
      </c>
      <c r="K37" s="103" t="s">
        <v>219</v>
      </c>
      <c r="L37" s="103" t="s">
        <v>218</v>
      </c>
      <c r="M37" s="146" t="s">
        <v>236</v>
      </c>
      <c r="N37" s="2198">
        <v>26333</v>
      </c>
      <c r="O37" s="2198">
        <v>23580</v>
      </c>
      <c r="P37" s="2198">
        <v>21088</v>
      </c>
      <c r="Q37" s="153"/>
      <c r="R37" s="153"/>
      <c r="S37" s="153"/>
      <c r="T37" s="153"/>
      <c r="U37" s="153"/>
      <c r="V37" s="153"/>
      <c r="W37" s="153"/>
      <c r="X37" s="153"/>
      <c r="Y37" s="146" t="s">
        <v>1143</v>
      </c>
      <c r="Z37" s="152" t="s">
        <v>1318</v>
      </c>
      <c r="AA37" s="152">
        <v>19.5</v>
      </c>
      <c r="AB37" s="151">
        <v>19.2</v>
      </c>
      <c r="AC37" s="151">
        <v>19.2</v>
      </c>
      <c r="AD37" s="151">
        <v>18.8</v>
      </c>
      <c r="AE37" s="151">
        <v>18.399999999999999</v>
      </c>
      <c r="AF37" s="151" t="s">
        <v>163</v>
      </c>
      <c r="AG37" s="150" t="s">
        <v>237</v>
      </c>
      <c r="AH37" s="150" t="s">
        <v>146</v>
      </c>
      <c r="AI37" s="150" t="s">
        <v>194</v>
      </c>
      <c r="AJ37" s="2463" t="s">
        <v>236</v>
      </c>
      <c r="AK37" s="145">
        <v>26185</v>
      </c>
      <c r="AL37" s="145">
        <v>26333</v>
      </c>
      <c r="AM37" s="145">
        <v>25828</v>
      </c>
      <c r="AN37" s="144">
        <v>25159</v>
      </c>
      <c r="AO37" s="144">
        <v>24922</v>
      </c>
      <c r="AP37" s="144">
        <v>23580</v>
      </c>
      <c r="AQ37" s="144">
        <v>23633</v>
      </c>
      <c r="AR37" s="149">
        <v>22463</v>
      </c>
      <c r="AS37" s="149">
        <v>21340</v>
      </c>
      <c r="AT37" s="103">
        <v>21088</v>
      </c>
    </row>
    <row r="38" spans="1:46" ht="13.5" customHeight="1" x14ac:dyDescent="0.2">
      <c r="A38" s="147" t="s">
        <v>211</v>
      </c>
      <c r="B38" s="126">
        <v>330.4</v>
      </c>
      <c r="C38" s="126">
        <v>322.7</v>
      </c>
      <c r="D38" s="91" t="s">
        <v>210</v>
      </c>
      <c r="E38" s="126" t="s">
        <v>209</v>
      </c>
      <c r="F38" s="126" t="s">
        <v>208</v>
      </c>
      <c r="G38" s="126" t="s">
        <v>207</v>
      </c>
      <c r="H38" s="103" t="s">
        <v>206</v>
      </c>
      <c r="I38" s="126">
        <v>191</v>
      </c>
      <c r="J38" s="103" t="s">
        <v>205</v>
      </c>
      <c r="K38" s="103" t="s">
        <v>204</v>
      </c>
      <c r="L38" s="103" t="s">
        <v>203</v>
      </c>
      <c r="M38" s="134" t="s">
        <v>225</v>
      </c>
      <c r="N38" s="105">
        <v>19412</v>
      </c>
      <c r="O38" s="105">
        <v>41210</v>
      </c>
      <c r="P38" s="105">
        <v>38707</v>
      </c>
      <c r="Q38" s="105">
        <v>51843</v>
      </c>
      <c r="R38" s="105">
        <v>47226</v>
      </c>
      <c r="S38" s="105">
        <v>45320</v>
      </c>
      <c r="T38" s="105">
        <v>40715</v>
      </c>
      <c r="U38" s="105">
        <v>38766</v>
      </c>
      <c r="V38" s="105">
        <v>33831</v>
      </c>
      <c r="W38" s="105">
        <v>29238</v>
      </c>
      <c r="X38" s="105">
        <v>32280</v>
      </c>
      <c r="Y38" s="134" t="s">
        <v>1142</v>
      </c>
      <c r="Z38" s="142" t="s">
        <v>1317</v>
      </c>
      <c r="AA38" s="142">
        <v>22.3</v>
      </c>
      <c r="AB38" s="125">
        <v>21.4</v>
      </c>
      <c r="AC38" s="125">
        <v>21.4</v>
      </c>
      <c r="AD38" s="125">
        <v>21</v>
      </c>
      <c r="AE38" s="125">
        <v>20.7</v>
      </c>
      <c r="AF38" s="125" t="s">
        <v>228</v>
      </c>
      <c r="AG38" s="108" t="s">
        <v>227</v>
      </c>
      <c r="AH38" s="108" t="s">
        <v>226</v>
      </c>
      <c r="AI38" s="141" t="s">
        <v>184</v>
      </c>
      <c r="AJ38" s="133" t="s">
        <v>225</v>
      </c>
      <c r="AK38" s="104">
        <v>19165</v>
      </c>
      <c r="AL38" s="104">
        <v>19412</v>
      </c>
      <c r="AM38" s="104">
        <v>42471</v>
      </c>
      <c r="AN38" s="103">
        <v>41773</v>
      </c>
      <c r="AO38" s="103">
        <v>41831</v>
      </c>
      <c r="AP38" s="103">
        <v>41210</v>
      </c>
      <c r="AQ38" s="103">
        <v>40086</v>
      </c>
      <c r="AR38" s="103">
        <v>39159</v>
      </c>
      <c r="AS38" s="103">
        <v>39255</v>
      </c>
      <c r="AT38" s="103">
        <v>38707</v>
      </c>
    </row>
    <row r="39" spans="1:46" ht="13.5" customHeight="1" x14ac:dyDescent="0.2">
      <c r="A39" s="133" t="s">
        <v>200</v>
      </c>
      <c r="B39" s="103">
        <v>54</v>
      </c>
      <c r="C39" s="103">
        <v>50</v>
      </c>
      <c r="D39" s="91">
        <v>47</v>
      </c>
      <c r="E39" s="103">
        <v>49</v>
      </c>
      <c r="F39" s="103">
        <v>51</v>
      </c>
      <c r="G39" s="103">
        <v>51</v>
      </c>
      <c r="H39" s="103">
        <v>55</v>
      </c>
      <c r="I39" s="103">
        <v>52</v>
      </c>
      <c r="J39" s="103">
        <v>50</v>
      </c>
      <c r="K39" s="103">
        <v>53</v>
      </c>
      <c r="L39" s="103">
        <v>52</v>
      </c>
      <c r="M39" s="134" t="s">
        <v>214</v>
      </c>
      <c r="N39" s="105">
        <v>179114</v>
      </c>
      <c r="O39" s="105">
        <v>191750</v>
      </c>
      <c r="P39" s="105">
        <v>201937</v>
      </c>
      <c r="Q39" s="105">
        <v>194274</v>
      </c>
      <c r="R39" s="105">
        <v>185602</v>
      </c>
      <c r="S39" s="105">
        <v>183908</v>
      </c>
      <c r="T39" s="105">
        <v>179950</v>
      </c>
      <c r="U39" s="105">
        <v>151578</v>
      </c>
      <c r="V39" s="105">
        <v>130519</v>
      </c>
      <c r="W39" s="105">
        <v>108989</v>
      </c>
      <c r="X39" s="105">
        <v>99792</v>
      </c>
      <c r="Y39" s="134" t="s">
        <v>1141</v>
      </c>
      <c r="Z39" s="110" t="s">
        <v>1316</v>
      </c>
      <c r="AA39" s="110">
        <v>25.2</v>
      </c>
      <c r="AB39" s="91">
        <v>24.5</v>
      </c>
      <c r="AC39" s="91">
        <v>24.6</v>
      </c>
      <c r="AD39" s="91">
        <v>24.3</v>
      </c>
      <c r="AE39" s="91">
        <v>24.7</v>
      </c>
      <c r="AF39" s="91" t="s">
        <v>217</v>
      </c>
      <c r="AG39" s="108" t="s">
        <v>216</v>
      </c>
      <c r="AH39" s="108" t="s">
        <v>215</v>
      </c>
      <c r="AI39" s="108" t="s">
        <v>172</v>
      </c>
      <c r="AJ39" s="133" t="s">
        <v>214</v>
      </c>
      <c r="AK39" s="104">
        <v>174750</v>
      </c>
      <c r="AL39" s="104">
        <v>179114</v>
      </c>
      <c r="AM39" s="104">
        <v>182625</v>
      </c>
      <c r="AN39" s="103">
        <v>185164</v>
      </c>
      <c r="AO39" s="103">
        <v>188441</v>
      </c>
      <c r="AP39" s="103">
        <v>191750</v>
      </c>
      <c r="AQ39" s="103">
        <v>191380</v>
      </c>
      <c r="AR39" s="103">
        <v>188003</v>
      </c>
      <c r="AS39" s="103">
        <v>192764</v>
      </c>
      <c r="AT39" s="103">
        <v>201937</v>
      </c>
    </row>
    <row r="40" spans="1:46" ht="13.5" customHeight="1" x14ac:dyDescent="0.2">
      <c r="A40" s="133" t="s">
        <v>197</v>
      </c>
      <c r="B40" s="103">
        <v>12</v>
      </c>
      <c r="C40" s="103">
        <v>15</v>
      </c>
      <c r="D40" s="59">
        <v>14</v>
      </c>
      <c r="E40" s="135">
        <v>15</v>
      </c>
      <c r="F40" s="135">
        <v>21</v>
      </c>
      <c r="G40" s="135">
        <v>26</v>
      </c>
      <c r="H40" s="135">
        <v>23</v>
      </c>
      <c r="I40" s="135">
        <v>31</v>
      </c>
      <c r="J40" s="135">
        <v>56</v>
      </c>
      <c r="K40" s="135">
        <v>19</v>
      </c>
      <c r="L40" s="135">
        <v>-3</v>
      </c>
      <c r="M40" s="134" t="s">
        <v>202</v>
      </c>
      <c r="N40" s="105">
        <v>42713</v>
      </c>
      <c r="O40" s="105">
        <v>68636</v>
      </c>
      <c r="P40" s="105">
        <v>79505</v>
      </c>
      <c r="Q40" s="105">
        <v>97340</v>
      </c>
      <c r="R40" s="105">
        <v>65924</v>
      </c>
      <c r="S40" s="105">
        <v>114203</v>
      </c>
      <c r="T40" s="105">
        <v>167390</v>
      </c>
      <c r="U40" s="105">
        <v>95887</v>
      </c>
      <c r="V40" s="105">
        <v>73043</v>
      </c>
      <c r="W40" s="105">
        <v>85538</v>
      </c>
      <c r="X40" s="105">
        <v>33023</v>
      </c>
      <c r="Y40" s="134" t="s">
        <v>1140</v>
      </c>
      <c r="Z40" s="104">
        <v>27298</v>
      </c>
      <c r="AA40" s="103">
        <v>28008</v>
      </c>
      <c r="AB40" s="104">
        <v>27470</v>
      </c>
      <c r="AC40" s="103">
        <v>27746</v>
      </c>
      <c r="AD40" s="103">
        <v>28081</v>
      </c>
      <c r="AE40" s="103">
        <v>27554</v>
      </c>
      <c r="AF40" s="103">
        <v>27360</v>
      </c>
      <c r="AG40" s="105">
        <v>26958</v>
      </c>
      <c r="AH40" s="105">
        <v>26716</v>
      </c>
      <c r="AI40" s="105">
        <v>26516</v>
      </c>
      <c r="AJ40" s="133" t="s">
        <v>202</v>
      </c>
      <c r="AK40" s="104">
        <v>38307</v>
      </c>
      <c r="AL40" s="104">
        <v>42713</v>
      </c>
      <c r="AM40" s="104">
        <v>45485</v>
      </c>
      <c r="AN40" s="103">
        <v>52767</v>
      </c>
      <c r="AO40" s="103">
        <v>56109</v>
      </c>
      <c r="AP40" s="103">
        <v>68636</v>
      </c>
      <c r="AQ40" s="103">
        <v>77400</v>
      </c>
      <c r="AR40" s="103">
        <v>83037</v>
      </c>
      <c r="AS40" s="103">
        <v>87403</v>
      </c>
      <c r="AT40" s="103">
        <v>79505</v>
      </c>
    </row>
    <row r="41" spans="1:46" ht="22.5" x14ac:dyDescent="0.2">
      <c r="A41" s="133" t="s">
        <v>1138</v>
      </c>
      <c r="B41" s="126">
        <v>19.5</v>
      </c>
      <c r="C41" s="126">
        <v>18.399999999999999</v>
      </c>
      <c r="D41" s="125" t="s">
        <v>194</v>
      </c>
      <c r="E41" s="126" t="s">
        <v>182</v>
      </c>
      <c r="F41" s="103" t="s">
        <v>193</v>
      </c>
      <c r="G41" s="103" t="s">
        <v>192</v>
      </c>
      <c r="H41" s="103" t="s">
        <v>191</v>
      </c>
      <c r="I41" s="103" t="s">
        <v>190</v>
      </c>
      <c r="J41" s="103" t="s">
        <v>190</v>
      </c>
      <c r="K41" s="126" t="s">
        <v>189</v>
      </c>
      <c r="L41" s="126" t="s">
        <v>188</v>
      </c>
      <c r="M41" s="146" t="s">
        <v>199</v>
      </c>
      <c r="N41" s="105">
        <v>1450</v>
      </c>
      <c r="O41" s="105">
        <v>2466</v>
      </c>
      <c r="P41" s="105">
        <v>2594</v>
      </c>
      <c r="Q41" s="105">
        <v>3418</v>
      </c>
      <c r="R41" s="105">
        <v>1734</v>
      </c>
      <c r="S41" s="105">
        <v>1940</v>
      </c>
      <c r="T41" s="105">
        <v>1274</v>
      </c>
      <c r="U41" s="105">
        <v>898</v>
      </c>
      <c r="V41" s="105">
        <v>874</v>
      </c>
      <c r="W41" s="105">
        <v>532</v>
      </c>
      <c r="X41" s="105">
        <v>-323</v>
      </c>
      <c r="Y41" s="134" t="s">
        <v>1139</v>
      </c>
      <c r="Z41" s="104">
        <v>123</v>
      </c>
      <c r="AA41" s="104">
        <v>126</v>
      </c>
      <c r="AB41" s="103">
        <v>128</v>
      </c>
      <c r="AC41" s="103">
        <v>130</v>
      </c>
      <c r="AD41" s="103">
        <v>134</v>
      </c>
      <c r="AE41" s="103">
        <v>133</v>
      </c>
      <c r="AF41" s="103">
        <v>136</v>
      </c>
      <c r="AG41" s="105">
        <v>143</v>
      </c>
      <c r="AH41" s="105">
        <v>143</v>
      </c>
      <c r="AI41" s="105">
        <v>143</v>
      </c>
      <c r="AJ41" s="2463" t="s">
        <v>199</v>
      </c>
      <c r="AK41" s="145">
        <v>1180</v>
      </c>
      <c r="AL41" s="145">
        <v>1450</v>
      </c>
      <c r="AM41" s="145">
        <v>1754</v>
      </c>
      <c r="AN41" s="144">
        <v>1911</v>
      </c>
      <c r="AO41" s="144">
        <v>2195</v>
      </c>
      <c r="AP41" s="144">
        <v>2466</v>
      </c>
      <c r="AQ41" s="144">
        <v>3678</v>
      </c>
      <c r="AR41" s="144">
        <v>3920</v>
      </c>
      <c r="AS41" s="103">
        <v>3496</v>
      </c>
      <c r="AT41" s="103">
        <v>2594</v>
      </c>
    </row>
    <row r="42" spans="1:46" ht="13.5" customHeight="1" x14ac:dyDescent="0.2">
      <c r="A42" s="133" t="s">
        <v>1137</v>
      </c>
      <c r="B42" s="126">
        <v>22.3</v>
      </c>
      <c r="C42" s="126">
        <v>20.7</v>
      </c>
      <c r="D42" s="91" t="s">
        <v>184</v>
      </c>
      <c r="E42" s="126" t="s">
        <v>183</v>
      </c>
      <c r="F42" s="103" t="s">
        <v>182</v>
      </c>
      <c r="G42" s="103" t="s">
        <v>181</v>
      </c>
      <c r="H42" s="103" t="s">
        <v>180</v>
      </c>
      <c r="I42" s="103" t="s">
        <v>179</v>
      </c>
      <c r="J42" s="103" t="s">
        <v>179</v>
      </c>
      <c r="K42" s="103" t="s">
        <v>178</v>
      </c>
      <c r="L42" s="126" t="s">
        <v>177</v>
      </c>
      <c r="M42" s="134" t="s">
        <v>196</v>
      </c>
      <c r="N42" s="105">
        <v>389</v>
      </c>
      <c r="O42" s="105">
        <v>487</v>
      </c>
      <c r="P42" s="105">
        <v>225</v>
      </c>
      <c r="Q42" s="105">
        <v>368</v>
      </c>
      <c r="R42" s="105">
        <v>303</v>
      </c>
      <c r="S42" s="105">
        <v>391</v>
      </c>
      <c r="T42" s="105">
        <v>154</v>
      </c>
      <c r="U42" s="105">
        <v>502</v>
      </c>
      <c r="V42" s="105">
        <v>565</v>
      </c>
      <c r="W42" s="105">
        <v>458</v>
      </c>
      <c r="X42" s="105">
        <v>300</v>
      </c>
      <c r="Y42" s="134" t="s">
        <v>1132</v>
      </c>
      <c r="Z42" s="110" t="s">
        <v>1315</v>
      </c>
      <c r="AA42" s="110">
        <v>202</v>
      </c>
      <c r="AB42" s="91">
        <v>206</v>
      </c>
      <c r="AC42" s="91">
        <v>209</v>
      </c>
      <c r="AD42" s="91">
        <v>214</v>
      </c>
      <c r="AE42" s="91">
        <v>216</v>
      </c>
      <c r="AF42" s="91">
        <v>218</v>
      </c>
      <c r="AG42" s="108">
        <v>221</v>
      </c>
      <c r="AH42" s="108">
        <v>220</v>
      </c>
      <c r="AI42" s="143">
        <v>222</v>
      </c>
      <c r="AJ42" s="133" t="s">
        <v>196</v>
      </c>
      <c r="AK42" s="104">
        <v>595</v>
      </c>
      <c r="AL42" s="104">
        <v>389</v>
      </c>
      <c r="AM42" s="104">
        <v>565</v>
      </c>
      <c r="AN42" s="103">
        <v>295</v>
      </c>
      <c r="AO42" s="103">
        <v>649</v>
      </c>
      <c r="AP42" s="103">
        <v>487</v>
      </c>
      <c r="AQ42" s="103">
        <v>833</v>
      </c>
      <c r="AR42" s="103">
        <v>432</v>
      </c>
      <c r="AS42" s="103">
        <v>273</v>
      </c>
      <c r="AT42" s="103">
        <v>225</v>
      </c>
    </row>
    <row r="43" spans="1:46" ht="13.5" customHeight="1" thickBot="1" x14ac:dyDescent="0.25">
      <c r="A43" s="133" t="s">
        <v>1135</v>
      </c>
      <c r="B43" s="126">
        <v>25.2</v>
      </c>
      <c r="C43" s="126">
        <v>24.7</v>
      </c>
      <c r="D43" s="91" t="s">
        <v>172</v>
      </c>
      <c r="E43" s="126" t="s">
        <v>171</v>
      </c>
      <c r="F43" s="103" t="s">
        <v>170</v>
      </c>
      <c r="G43" s="103" t="s">
        <v>169</v>
      </c>
      <c r="H43" s="103" t="s">
        <v>144</v>
      </c>
      <c r="I43" s="103" t="s">
        <v>144</v>
      </c>
      <c r="J43" s="103" t="s">
        <v>144</v>
      </c>
      <c r="K43" s="103" t="s">
        <v>168</v>
      </c>
      <c r="L43" s="103" t="s">
        <v>167</v>
      </c>
      <c r="M43" s="134" t="s">
        <v>186</v>
      </c>
      <c r="N43" s="105">
        <v>28515</v>
      </c>
      <c r="O43" s="105">
        <v>24413</v>
      </c>
      <c r="P43" s="105">
        <v>25745</v>
      </c>
      <c r="Q43" s="105">
        <v>26973</v>
      </c>
      <c r="R43" s="105">
        <v>24737</v>
      </c>
      <c r="S43" s="105">
        <v>24773</v>
      </c>
      <c r="T43" s="105">
        <v>43368</v>
      </c>
      <c r="U43" s="105">
        <v>38590</v>
      </c>
      <c r="V43" s="105">
        <v>28589</v>
      </c>
      <c r="W43" s="105">
        <v>17970</v>
      </c>
      <c r="X43" s="105">
        <v>22860</v>
      </c>
      <c r="Y43" s="139" t="s">
        <v>187</v>
      </c>
      <c r="Z43" s="97">
        <v>30082</v>
      </c>
      <c r="AA43" s="97">
        <v>30399</v>
      </c>
      <c r="AB43" s="96">
        <v>31918</v>
      </c>
      <c r="AC43" s="96">
        <v>31847</v>
      </c>
      <c r="AD43" s="96">
        <v>31640</v>
      </c>
      <c r="AE43" s="96">
        <v>31596</v>
      </c>
      <c r="AF43" s="96">
        <v>31307</v>
      </c>
      <c r="AG43" s="99">
        <v>30996</v>
      </c>
      <c r="AH43" s="99">
        <v>30399</v>
      </c>
      <c r="AI43" s="99">
        <v>29815</v>
      </c>
      <c r="AJ43" s="133" t="s">
        <v>186</v>
      </c>
      <c r="AK43" s="104">
        <v>26431</v>
      </c>
      <c r="AL43" s="104">
        <v>28515</v>
      </c>
      <c r="AM43" s="104">
        <v>30236</v>
      </c>
      <c r="AN43" s="103">
        <v>27338</v>
      </c>
      <c r="AO43" s="103">
        <v>25741</v>
      </c>
      <c r="AP43" s="103">
        <v>24413</v>
      </c>
      <c r="AQ43" s="103">
        <v>25481</v>
      </c>
      <c r="AR43" s="103">
        <v>31830</v>
      </c>
      <c r="AS43" s="103">
        <v>27694</v>
      </c>
      <c r="AT43" s="103">
        <v>25745</v>
      </c>
    </row>
    <row r="44" spans="1:46" ht="13.5" customHeight="1" x14ac:dyDescent="0.2">
      <c r="A44" s="133" t="s">
        <v>1134</v>
      </c>
      <c r="B44" s="103">
        <v>28008</v>
      </c>
      <c r="C44" s="103">
        <v>27555</v>
      </c>
      <c r="D44" s="103">
        <v>26516</v>
      </c>
      <c r="E44" s="103">
        <v>25588</v>
      </c>
      <c r="F44" s="103">
        <v>24444</v>
      </c>
      <c r="G44" s="103">
        <v>23953</v>
      </c>
      <c r="H44" s="103">
        <v>22641</v>
      </c>
      <c r="I44" s="103">
        <v>21049</v>
      </c>
      <c r="J44" s="103">
        <v>19577</v>
      </c>
      <c r="K44" s="103">
        <v>15760</v>
      </c>
      <c r="L44" s="103">
        <v>14230</v>
      </c>
      <c r="M44" s="134" t="s">
        <v>174</v>
      </c>
      <c r="N44" s="105">
        <v>1603</v>
      </c>
      <c r="O44" s="105">
        <v>1758</v>
      </c>
      <c r="P44" s="105">
        <v>1805</v>
      </c>
      <c r="Q44" s="105">
        <v>1943</v>
      </c>
      <c r="R44" s="105">
        <v>3677</v>
      </c>
      <c r="S44" s="105">
        <v>3903</v>
      </c>
      <c r="T44" s="105">
        <v>3496</v>
      </c>
      <c r="U44" s="105">
        <v>3390</v>
      </c>
      <c r="V44" s="105">
        <v>3178</v>
      </c>
      <c r="W44" s="105">
        <v>3278</v>
      </c>
      <c r="X44" s="105">
        <v>2762</v>
      </c>
      <c r="Y44" s="134" t="s">
        <v>1136</v>
      </c>
      <c r="Z44" s="142" t="s">
        <v>1314</v>
      </c>
      <c r="AA44" s="142">
        <v>26.7</v>
      </c>
      <c r="AB44" s="142">
        <v>26.7</v>
      </c>
      <c r="AC44" s="142">
        <v>27.3</v>
      </c>
      <c r="AD44" s="142">
        <v>28.9</v>
      </c>
      <c r="AE44" s="142">
        <v>26.3</v>
      </c>
      <c r="AF44" s="142" t="s">
        <v>176</v>
      </c>
      <c r="AG44" s="1974" t="s">
        <v>175</v>
      </c>
      <c r="AH44" s="108">
        <v>27</v>
      </c>
      <c r="AI44" s="141">
        <v>25</v>
      </c>
      <c r="AJ44" s="133" t="s">
        <v>174</v>
      </c>
      <c r="AK44" s="104">
        <v>1788</v>
      </c>
      <c r="AL44" s="104">
        <v>1603</v>
      </c>
      <c r="AM44" s="104">
        <v>1942</v>
      </c>
      <c r="AN44" s="103">
        <v>1813</v>
      </c>
      <c r="AO44" s="103">
        <v>2151</v>
      </c>
      <c r="AP44" s="103">
        <v>1758</v>
      </c>
      <c r="AQ44" s="103">
        <v>1846</v>
      </c>
      <c r="AR44" s="103">
        <v>1834</v>
      </c>
      <c r="AS44" s="103">
        <v>2097</v>
      </c>
      <c r="AT44" s="103">
        <v>1805</v>
      </c>
    </row>
    <row r="45" spans="1:46" ht="13.5" customHeight="1" thickBot="1" x14ac:dyDescent="0.25">
      <c r="A45" s="136" t="s">
        <v>1133</v>
      </c>
      <c r="B45" s="135">
        <v>126</v>
      </c>
      <c r="C45" s="135">
        <v>133</v>
      </c>
      <c r="D45" s="59">
        <v>143</v>
      </c>
      <c r="E45" s="103">
        <v>146</v>
      </c>
      <c r="F45" s="103">
        <v>155</v>
      </c>
      <c r="G45" s="103">
        <v>168</v>
      </c>
      <c r="H45" s="103">
        <v>185</v>
      </c>
      <c r="I45" s="103">
        <v>185</v>
      </c>
      <c r="J45" s="103">
        <v>172</v>
      </c>
      <c r="K45" s="103">
        <v>169</v>
      </c>
      <c r="L45" s="103">
        <v>171</v>
      </c>
      <c r="M45" s="134" t="s">
        <v>162</v>
      </c>
      <c r="N45" s="105">
        <v>722</v>
      </c>
      <c r="O45" s="105">
        <v>830</v>
      </c>
      <c r="P45" s="105">
        <v>1028</v>
      </c>
      <c r="Q45" s="105">
        <v>983</v>
      </c>
      <c r="R45" s="105">
        <v>935</v>
      </c>
      <c r="S45" s="105">
        <v>976</v>
      </c>
      <c r="T45" s="105">
        <v>1018</v>
      </c>
      <c r="U45" s="105">
        <v>885</v>
      </c>
      <c r="V45" s="105">
        <v>870</v>
      </c>
      <c r="W45" s="105">
        <v>1053</v>
      </c>
      <c r="X45" s="105">
        <v>703</v>
      </c>
      <c r="Y45" s="139" t="s">
        <v>1131</v>
      </c>
      <c r="Z45" s="138" t="s">
        <v>1313</v>
      </c>
      <c r="AA45" s="138">
        <v>9.1999999999999993</v>
      </c>
      <c r="AB45" s="138">
        <v>12.1</v>
      </c>
      <c r="AC45" s="1969">
        <v>10.6</v>
      </c>
      <c r="AD45" s="1969">
        <v>12.3</v>
      </c>
      <c r="AE45" s="138">
        <v>15.5</v>
      </c>
      <c r="AF45" s="138" t="s">
        <v>166</v>
      </c>
      <c r="AG45" s="1968" t="s">
        <v>165</v>
      </c>
      <c r="AH45" s="2098" t="s">
        <v>164</v>
      </c>
      <c r="AI45" s="137">
        <v>14</v>
      </c>
      <c r="AJ45" s="133" t="s">
        <v>162</v>
      </c>
      <c r="AK45" s="104">
        <v>614</v>
      </c>
      <c r="AL45" s="104">
        <v>722</v>
      </c>
      <c r="AM45" s="104">
        <v>823</v>
      </c>
      <c r="AN45" s="103">
        <v>927</v>
      </c>
      <c r="AO45" s="103">
        <v>772</v>
      </c>
      <c r="AP45" s="103">
        <v>830</v>
      </c>
      <c r="AQ45" s="103">
        <v>620</v>
      </c>
      <c r="AR45" s="103">
        <v>849</v>
      </c>
      <c r="AS45" s="103">
        <v>952</v>
      </c>
      <c r="AT45" s="103">
        <v>1028</v>
      </c>
    </row>
    <row r="46" spans="1:46" ht="13.5" customHeight="1" x14ac:dyDescent="0.2">
      <c r="A46" s="133" t="s">
        <v>1132</v>
      </c>
      <c r="B46" s="103">
        <v>202</v>
      </c>
      <c r="C46" s="103">
        <v>216</v>
      </c>
      <c r="D46" s="91">
        <v>222</v>
      </c>
      <c r="E46" s="91">
        <v>220</v>
      </c>
      <c r="F46" s="91">
        <v>209</v>
      </c>
      <c r="G46" s="91">
        <v>215</v>
      </c>
      <c r="H46" s="91">
        <v>224</v>
      </c>
      <c r="I46" s="91">
        <v>215</v>
      </c>
      <c r="J46" s="91">
        <v>192</v>
      </c>
      <c r="K46" s="91">
        <v>213</v>
      </c>
      <c r="L46" s="91">
        <v>205</v>
      </c>
      <c r="M46" s="134" t="s">
        <v>160</v>
      </c>
      <c r="N46" s="105">
        <v>329</v>
      </c>
      <c r="O46" s="105">
        <v>306</v>
      </c>
      <c r="P46" s="105">
        <v>415</v>
      </c>
      <c r="Q46" s="105">
        <v>305</v>
      </c>
      <c r="R46" s="105">
        <v>177</v>
      </c>
      <c r="S46" s="105">
        <v>389</v>
      </c>
      <c r="T46" s="105">
        <v>483</v>
      </c>
      <c r="U46" s="105">
        <v>581</v>
      </c>
      <c r="V46" s="105">
        <v>309</v>
      </c>
      <c r="W46" s="105">
        <v>143</v>
      </c>
      <c r="X46" s="105">
        <v>73</v>
      </c>
      <c r="Y46" s="2854" t="s">
        <v>140</v>
      </c>
      <c r="Z46" s="2854"/>
      <c r="AA46" s="2854"/>
      <c r="AB46" s="2855"/>
      <c r="AC46" s="2855"/>
      <c r="AD46" s="2855"/>
      <c r="AE46" s="2855"/>
      <c r="AF46" s="2855"/>
      <c r="AG46" s="2855"/>
      <c r="AH46" s="2855"/>
      <c r="AI46" s="2855"/>
      <c r="AJ46" s="133" t="s">
        <v>160</v>
      </c>
      <c r="AK46" s="104">
        <v>332</v>
      </c>
      <c r="AL46" s="104">
        <v>329</v>
      </c>
      <c r="AM46" s="104">
        <v>239</v>
      </c>
      <c r="AN46" s="103">
        <v>295</v>
      </c>
      <c r="AO46" s="103">
        <v>281</v>
      </c>
      <c r="AP46" s="103">
        <v>306</v>
      </c>
      <c r="AQ46" s="103">
        <v>345</v>
      </c>
      <c r="AR46" s="103">
        <v>394</v>
      </c>
      <c r="AS46" s="103">
        <v>419</v>
      </c>
      <c r="AT46" s="103">
        <v>415</v>
      </c>
    </row>
    <row r="47" spans="1:46" ht="13.5" customHeight="1" thickBot="1" x14ac:dyDescent="0.25">
      <c r="A47" s="132" t="s">
        <v>155</v>
      </c>
      <c r="B47" s="131">
        <v>30399</v>
      </c>
      <c r="C47" s="131">
        <v>31596</v>
      </c>
      <c r="D47" s="130">
        <v>29815</v>
      </c>
      <c r="E47" s="130">
        <v>29643</v>
      </c>
      <c r="F47" s="130">
        <v>29429</v>
      </c>
      <c r="G47" s="130">
        <v>29491</v>
      </c>
      <c r="H47" s="130">
        <v>33068</v>
      </c>
      <c r="I47" s="130">
        <v>33809</v>
      </c>
      <c r="J47" s="130">
        <v>33347</v>
      </c>
      <c r="K47" s="130">
        <v>34008</v>
      </c>
      <c r="L47" s="130">
        <v>31721</v>
      </c>
      <c r="M47" s="134" t="s">
        <v>158</v>
      </c>
      <c r="N47" s="105">
        <v>281</v>
      </c>
      <c r="O47" s="105">
        <v>302</v>
      </c>
      <c r="P47" s="105">
        <v>329</v>
      </c>
      <c r="Q47" s="105">
        <v>540</v>
      </c>
      <c r="R47" s="105">
        <v>334</v>
      </c>
      <c r="S47" s="105">
        <v>469</v>
      </c>
      <c r="T47" s="105">
        <v>325</v>
      </c>
      <c r="U47" s="105">
        <v>337</v>
      </c>
      <c r="V47" s="105">
        <v>394</v>
      </c>
      <c r="W47" s="105">
        <v>340</v>
      </c>
      <c r="X47" s="105">
        <v>462</v>
      </c>
      <c r="Y47" s="2856"/>
      <c r="Z47" s="2856"/>
      <c r="AA47" s="2856"/>
      <c r="AB47" s="2856"/>
      <c r="AC47" s="2856"/>
      <c r="AD47" s="2856"/>
      <c r="AE47" s="2856"/>
      <c r="AF47" s="2856"/>
      <c r="AG47" s="2856"/>
      <c r="AH47" s="2856"/>
      <c r="AI47" s="2856"/>
      <c r="AJ47" s="133" t="s">
        <v>158</v>
      </c>
      <c r="AK47" s="104">
        <v>283</v>
      </c>
      <c r="AL47" s="104">
        <v>281</v>
      </c>
      <c r="AM47" s="104">
        <v>246</v>
      </c>
      <c r="AN47" s="103">
        <v>268</v>
      </c>
      <c r="AO47" s="103">
        <v>274</v>
      </c>
      <c r="AP47" s="103">
        <v>302</v>
      </c>
      <c r="AQ47" s="103">
        <v>492</v>
      </c>
      <c r="AR47" s="103">
        <v>473</v>
      </c>
      <c r="AS47" s="103">
        <v>447</v>
      </c>
      <c r="AT47" s="103">
        <v>329</v>
      </c>
    </row>
    <row r="48" spans="1:46" ht="13.5" customHeight="1" x14ac:dyDescent="0.2">
      <c r="A48" s="127" t="s">
        <v>152</v>
      </c>
      <c r="B48" s="126">
        <v>26.7</v>
      </c>
      <c r="C48" s="126">
        <v>26.3</v>
      </c>
      <c r="D48" s="125">
        <v>25</v>
      </c>
      <c r="E48" s="125" t="s">
        <v>151</v>
      </c>
      <c r="F48" s="125" t="s">
        <v>150</v>
      </c>
      <c r="G48" s="125" t="s">
        <v>149</v>
      </c>
      <c r="H48" s="125" t="s">
        <v>148</v>
      </c>
      <c r="I48" s="125" t="s">
        <v>147</v>
      </c>
      <c r="J48" s="125" t="s">
        <v>146</v>
      </c>
      <c r="K48" s="125" t="s">
        <v>145</v>
      </c>
      <c r="L48" s="125" t="s">
        <v>144</v>
      </c>
      <c r="M48" s="134" t="s">
        <v>156</v>
      </c>
      <c r="N48" s="105">
        <v>8987</v>
      </c>
      <c r="O48" s="105">
        <v>10459</v>
      </c>
      <c r="P48" s="105">
        <v>9200</v>
      </c>
      <c r="Q48" s="105">
        <v>7942</v>
      </c>
      <c r="R48" s="105">
        <v>6545</v>
      </c>
      <c r="S48" s="105">
        <v>7797</v>
      </c>
      <c r="T48" s="105">
        <v>6503</v>
      </c>
      <c r="U48" s="105">
        <v>7761</v>
      </c>
      <c r="V48" s="105">
        <v>7185</v>
      </c>
      <c r="W48" s="105">
        <v>8209</v>
      </c>
      <c r="X48" s="105">
        <v>7556</v>
      </c>
      <c r="Y48" s="102" t="s">
        <v>137</v>
      </c>
      <c r="Z48" s="102"/>
      <c r="AA48" s="102"/>
      <c r="AB48" s="102"/>
      <c r="AC48" s="109"/>
      <c r="AD48" s="109"/>
      <c r="AE48" s="109"/>
      <c r="AF48" s="109"/>
      <c r="AG48" s="109"/>
      <c r="AH48" s="109"/>
      <c r="AI48" s="109"/>
      <c r="AJ48" s="133" t="s">
        <v>156</v>
      </c>
      <c r="AK48" s="104">
        <v>8320</v>
      </c>
      <c r="AL48" s="104">
        <v>8987</v>
      </c>
      <c r="AM48" s="104">
        <v>9181</v>
      </c>
      <c r="AN48" s="103">
        <v>9333</v>
      </c>
      <c r="AO48" s="103">
        <v>9603</v>
      </c>
      <c r="AP48" s="103">
        <v>10459</v>
      </c>
      <c r="AQ48" s="103">
        <v>10096</v>
      </c>
      <c r="AR48" s="103">
        <v>9140</v>
      </c>
      <c r="AS48" s="103">
        <v>8945</v>
      </c>
      <c r="AT48" s="103">
        <v>9200</v>
      </c>
    </row>
    <row r="49" spans="1:46" ht="13.5" customHeight="1" thickBot="1" x14ac:dyDescent="0.25">
      <c r="A49" s="122" t="s">
        <v>1131</v>
      </c>
      <c r="B49" s="121">
        <v>11.1</v>
      </c>
      <c r="C49" s="121">
        <v>13.2</v>
      </c>
      <c r="D49" s="119">
        <v>14.8</v>
      </c>
      <c r="E49" s="120" t="s">
        <v>141</v>
      </c>
      <c r="F49" s="119"/>
      <c r="G49" s="119"/>
      <c r="H49" s="119"/>
      <c r="I49" s="119"/>
      <c r="J49" s="119"/>
      <c r="K49" s="119"/>
      <c r="L49" s="119"/>
      <c r="M49" s="129" t="s">
        <v>154</v>
      </c>
      <c r="N49" s="99">
        <v>26031</v>
      </c>
      <c r="O49" s="99">
        <v>4888</v>
      </c>
      <c r="P49" s="99" t="s">
        <v>112</v>
      </c>
      <c r="Q49" s="99" t="s">
        <v>112</v>
      </c>
      <c r="R49" s="99">
        <v>4198</v>
      </c>
      <c r="S49" s="99" t="s">
        <v>112</v>
      </c>
      <c r="T49" s="99" t="s">
        <v>112</v>
      </c>
      <c r="U49" s="99" t="s">
        <v>112</v>
      </c>
      <c r="V49" s="99" t="s">
        <v>112</v>
      </c>
      <c r="W49" s="99" t="s">
        <v>112</v>
      </c>
      <c r="X49" s="99" t="s">
        <v>112</v>
      </c>
      <c r="Y49" s="102" t="s">
        <v>135</v>
      </c>
      <c r="Z49" s="102"/>
      <c r="AA49" s="102"/>
      <c r="AB49" s="102"/>
      <c r="AC49" s="109"/>
      <c r="AD49" s="109"/>
      <c r="AE49" s="109"/>
      <c r="AF49" s="109"/>
      <c r="AG49" s="109"/>
      <c r="AH49" s="109"/>
      <c r="AI49" s="109"/>
      <c r="AJ49" s="128" t="s">
        <v>154</v>
      </c>
      <c r="AK49" s="97">
        <v>26761</v>
      </c>
      <c r="AL49" s="97">
        <v>26031</v>
      </c>
      <c r="AM49" s="97">
        <v>5094</v>
      </c>
      <c r="AN49" s="96">
        <v>5017</v>
      </c>
      <c r="AO49" s="96">
        <v>5076</v>
      </c>
      <c r="AP49" s="96">
        <v>4888</v>
      </c>
      <c r="AQ49" s="96">
        <v>4432</v>
      </c>
      <c r="AR49" s="96" t="s">
        <v>112</v>
      </c>
      <c r="AS49" s="96" t="s">
        <v>112</v>
      </c>
      <c r="AT49" s="96" t="s">
        <v>112</v>
      </c>
    </row>
    <row r="50" spans="1:46" ht="16.5" customHeight="1" x14ac:dyDescent="0.2">
      <c r="A50" s="2854" t="s">
        <v>1130</v>
      </c>
      <c r="B50" s="2857"/>
      <c r="C50" s="2857"/>
      <c r="D50" s="2857"/>
      <c r="E50" s="2857"/>
      <c r="F50" s="2857"/>
      <c r="G50" s="2857"/>
      <c r="H50" s="2857"/>
      <c r="I50" s="2857"/>
      <c r="J50" s="2857"/>
      <c r="K50" s="2857"/>
      <c r="L50" s="1934"/>
      <c r="M50" s="124" t="s">
        <v>143</v>
      </c>
      <c r="N50" s="93">
        <f>SUM(N35:N49)</f>
        <v>548296</v>
      </c>
      <c r="O50" s="93">
        <f>SUM(O35:O49)</f>
        <v>583249</v>
      </c>
      <c r="P50" s="93">
        <f>SUM(P35:P49)</f>
        <v>615836</v>
      </c>
      <c r="Q50" s="93">
        <f>SUM(Q35:Q49)</f>
        <v>639505</v>
      </c>
      <c r="R50" s="93">
        <v>601225</v>
      </c>
      <c r="S50" s="93">
        <v>640173</v>
      </c>
      <c r="T50" s="93">
        <v>690084</v>
      </c>
      <c r="U50" s="93">
        <v>556301</v>
      </c>
      <c r="V50" s="93">
        <v>485124</v>
      </c>
      <c r="W50" s="93">
        <v>456271</v>
      </c>
      <c r="X50" s="93">
        <v>371894</v>
      </c>
      <c r="Y50" s="102" t="s">
        <v>132</v>
      </c>
      <c r="Z50" s="102"/>
      <c r="AA50" s="102"/>
      <c r="AB50" s="102"/>
      <c r="AC50" s="109"/>
      <c r="AD50" s="109"/>
      <c r="AE50" s="109"/>
      <c r="AF50" s="109"/>
      <c r="AG50" s="109"/>
      <c r="AH50" s="109"/>
      <c r="AI50" s="109"/>
      <c r="AJ50" s="123" t="s">
        <v>143</v>
      </c>
      <c r="AK50" s="73">
        <f>SUM(AK35:AK49)</f>
        <v>549133</v>
      </c>
      <c r="AL50" s="73">
        <v>548296</v>
      </c>
      <c r="AM50" s="73">
        <v>582979</v>
      </c>
      <c r="AN50" s="72">
        <v>611361</v>
      </c>
      <c r="AO50" s="72">
        <v>619195</v>
      </c>
      <c r="AP50" s="72">
        <v>583249</v>
      </c>
      <c r="AQ50" s="72">
        <v>626120</v>
      </c>
      <c r="AR50" s="72">
        <v>641093</v>
      </c>
      <c r="AS50" s="72">
        <v>646427</v>
      </c>
      <c r="AT50" s="72">
        <v>615836</v>
      </c>
    </row>
    <row r="51" spans="1:46" ht="16.5" customHeight="1" x14ac:dyDescent="0.2">
      <c r="A51" s="102" t="s">
        <v>137</v>
      </c>
      <c r="B51" s="102"/>
      <c r="C51" s="102"/>
      <c r="D51" s="109"/>
      <c r="E51" s="109"/>
      <c r="F51" s="109"/>
      <c r="G51" s="109"/>
      <c r="H51" s="109"/>
      <c r="I51" s="109"/>
      <c r="J51" s="109"/>
      <c r="K51" s="113"/>
      <c r="L51" s="2463"/>
      <c r="N51" s="111"/>
      <c r="O51" s="111"/>
      <c r="P51" s="111"/>
      <c r="Q51" s="111"/>
      <c r="R51" s="111"/>
      <c r="S51" s="58"/>
      <c r="T51" s="58"/>
      <c r="U51" s="58"/>
      <c r="V51" s="58"/>
      <c r="W51" s="58"/>
      <c r="X51" s="58"/>
      <c r="Y51" s="102" t="s">
        <v>130</v>
      </c>
      <c r="Z51" s="102"/>
      <c r="AA51" s="102"/>
      <c r="AB51" s="102"/>
      <c r="AC51" s="102"/>
      <c r="AD51" s="102"/>
      <c r="AE51" s="102"/>
      <c r="AF51" s="102"/>
      <c r="AG51" s="102"/>
      <c r="AH51" s="102"/>
      <c r="AI51" s="109"/>
      <c r="AJ51" s="62"/>
      <c r="AK51" s="78"/>
      <c r="AL51" s="78"/>
      <c r="AN51" s="91"/>
      <c r="AO51" s="91"/>
      <c r="AP51" s="91"/>
      <c r="AQ51" s="91"/>
      <c r="AR51" s="91"/>
      <c r="AS51" s="91"/>
      <c r="AT51" s="91"/>
    </row>
    <row r="52" spans="1:46" ht="16.5" customHeight="1" x14ac:dyDescent="0.2">
      <c r="A52" s="102" t="s">
        <v>135</v>
      </c>
      <c r="B52" s="102"/>
      <c r="C52" s="102"/>
      <c r="D52" s="109"/>
      <c r="E52" s="109"/>
      <c r="F52" s="109"/>
      <c r="G52" s="109"/>
      <c r="H52" s="109"/>
      <c r="I52" s="109"/>
      <c r="J52" s="109"/>
      <c r="K52" s="109"/>
      <c r="L52" s="58"/>
      <c r="M52" s="163" t="s">
        <v>139</v>
      </c>
      <c r="N52" s="117"/>
      <c r="O52" s="117"/>
      <c r="P52" s="118"/>
      <c r="Q52" s="118"/>
      <c r="R52" s="117"/>
      <c r="S52" s="105"/>
      <c r="T52" s="105"/>
      <c r="U52" s="105"/>
      <c r="V52" s="105"/>
      <c r="W52" s="105"/>
      <c r="X52" s="105"/>
      <c r="Y52" s="102" t="s">
        <v>1129</v>
      </c>
      <c r="Z52" s="102"/>
      <c r="AA52" s="102"/>
      <c r="AB52" s="102"/>
      <c r="AC52" s="102"/>
      <c r="AD52" s="102"/>
      <c r="AE52" s="102"/>
      <c r="AF52" s="102"/>
      <c r="AG52" s="102"/>
      <c r="AH52" s="102"/>
      <c r="AI52" s="75"/>
      <c r="AJ52" s="115" t="s">
        <v>139</v>
      </c>
      <c r="AK52" s="1933"/>
      <c r="AL52" s="1933"/>
      <c r="AM52" s="115"/>
      <c r="AN52" s="114"/>
      <c r="AO52" s="114"/>
      <c r="AP52" s="72"/>
      <c r="AQ52" s="72"/>
      <c r="AR52" s="114"/>
      <c r="AS52" s="103"/>
      <c r="AT52" s="103"/>
    </row>
    <row r="53" spans="1:46" ht="13.5" customHeight="1" x14ac:dyDescent="0.2">
      <c r="A53" s="102" t="s">
        <v>132</v>
      </c>
      <c r="B53" s="102"/>
      <c r="C53" s="102"/>
      <c r="D53" s="109"/>
      <c r="E53" s="109"/>
      <c r="F53" s="109"/>
      <c r="G53" s="109"/>
      <c r="H53" s="109"/>
      <c r="I53" s="109"/>
      <c r="J53" s="109"/>
      <c r="K53" s="109"/>
      <c r="L53" s="108"/>
      <c r="M53" s="106" t="s">
        <v>1213</v>
      </c>
      <c r="N53" s="111">
        <v>750</v>
      </c>
      <c r="O53" s="111"/>
      <c r="P53" s="112"/>
      <c r="Q53" s="112"/>
      <c r="R53" s="111"/>
      <c r="S53" s="58"/>
      <c r="T53" s="58"/>
      <c r="U53" s="58"/>
      <c r="V53" s="58"/>
      <c r="W53" s="58"/>
      <c r="X53" s="58"/>
      <c r="Y53" s="102" t="s">
        <v>124</v>
      </c>
      <c r="Z53" s="102"/>
      <c r="AA53" s="102"/>
      <c r="AB53" s="1907"/>
      <c r="AC53" s="1906"/>
      <c r="AD53" s="1905"/>
      <c r="AE53" s="1905"/>
      <c r="AF53" s="1904"/>
      <c r="AG53" s="1904"/>
      <c r="AH53" s="1904"/>
      <c r="AI53" s="1904"/>
      <c r="AJ53" s="106" t="s">
        <v>1213</v>
      </c>
      <c r="AK53" s="2490">
        <v>750</v>
      </c>
      <c r="AL53" s="61">
        <v>750</v>
      </c>
      <c r="AN53" s="91"/>
      <c r="AO53" s="91"/>
      <c r="AP53" s="103"/>
      <c r="AQ53" s="103"/>
      <c r="AR53" s="91"/>
      <c r="AS53" s="91"/>
      <c r="AT53" s="91"/>
    </row>
    <row r="54" spans="1:46" ht="13.5" customHeight="1" x14ac:dyDescent="0.2">
      <c r="A54" s="1908" t="s">
        <v>130</v>
      </c>
      <c r="B54" s="1908"/>
      <c r="C54" s="1908"/>
      <c r="D54" s="1908"/>
      <c r="E54" s="1908"/>
      <c r="F54" s="1908"/>
      <c r="G54" s="1908"/>
      <c r="H54" s="1908"/>
      <c r="I54" s="1908"/>
      <c r="J54" s="1908"/>
      <c r="K54" s="1908"/>
      <c r="L54" s="107"/>
      <c r="M54" s="106" t="s">
        <v>134</v>
      </c>
      <c r="N54" s="105">
        <v>168</v>
      </c>
      <c r="O54" s="105">
        <v>1</v>
      </c>
      <c r="P54" s="105">
        <v>1</v>
      </c>
      <c r="Q54" s="105">
        <v>2</v>
      </c>
      <c r="R54" s="105">
        <v>2</v>
      </c>
      <c r="S54" s="105">
        <v>5</v>
      </c>
      <c r="T54" s="105">
        <v>86</v>
      </c>
      <c r="U54" s="105">
        <v>84</v>
      </c>
      <c r="V54" s="105">
        <v>80</v>
      </c>
      <c r="W54" s="105">
        <v>78</v>
      </c>
      <c r="X54" s="105">
        <v>78</v>
      </c>
      <c r="AC54" s="62"/>
      <c r="AD54" s="62"/>
      <c r="AE54" s="62"/>
      <c r="AF54" s="57"/>
      <c r="AG54" s="57"/>
      <c r="AH54" s="57"/>
      <c r="AI54" s="57"/>
      <c r="AJ54" s="87" t="s">
        <v>134</v>
      </c>
      <c r="AK54" s="2477">
        <v>172</v>
      </c>
      <c r="AL54" s="110">
        <v>168</v>
      </c>
      <c r="AM54" s="91">
        <v>162</v>
      </c>
      <c r="AN54" s="91">
        <v>158</v>
      </c>
      <c r="AO54" s="91">
        <v>177</v>
      </c>
      <c r="AP54" s="103">
        <v>1</v>
      </c>
      <c r="AQ54" s="103">
        <v>1</v>
      </c>
      <c r="AR54" s="91">
        <v>1</v>
      </c>
      <c r="AS54" s="103">
        <v>1</v>
      </c>
      <c r="AT54" s="103">
        <v>1</v>
      </c>
    </row>
    <row r="55" spans="1:46" ht="13.5" customHeight="1" x14ac:dyDescent="0.2">
      <c r="A55" s="102" t="s">
        <v>127</v>
      </c>
      <c r="B55" s="102"/>
      <c r="C55" s="102"/>
      <c r="D55" s="102"/>
      <c r="E55" s="102"/>
      <c r="F55" s="102"/>
      <c r="G55" s="102"/>
      <c r="H55" s="102"/>
      <c r="I55" s="102"/>
      <c r="J55" s="75"/>
      <c r="K55" s="109"/>
      <c r="L55" s="58"/>
      <c r="M55" s="106" t="s">
        <v>131</v>
      </c>
      <c r="N55" s="105">
        <v>4050</v>
      </c>
      <c r="O55" s="105">
        <v>4050</v>
      </c>
      <c r="P55" s="105">
        <v>4050</v>
      </c>
      <c r="Q55" s="105">
        <v>4050</v>
      </c>
      <c r="R55" s="105">
        <v>4050</v>
      </c>
      <c r="S55" s="105">
        <v>4050</v>
      </c>
      <c r="T55" s="105">
        <v>4047</v>
      </c>
      <c r="U55" s="105">
        <v>4043</v>
      </c>
      <c r="V55" s="105">
        <v>4037</v>
      </c>
      <c r="W55" s="105">
        <v>2600</v>
      </c>
      <c r="X55" s="105">
        <v>2597</v>
      </c>
      <c r="Y55" s="101"/>
      <c r="Z55" s="101"/>
      <c r="AA55" s="101"/>
      <c r="AB55" s="1924"/>
      <c r="AC55" s="68"/>
      <c r="AD55" s="1923"/>
      <c r="AE55" s="1923"/>
      <c r="AF55" s="1923"/>
      <c r="AG55" s="1923"/>
      <c r="AH55" s="1923"/>
      <c r="AI55" s="1922"/>
      <c r="AJ55" s="87" t="s">
        <v>131</v>
      </c>
      <c r="AK55" s="2477">
        <v>4050</v>
      </c>
      <c r="AL55" s="104">
        <v>4050</v>
      </c>
      <c r="AM55" s="103">
        <v>4050</v>
      </c>
      <c r="AN55" s="103">
        <v>4050</v>
      </c>
      <c r="AO55" s="103">
        <v>4050</v>
      </c>
      <c r="AP55" s="103">
        <v>4050</v>
      </c>
      <c r="AQ55" s="103">
        <v>4050</v>
      </c>
      <c r="AR55" s="103">
        <v>4050</v>
      </c>
      <c r="AS55" s="103">
        <v>4050</v>
      </c>
      <c r="AT55" s="103">
        <v>4050</v>
      </c>
    </row>
    <row r="56" spans="1:46" x14ac:dyDescent="0.2">
      <c r="A56" s="102" t="s">
        <v>124</v>
      </c>
      <c r="B56" s="102"/>
      <c r="C56" s="1907"/>
      <c r="D56" s="1906"/>
      <c r="E56" s="1905"/>
      <c r="F56" s="1905"/>
      <c r="G56" s="1904"/>
      <c r="H56" s="1904"/>
      <c r="I56" s="1904"/>
      <c r="J56" s="1904"/>
      <c r="K56" s="75"/>
      <c r="L56" s="59"/>
      <c r="M56" s="106" t="s">
        <v>129</v>
      </c>
      <c r="N56" s="105">
        <v>1080</v>
      </c>
      <c r="O56" s="105">
        <v>1080</v>
      </c>
      <c r="P56" s="105">
        <v>1080</v>
      </c>
      <c r="Q56" s="105">
        <v>1080</v>
      </c>
      <c r="R56" s="105">
        <v>1080</v>
      </c>
      <c r="S56" s="105">
        <v>1080</v>
      </c>
      <c r="T56" s="105">
        <v>1080</v>
      </c>
      <c r="U56" s="105">
        <v>1065</v>
      </c>
      <c r="V56" s="105">
        <v>1065</v>
      </c>
      <c r="W56" s="105" t="s">
        <v>112</v>
      </c>
      <c r="X56" s="105" t="s">
        <v>112</v>
      </c>
      <c r="Y56" s="71"/>
      <c r="Z56" s="71"/>
      <c r="AA56" s="71"/>
      <c r="AB56" s="71"/>
      <c r="AC56" s="1903"/>
      <c r="AD56" s="1903"/>
      <c r="AE56" s="1903"/>
      <c r="AF56" s="68"/>
      <c r="AG56" s="68"/>
      <c r="AH56" s="68"/>
      <c r="AI56" s="68"/>
      <c r="AJ56" s="87" t="s">
        <v>129</v>
      </c>
      <c r="AK56" s="2477">
        <v>1080</v>
      </c>
      <c r="AL56" s="104">
        <v>1080</v>
      </c>
      <c r="AM56" s="103">
        <v>1080</v>
      </c>
      <c r="AN56" s="103">
        <v>1080</v>
      </c>
      <c r="AO56" s="103">
        <v>1080</v>
      </c>
      <c r="AP56" s="103">
        <v>1080</v>
      </c>
      <c r="AQ56" s="103">
        <v>1080</v>
      </c>
      <c r="AR56" s="103">
        <v>1080</v>
      </c>
      <c r="AS56" s="103">
        <v>1080</v>
      </c>
      <c r="AT56" s="103">
        <v>1080</v>
      </c>
    </row>
    <row r="57" spans="1:46" ht="13.5" customHeight="1" x14ac:dyDescent="0.2">
      <c r="K57" s="95"/>
      <c r="L57" s="95"/>
      <c r="M57" s="106" t="s">
        <v>126</v>
      </c>
      <c r="N57" s="105">
        <v>-1543</v>
      </c>
      <c r="O57" s="105">
        <v>-1023</v>
      </c>
      <c r="P57" s="105">
        <v>-1188</v>
      </c>
      <c r="Q57" s="105">
        <v>-1201</v>
      </c>
      <c r="R57" s="105">
        <v>-159</v>
      </c>
      <c r="S57" s="105">
        <v>340</v>
      </c>
      <c r="T57" s="105">
        <v>-47</v>
      </c>
      <c r="U57" s="105">
        <v>-146</v>
      </c>
      <c r="V57" s="105">
        <v>-518</v>
      </c>
      <c r="W57" s="105">
        <v>-888</v>
      </c>
      <c r="X57" s="105">
        <v>-160</v>
      </c>
      <c r="Y57" s="69"/>
      <c r="Z57" s="69"/>
      <c r="AA57" s="69"/>
      <c r="AB57" s="69"/>
      <c r="AC57" s="1903"/>
      <c r="AD57" s="1903"/>
      <c r="AE57" s="1903"/>
      <c r="AF57" s="68"/>
      <c r="AG57" s="68"/>
      <c r="AH57" s="68"/>
      <c r="AI57" s="68"/>
      <c r="AJ57" s="87" t="s">
        <v>126</v>
      </c>
      <c r="AK57" s="2477">
        <v>-1640</v>
      </c>
      <c r="AL57" s="104">
        <v>-1543</v>
      </c>
      <c r="AM57" s="103">
        <v>-1216</v>
      </c>
      <c r="AN57" s="103">
        <v>-1269</v>
      </c>
      <c r="AO57" s="103">
        <v>-896</v>
      </c>
      <c r="AP57" s="103">
        <v>-1023</v>
      </c>
      <c r="AQ57" s="103">
        <v>-1256</v>
      </c>
      <c r="AR57" s="103">
        <v>-1298</v>
      </c>
      <c r="AS57" s="103">
        <v>-1303</v>
      </c>
      <c r="AT57" s="103">
        <v>-1188</v>
      </c>
    </row>
    <row r="58" spans="1:46" ht="13.5" customHeight="1" thickBot="1" x14ac:dyDescent="0.25">
      <c r="M58" s="100" t="s">
        <v>123</v>
      </c>
      <c r="N58" s="99">
        <v>28811</v>
      </c>
      <c r="O58" s="99">
        <v>28302</v>
      </c>
      <c r="P58" s="99">
        <v>27089</v>
      </c>
      <c r="Q58" s="99">
        <v>25906</v>
      </c>
      <c r="R58" s="99">
        <v>24236</v>
      </c>
      <c r="S58" s="99">
        <v>22530</v>
      </c>
      <c r="T58" s="99">
        <v>20954</v>
      </c>
      <c r="U58" s="99">
        <v>19492</v>
      </c>
      <c r="V58" s="99">
        <v>17756</v>
      </c>
      <c r="W58" s="99">
        <v>16013</v>
      </c>
      <c r="X58" s="99">
        <v>14645</v>
      </c>
      <c r="Y58" s="66"/>
      <c r="Z58" s="66"/>
      <c r="AA58" s="66"/>
      <c r="AB58" s="66"/>
      <c r="AC58" s="1903"/>
      <c r="AD58" s="1903"/>
      <c r="AE58" s="1903"/>
      <c r="AF58" s="68"/>
      <c r="AG58" s="68"/>
      <c r="AH58" s="68"/>
      <c r="AI58" s="68"/>
      <c r="AJ58" s="98" t="s">
        <v>123</v>
      </c>
      <c r="AK58" s="2476">
        <v>26644</v>
      </c>
      <c r="AL58" s="97">
        <v>28811</v>
      </c>
      <c r="AM58" s="96">
        <v>28222</v>
      </c>
      <c r="AN58" s="96">
        <v>27376</v>
      </c>
      <c r="AO58" s="96">
        <v>26666</v>
      </c>
      <c r="AP58" s="96">
        <v>28302</v>
      </c>
      <c r="AQ58" s="96">
        <v>27195</v>
      </c>
      <c r="AR58" s="96">
        <v>26310</v>
      </c>
      <c r="AS58" s="96">
        <v>25300</v>
      </c>
      <c r="AT58" s="96">
        <v>27089</v>
      </c>
    </row>
    <row r="59" spans="1:46" ht="13.5" customHeight="1" x14ac:dyDescent="0.2">
      <c r="A59" s="62"/>
      <c r="B59" s="62"/>
      <c r="C59" s="62"/>
      <c r="D59" s="62"/>
      <c r="E59" s="62"/>
      <c r="F59" s="62"/>
      <c r="G59" s="62"/>
      <c r="H59" s="62"/>
      <c r="I59" s="62"/>
      <c r="J59" s="62"/>
      <c r="K59" s="62"/>
      <c r="L59" s="62"/>
      <c r="M59" s="94" t="s">
        <v>121</v>
      </c>
      <c r="N59" s="93">
        <f>SUM(N53:N58)</f>
        <v>33316</v>
      </c>
      <c r="O59" s="93">
        <f>SUM(O54:O58)</f>
        <v>32410</v>
      </c>
      <c r="P59" s="93">
        <f>SUM(P54:P58)</f>
        <v>31032</v>
      </c>
      <c r="Q59" s="93">
        <v>29837</v>
      </c>
      <c r="R59" s="93">
        <v>29209</v>
      </c>
      <c r="S59" s="93">
        <v>28005</v>
      </c>
      <c r="T59" s="93">
        <v>26120</v>
      </c>
      <c r="U59" s="93">
        <v>24538</v>
      </c>
      <c r="V59" s="93">
        <v>22420</v>
      </c>
      <c r="W59" s="93">
        <v>17803</v>
      </c>
      <c r="X59" s="93">
        <v>17160</v>
      </c>
      <c r="Y59" s="66"/>
      <c r="Z59" s="66"/>
      <c r="AA59" s="66"/>
      <c r="AB59" s="66"/>
      <c r="AC59" s="70"/>
      <c r="AD59" s="70"/>
      <c r="AE59" s="70"/>
      <c r="AF59" s="59"/>
      <c r="AG59" s="59"/>
      <c r="AH59" s="59"/>
      <c r="AI59" s="59"/>
      <c r="AJ59" s="74" t="s">
        <v>121</v>
      </c>
      <c r="AK59" s="73">
        <f>SUM(AK53:AK58)</f>
        <v>31056</v>
      </c>
      <c r="AL59" s="73">
        <v>33316</v>
      </c>
      <c r="AM59" s="72">
        <v>32298</v>
      </c>
      <c r="AN59" s="72">
        <v>31395</v>
      </c>
      <c r="AO59" s="72">
        <v>31077</v>
      </c>
      <c r="AP59" s="72">
        <v>32410</v>
      </c>
      <c r="AQ59" s="72">
        <v>31070</v>
      </c>
      <c r="AR59" s="72">
        <v>30143</v>
      </c>
      <c r="AS59" s="72">
        <v>29128</v>
      </c>
      <c r="AT59" s="72">
        <v>31032</v>
      </c>
    </row>
    <row r="60" spans="1:46" ht="13.5" customHeight="1" x14ac:dyDescent="0.2">
      <c r="A60" s="90"/>
      <c r="B60" s="90"/>
      <c r="C60" s="90"/>
      <c r="D60" s="90"/>
      <c r="E60" s="89"/>
      <c r="F60" s="89"/>
      <c r="G60" s="62"/>
      <c r="H60" s="62"/>
      <c r="I60" s="62"/>
      <c r="J60" s="62"/>
      <c r="K60" s="62"/>
      <c r="L60" s="62"/>
      <c r="M60" s="94" t="s">
        <v>119</v>
      </c>
      <c r="N60" s="93">
        <f>N50+N59</f>
        <v>581612</v>
      </c>
      <c r="O60" s="93">
        <f>O50+O59</f>
        <v>615659</v>
      </c>
      <c r="P60" s="93">
        <f>P50+P59</f>
        <v>646868</v>
      </c>
      <c r="Q60" s="93">
        <f>Q50+Q59</f>
        <v>669342</v>
      </c>
      <c r="R60" s="93">
        <v>630434</v>
      </c>
      <c r="S60" s="93">
        <v>668178</v>
      </c>
      <c r="T60" s="93">
        <v>716204</v>
      </c>
      <c r="U60" s="93">
        <v>580839</v>
      </c>
      <c r="V60" s="93">
        <v>507544</v>
      </c>
      <c r="W60" s="93">
        <v>474074</v>
      </c>
      <c r="X60" s="93">
        <v>389054</v>
      </c>
      <c r="Y60" s="87"/>
      <c r="Z60" s="87"/>
      <c r="AA60" s="87"/>
      <c r="AB60" s="87"/>
      <c r="AC60" s="92"/>
      <c r="AD60" s="91"/>
      <c r="AE60" s="91"/>
      <c r="AF60" s="91"/>
      <c r="AG60" s="91"/>
      <c r="AH60" s="91"/>
      <c r="AI60" s="91"/>
      <c r="AJ60" s="74" t="s">
        <v>119</v>
      </c>
      <c r="AK60" s="73">
        <f>AK50+AK59</f>
        <v>580189</v>
      </c>
      <c r="AL60" s="73">
        <v>581612</v>
      </c>
      <c r="AM60" s="72">
        <v>580594</v>
      </c>
      <c r="AN60" s="72">
        <v>642756</v>
      </c>
      <c r="AO60" s="72">
        <v>650272</v>
      </c>
      <c r="AP60" s="72">
        <v>615659</v>
      </c>
      <c r="AQ60" s="72">
        <v>657190</v>
      </c>
      <c r="AR60" s="72">
        <v>671236</v>
      </c>
      <c r="AS60" s="72">
        <v>675555</v>
      </c>
      <c r="AT60" s="72">
        <v>646868</v>
      </c>
    </row>
    <row r="61" spans="1:46" ht="13.5" customHeight="1" x14ac:dyDescent="0.2">
      <c r="A61" s="84"/>
      <c r="B61" s="84"/>
      <c r="C61" s="84"/>
      <c r="D61" s="84"/>
      <c r="E61" s="84"/>
      <c r="F61" s="84"/>
      <c r="G61" s="77"/>
      <c r="H61" s="77"/>
      <c r="I61" s="77"/>
      <c r="J61" s="77"/>
      <c r="K61" s="77"/>
      <c r="L61" s="62"/>
      <c r="M61" s="62"/>
      <c r="N61" s="83"/>
      <c r="O61" s="83"/>
      <c r="P61" s="88"/>
      <c r="Q61" s="88"/>
      <c r="R61" s="88"/>
      <c r="Y61" s="87"/>
      <c r="Z61" s="87"/>
      <c r="AA61" s="87"/>
      <c r="AB61" s="87"/>
      <c r="AC61" s="91"/>
      <c r="AD61" s="91"/>
      <c r="AE61" s="91"/>
      <c r="AF61" s="91"/>
      <c r="AG61" s="91"/>
      <c r="AH61" s="91"/>
      <c r="AI61" s="91"/>
      <c r="AJ61" s="62"/>
      <c r="AR61" s="59"/>
      <c r="AS61" s="59"/>
      <c r="AT61" s="59"/>
    </row>
    <row r="62" spans="1:46" ht="13.5" customHeight="1" x14ac:dyDescent="0.2">
      <c r="A62" s="80"/>
      <c r="B62" s="80"/>
      <c r="C62" s="80"/>
      <c r="D62" s="80"/>
      <c r="E62" s="79"/>
      <c r="F62" s="79"/>
      <c r="G62" s="62"/>
      <c r="H62" s="62"/>
      <c r="I62" s="62"/>
      <c r="J62" s="62"/>
      <c r="K62" s="62"/>
      <c r="L62" s="62"/>
      <c r="M62" s="62"/>
      <c r="N62" s="83"/>
      <c r="O62" s="83"/>
      <c r="P62" s="88"/>
      <c r="Q62" s="88"/>
      <c r="R62" s="88"/>
      <c r="Y62" s="87"/>
      <c r="Z62" s="87"/>
      <c r="AA62" s="87"/>
      <c r="AB62" s="87"/>
      <c r="AC62" s="86"/>
      <c r="AD62" s="86"/>
      <c r="AE62" s="60"/>
      <c r="AF62" s="81"/>
      <c r="AG62" s="59"/>
      <c r="AH62" s="81"/>
      <c r="AI62" s="85"/>
      <c r="AJ62" s="62"/>
      <c r="AR62" s="59"/>
      <c r="AS62" s="59"/>
      <c r="AT62" s="59"/>
    </row>
    <row r="63" spans="1:46" ht="13.5" customHeight="1" x14ac:dyDescent="0.2">
      <c r="A63" s="71"/>
      <c r="B63" s="71"/>
      <c r="C63" s="71"/>
      <c r="D63" s="71"/>
      <c r="E63" s="78"/>
      <c r="F63" s="78"/>
      <c r="G63" s="62"/>
      <c r="H63" s="62"/>
      <c r="I63" s="62"/>
      <c r="J63" s="62"/>
      <c r="K63" s="62"/>
      <c r="L63" s="77"/>
      <c r="M63" s="62"/>
      <c r="N63" s="83"/>
      <c r="O63" s="83"/>
      <c r="P63" s="88"/>
      <c r="Q63" s="1902"/>
      <c r="R63" s="88"/>
      <c r="Y63" s="82"/>
      <c r="Z63" s="82"/>
      <c r="AA63" s="82"/>
      <c r="AB63" s="82"/>
      <c r="AE63" s="81"/>
      <c r="AF63" s="59"/>
      <c r="AG63" s="59"/>
      <c r="AH63" s="59"/>
      <c r="AI63" s="59"/>
      <c r="AJ63" s="62"/>
      <c r="AQ63" s="135"/>
      <c r="AR63" s="59"/>
      <c r="AS63" s="59"/>
      <c r="AT63" s="59"/>
    </row>
    <row r="64" spans="1:46" ht="13.5" customHeight="1" x14ac:dyDescent="0.2">
      <c r="A64" s="71"/>
      <c r="B64" s="71"/>
      <c r="C64" s="71"/>
      <c r="D64" s="71"/>
      <c r="E64" s="78"/>
      <c r="F64" s="78"/>
      <c r="G64" s="62"/>
      <c r="H64" s="62"/>
      <c r="I64" s="62"/>
      <c r="J64" s="62"/>
      <c r="K64" s="62"/>
      <c r="L64" s="62"/>
      <c r="M64" s="62"/>
      <c r="Y64" s="62"/>
      <c r="AF64" s="59"/>
      <c r="AG64" s="59"/>
      <c r="AH64" s="59"/>
      <c r="AI64" s="59"/>
      <c r="AJ64" s="74"/>
      <c r="AK64" s="74"/>
      <c r="AL64" s="74"/>
      <c r="AM64" s="74"/>
      <c r="AN64" s="73"/>
      <c r="AO64" s="73"/>
      <c r="AP64" s="72"/>
      <c r="AQ64" s="72"/>
      <c r="AR64" s="72"/>
      <c r="AS64" s="72"/>
      <c r="AT64" s="72"/>
    </row>
    <row r="65" spans="1:46" ht="13.5" customHeight="1" x14ac:dyDescent="0.2">
      <c r="A65" s="69"/>
      <c r="B65" s="69"/>
      <c r="C65" s="69"/>
      <c r="D65" s="69"/>
      <c r="E65" s="78"/>
      <c r="F65" s="78"/>
      <c r="G65" s="62"/>
      <c r="H65" s="62"/>
      <c r="I65" s="62"/>
      <c r="J65" s="62"/>
      <c r="K65" s="62"/>
      <c r="L65" s="62"/>
      <c r="M65" s="62"/>
      <c r="Y65" s="76"/>
      <c r="Z65" s="76"/>
      <c r="AA65" s="76"/>
      <c r="AB65" s="76"/>
      <c r="AF65" s="59"/>
      <c r="AG65" s="59"/>
      <c r="AH65" s="59"/>
      <c r="AI65" s="59"/>
      <c r="AJ65" s="74"/>
      <c r="AK65" s="74"/>
      <c r="AL65" s="74"/>
      <c r="AM65" s="74"/>
      <c r="AN65" s="73"/>
      <c r="AO65" s="73"/>
      <c r="AP65" s="72"/>
      <c r="AQ65" s="72"/>
      <c r="AR65" s="72"/>
      <c r="AS65" s="72"/>
      <c r="AT65" s="72"/>
    </row>
    <row r="66" spans="1:46" ht="13.5" customHeight="1" x14ac:dyDescent="0.2">
      <c r="A66" s="66"/>
      <c r="B66" s="66"/>
      <c r="C66" s="66"/>
      <c r="D66" s="66"/>
      <c r="E66" s="78"/>
      <c r="F66" s="78"/>
      <c r="G66" s="62"/>
      <c r="H66" s="62"/>
      <c r="I66" s="62"/>
      <c r="J66" s="62"/>
      <c r="K66" s="62"/>
      <c r="L66" s="65"/>
      <c r="M66" s="62"/>
      <c r="Y66" s="62"/>
      <c r="AC66" s="70"/>
      <c r="AD66" s="70"/>
      <c r="AE66" s="70"/>
      <c r="AF66" s="70"/>
      <c r="AG66" s="70"/>
      <c r="AH66" s="68"/>
      <c r="AI66" s="68"/>
      <c r="AJ66" s="62"/>
      <c r="AR66" s="59"/>
      <c r="AS66" s="59"/>
      <c r="AT66" s="59"/>
    </row>
    <row r="67" spans="1:46" ht="13.5" customHeight="1" x14ac:dyDescent="0.2">
      <c r="A67" s="67"/>
      <c r="B67" s="67"/>
      <c r="C67" s="67"/>
      <c r="D67" s="67"/>
      <c r="E67" s="78"/>
      <c r="F67" s="78"/>
      <c r="G67" s="62"/>
      <c r="H67" s="62"/>
      <c r="I67" s="62"/>
      <c r="J67" s="62"/>
      <c r="K67" s="62"/>
      <c r="L67" s="65"/>
      <c r="M67" s="62"/>
      <c r="Y67" s="62"/>
      <c r="AF67" s="59"/>
      <c r="AG67" s="59"/>
      <c r="AH67" s="68"/>
      <c r="AI67" s="68"/>
      <c r="AJ67" s="62"/>
      <c r="AR67" s="59"/>
      <c r="AS67" s="59"/>
      <c r="AT67" s="59"/>
    </row>
    <row r="68" spans="1:46" ht="20.100000000000001" customHeight="1" x14ac:dyDescent="0.2">
      <c r="A68" s="66"/>
      <c r="B68" s="66"/>
      <c r="C68" s="66"/>
      <c r="D68" s="66"/>
      <c r="E68" s="78"/>
      <c r="F68" s="78"/>
      <c r="G68" s="62"/>
      <c r="H68" s="62"/>
      <c r="I68" s="62"/>
      <c r="J68" s="62"/>
      <c r="K68" s="62"/>
      <c r="L68" s="65"/>
      <c r="M68" s="62"/>
      <c r="Y68" s="62"/>
      <c r="AF68" s="59"/>
      <c r="AG68" s="59"/>
      <c r="AH68" s="59"/>
      <c r="AI68" s="59"/>
      <c r="AJ68" s="62"/>
      <c r="AR68" s="59"/>
      <c r="AS68" s="59"/>
      <c r="AT68" s="59"/>
    </row>
    <row r="69" spans="1:46" ht="20.100000000000001" customHeight="1" x14ac:dyDescent="0.2">
      <c r="A69" s="66"/>
      <c r="B69" s="66"/>
      <c r="C69" s="66"/>
      <c r="D69" s="66"/>
      <c r="E69" s="78"/>
      <c r="F69" s="78"/>
      <c r="G69" s="62"/>
      <c r="H69" s="62"/>
      <c r="I69" s="62"/>
      <c r="J69" s="62"/>
      <c r="K69" s="62"/>
      <c r="L69" s="65"/>
      <c r="M69" s="62"/>
      <c r="Y69" s="62"/>
      <c r="AF69" s="59"/>
      <c r="AG69" s="59"/>
      <c r="AH69" s="59"/>
      <c r="AI69" s="59"/>
      <c r="AJ69" s="62"/>
      <c r="AR69" s="59"/>
      <c r="AS69" s="59"/>
      <c r="AT69" s="59"/>
    </row>
    <row r="70" spans="1:46" ht="20.100000000000001" customHeight="1" x14ac:dyDescent="0.2">
      <c r="A70" s="65"/>
      <c r="B70" s="65"/>
      <c r="C70" s="65"/>
      <c r="D70" s="65"/>
      <c r="E70" s="65"/>
      <c r="F70" s="65"/>
      <c r="G70" s="65"/>
      <c r="H70" s="65"/>
      <c r="I70" s="65"/>
      <c r="J70" s="65"/>
      <c r="K70" s="65"/>
      <c r="L70" s="65"/>
      <c r="M70" s="62"/>
      <c r="AJ70" s="62"/>
      <c r="AR70" s="59"/>
      <c r="AS70" s="59"/>
      <c r="AT70" s="59"/>
    </row>
    <row r="71" spans="1:46" ht="20.100000000000001" customHeight="1" x14ac:dyDescent="0.2">
      <c r="A71" s="65"/>
      <c r="B71" s="65"/>
      <c r="C71" s="65"/>
      <c r="D71" s="65"/>
      <c r="E71" s="65"/>
      <c r="F71" s="65"/>
      <c r="G71" s="65"/>
      <c r="H71" s="65"/>
      <c r="I71" s="65"/>
      <c r="J71" s="65"/>
      <c r="K71" s="65"/>
      <c r="L71" s="65"/>
      <c r="M71" s="62"/>
      <c r="AJ71" s="62"/>
    </row>
    <row r="72" spans="1:46" ht="20.100000000000001" customHeight="1" x14ac:dyDescent="0.2">
      <c r="A72" s="64"/>
      <c r="B72" s="64"/>
      <c r="C72" s="64"/>
      <c r="D72" s="64"/>
      <c r="E72" s="64"/>
      <c r="F72" s="64"/>
      <c r="G72" s="64"/>
      <c r="H72" s="64"/>
      <c r="I72" s="64"/>
      <c r="J72" s="64"/>
      <c r="K72" s="64"/>
      <c r="L72" s="64"/>
      <c r="M72" s="62"/>
      <c r="AJ72" s="62"/>
    </row>
    <row r="73" spans="1:46" ht="20.100000000000001" customHeight="1" x14ac:dyDescent="0.2">
      <c r="A73" s="64"/>
      <c r="B73" s="64"/>
      <c r="C73" s="64"/>
      <c r="D73" s="64"/>
      <c r="E73" s="64"/>
      <c r="F73" s="64"/>
      <c r="G73" s="64"/>
      <c r="H73" s="64"/>
      <c r="I73" s="64"/>
      <c r="J73" s="64"/>
      <c r="K73" s="64"/>
      <c r="L73" s="64"/>
      <c r="M73" s="62"/>
      <c r="AJ73" s="62"/>
    </row>
    <row r="74" spans="1:46" ht="20.100000000000001" customHeight="1" x14ac:dyDescent="0.2">
      <c r="A74" s="64"/>
      <c r="B74" s="64"/>
      <c r="C74" s="64"/>
      <c r="D74" s="64"/>
      <c r="E74" s="64"/>
      <c r="F74" s="64"/>
      <c r="G74" s="64"/>
      <c r="H74" s="64"/>
      <c r="I74" s="64"/>
      <c r="J74" s="64"/>
      <c r="K74" s="64"/>
      <c r="L74" s="64"/>
    </row>
    <row r="75" spans="1:46" ht="20.100000000000001" customHeight="1" x14ac:dyDescent="0.2">
      <c r="A75" s="64"/>
      <c r="B75" s="64"/>
      <c r="C75" s="64"/>
      <c r="D75" s="64"/>
      <c r="E75" s="64"/>
      <c r="F75" s="64"/>
      <c r="G75" s="64"/>
      <c r="H75" s="64"/>
      <c r="I75" s="64"/>
      <c r="J75" s="64"/>
      <c r="K75" s="64"/>
      <c r="L75" s="64"/>
    </row>
    <row r="76" spans="1:46" ht="20.100000000000001" customHeight="1" x14ac:dyDescent="0.2">
      <c r="A76" s="64"/>
      <c r="B76" s="64"/>
      <c r="C76" s="64"/>
      <c r="D76" s="64"/>
      <c r="E76" s="64"/>
      <c r="F76" s="64"/>
      <c r="G76" s="64"/>
      <c r="H76" s="64"/>
      <c r="I76" s="64"/>
      <c r="J76" s="64"/>
      <c r="K76" s="64"/>
      <c r="L76" s="64"/>
    </row>
    <row r="77" spans="1:46" ht="20.100000000000001" customHeight="1" x14ac:dyDescent="0.2">
      <c r="A77" s="64"/>
      <c r="B77" s="64"/>
      <c r="C77" s="64"/>
      <c r="D77" s="64"/>
      <c r="E77" s="64"/>
      <c r="F77" s="64"/>
      <c r="G77" s="64"/>
      <c r="H77" s="64"/>
      <c r="I77" s="64"/>
      <c r="J77" s="64"/>
      <c r="K77" s="64"/>
      <c r="L77" s="64"/>
    </row>
    <row r="78" spans="1:46" ht="20.100000000000001" customHeight="1" x14ac:dyDescent="0.2"/>
    <row r="79" spans="1:46" ht="20.100000000000001" customHeight="1" x14ac:dyDescent="0.2"/>
    <row r="80" spans="1:46" ht="20.100000000000001" customHeight="1" x14ac:dyDescent="0.2"/>
    <row r="81" ht="20.100000000000001" customHeight="1" x14ac:dyDescent="0.2"/>
    <row r="82" ht="20.100000000000001" customHeight="1" x14ac:dyDescent="0.2"/>
    <row r="83" ht="20.100000000000001" customHeight="1" x14ac:dyDescent="0.2"/>
    <row r="84" ht="20.100000000000001" customHeight="1" x14ac:dyDescent="0.2"/>
    <row r="85" ht="20.100000000000001" customHeight="1" x14ac:dyDescent="0.2"/>
    <row r="86" ht="20.100000000000001" customHeight="1" x14ac:dyDescent="0.2"/>
    <row r="87" ht="20.100000000000001" customHeight="1" x14ac:dyDescent="0.2"/>
    <row r="88" ht="20.100000000000001" customHeight="1" x14ac:dyDescent="0.2"/>
    <row r="89" ht="20.100000000000001" customHeight="1" x14ac:dyDescent="0.2"/>
    <row r="90" ht="20.100000000000001" customHeight="1" x14ac:dyDescent="0.2"/>
    <row r="91" ht="20.100000000000001" customHeight="1" x14ac:dyDescent="0.2"/>
    <row r="92" ht="20.100000000000001" customHeight="1" x14ac:dyDescent="0.2"/>
    <row r="93" ht="20.100000000000001" customHeight="1" x14ac:dyDescent="0.2"/>
    <row r="94" ht="20.100000000000001" customHeight="1" x14ac:dyDescent="0.2"/>
    <row r="95" ht="20.100000000000001" customHeight="1" x14ac:dyDescent="0.2"/>
    <row r="96" ht="20.100000000000001" customHeight="1" x14ac:dyDescent="0.2"/>
    <row r="97" ht="20.100000000000001" customHeight="1" x14ac:dyDescent="0.2"/>
    <row r="98" ht="20.100000000000001" customHeight="1" x14ac:dyDescent="0.2"/>
    <row r="99" ht="20.100000000000001" customHeight="1" x14ac:dyDescent="0.2"/>
    <row r="100" ht="20.100000000000001" customHeight="1" x14ac:dyDescent="0.2"/>
    <row r="101" ht="20.100000000000001" customHeight="1" x14ac:dyDescent="0.2"/>
    <row r="102" ht="20.100000000000001" customHeight="1" x14ac:dyDescent="0.2"/>
    <row r="103" ht="20.100000000000001" customHeight="1" x14ac:dyDescent="0.2"/>
    <row r="104" ht="20.100000000000001" customHeight="1" x14ac:dyDescent="0.2"/>
    <row r="105" ht="20.100000000000001" customHeight="1" x14ac:dyDescent="0.2"/>
    <row r="106" ht="20.100000000000001" customHeight="1" x14ac:dyDescent="0.2"/>
    <row r="107" ht="20.100000000000001" customHeight="1" x14ac:dyDescent="0.2"/>
    <row r="108" ht="20.100000000000001" customHeight="1" x14ac:dyDescent="0.2"/>
    <row r="109" ht="20.100000000000001" customHeight="1" x14ac:dyDescent="0.2"/>
    <row r="110" ht="20.100000000000001" customHeight="1" x14ac:dyDescent="0.2"/>
    <row r="111" ht="20.100000000000001" customHeight="1" x14ac:dyDescent="0.2"/>
    <row r="112" ht="20.100000000000001" customHeight="1" x14ac:dyDescent="0.2"/>
    <row r="113" ht="20.100000000000001" customHeight="1" x14ac:dyDescent="0.2"/>
    <row r="114" ht="20.100000000000001" customHeight="1" x14ac:dyDescent="0.2"/>
    <row r="115" ht="20.100000000000001" customHeight="1" x14ac:dyDescent="0.2"/>
    <row r="116" ht="20.100000000000001" customHeight="1" x14ac:dyDescent="0.2"/>
    <row r="117" ht="20.100000000000001" customHeight="1" x14ac:dyDescent="0.2"/>
    <row r="118" ht="20.100000000000001" customHeight="1" x14ac:dyDescent="0.2"/>
    <row r="119" ht="20.100000000000001" customHeight="1" x14ac:dyDescent="0.2"/>
    <row r="120" ht="20.100000000000001" customHeight="1" x14ac:dyDescent="0.2"/>
    <row r="121" ht="20.100000000000001" customHeight="1" x14ac:dyDescent="0.2"/>
    <row r="122" ht="20.100000000000001" customHeight="1" x14ac:dyDescent="0.2"/>
    <row r="123" ht="20.100000000000001" customHeight="1" x14ac:dyDescent="0.2"/>
    <row r="124" ht="20.100000000000001" customHeight="1" x14ac:dyDescent="0.2"/>
    <row r="125" ht="20.100000000000001" customHeight="1" x14ac:dyDescent="0.2"/>
    <row r="126" ht="20.100000000000001" customHeight="1" x14ac:dyDescent="0.2"/>
    <row r="127" ht="20.100000000000001" customHeight="1" x14ac:dyDescent="0.2"/>
    <row r="128" ht="20.100000000000001" customHeight="1" x14ac:dyDescent="0.2"/>
    <row r="129" ht="20.100000000000001" customHeight="1" x14ac:dyDescent="0.2"/>
    <row r="130" ht="20.100000000000001" customHeight="1" x14ac:dyDescent="0.2"/>
    <row r="131" ht="20.100000000000001" customHeight="1" x14ac:dyDescent="0.2"/>
    <row r="132" ht="20.100000000000001" customHeight="1" x14ac:dyDescent="0.2"/>
    <row r="133" ht="20.100000000000001" customHeight="1" x14ac:dyDescent="0.2"/>
    <row r="134" ht="20.100000000000001" customHeight="1" x14ac:dyDescent="0.2"/>
    <row r="135" ht="20.100000000000001" customHeight="1" x14ac:dyDescent="0.2"/>
    <row r="136" ht="20.100000000000001" customHeight="1" x14ac:dyDescent="0.2"/>
    <row r="137" ht="20.100000000000001" customHeight="1" x14ac:dyDescent="0.2"/>
    <row r="138" ht="20.100000000000001" customHeight="1" x14ac:dyDescent="0.2"/>
    <row r="139" ht="20.100000000000001" customHeight="1" x14ac:dyDescent="0.2"/>
    <row r="140" ht="20.100000000000001" customHeight="1" x14ac:dyDescent="0.2"/>
    <row r="141" ht="20.100000000000001" customHeight="1" x14ac:dyDescent="0.2"/>
    <row r="142" ht="20.100000000000001" customHeight="1" x14ac:dyDescent="0.2"/>
    <row r="143" ht="20.100000000000001" customHeight="1" x14ac:dyDescent="0.2"/>
    <row r="144" ht="20.100000000000001" customHeight="1" x14ac:dyDescent="0.2"/>
    <row r="145" ht="20.100000000000001" customHeight="1" x14ac:dyDescent="0.2"/>
    <row r="146" ht="20.100000000000001" customHeight="1" x14ac:dyDescent="0.2"/>
    <row r="147" ht="20.100000000000001" customHeight="1" x14ac:dyDescent="0.2"/>
    <row r="148" ht="20.100000000000001" customHeight="1" x14ac:dyDescent="0.2"/>
    <row r="149" ht="20.100000000000001" customHeight="1" x14ac:dyDescent="0.2"/>
    <row r="150" ht="20.100000000000001" customHeight="1" x14ac:dyDescent="0.2"/>
    <row r="151" ht="20.100000000000001" customHeight="1" x14ac:dyDescent="0.2"/>
    <row r="152" ht="20.100000000000001" customHeight="1" x14ac:dyDescent="0.2"/>
    <row r="153" ht="20.100000000000001" customHeight="1" x14ac:dyDescent="0.2"/>
    <row r="154" ht="20.100000000000001" customHeight="1" x14ac:dyDescent="0.2"/>
    <row r="155" ht="20.100000000000001" customHeight="1" x14ac:dyDescent="0.2"/>
    <row r="156" ht="20.100000000000001" customHeight="1" x14ac:dyDescent="0.2"/>
    <row r="157" ht="20.100000000000001" customHeight="1" x14ac:dyDescent="0.2"/>
    <row r="158" ht="20.100000000000001" customHeight="1" x14ac:dyDescent="0.2"/>
    <row r="159" ht="20.100000000000001" customHeight="1" x14ac:dyDescent="0.2"/>
    <row r="160" ht="20.100000000000001" customHeight="1" x14ac:dyDescent="0.2"/>
    <row r="161" ht="20.100000000000001" customHeight="1" x14ac:dyDescent="0.2"/>
    <row r="162" ht="20.100000000000001" customHeight="1" x14ac:dyDescent="0.2"/>
    <row r="163" ht="20.100000000000001" customHeight="1" x14ac:dyDescent="0.2"/>
    <row r="164" ht="20.100000000000001" customHeight="1" x14ac:dyDescent="0.2"/>
    <row r="165" ht="20.100000000000001" customHeight="1" x14ac:dyDescent="0.2"/>
    <row r="166" ht="20.100000000000001" customHeight="1" x14ac:dyDescent="0.2"/>
    <row r="167" ht="20.100000000000001" customHeight="1" x14ac:dyDescent="0.2"/>
    <row r="168" ht="20.100000000000001" customHeight="1" x14ac:dyDescent="0.2"/>
    <row r="169" ht="20.100000000000001" customHeight="1" x14ac:dyDescent="0.2"/>
    <row r="170" ht="20.100000000000001" customHeight="1" x14ac:dyDescent="0.2"/>
    <row r="171" ht="20.100000000000001" customHeight="1" x14ac:dyDescent="0.2"/>
    <row r="172" ht="20.100000000000001" customHeight="1" x14ac:dyDescent="0.2"/>
    <row r="173" ht="20.100000000000001" customHeight="1" x14ac:dyDescent="0.2"/>
    <row r="174" ht="20.100000000000001" customHeight="1" x14ac:dyDescent="0.2"/>
    <row r="175" ht="20.100000000000001" customHeight="1" x14ac:dyDescent="0.2"/>
    <row r="176" ht="20.100000000000001" customHeight="1" x14ac:dyDescent="0.2"/>
    <row r="177" ht="20.100000000000001" customHeight="1" x14ac:dyDescent="0.2"/>
    <row r="178" ht="20.100000000000001" customHeight="1" x14ac:dyDescent="0.2"/>
    <row r="179" ht="20.100000000000001" customHeight="1" x14ac:dyDescent="0.2"/>
    <row r="180" ht="20.100000000000001" customHeight="1" x14ac:dyDescent="0.2"/>
    <row r="181" ht="20.100000000000001" customHeight="1" x14ac:dyDescent="0.2"/>
    <row r="182" ht="20.100000000000001" customHeight="1" x14ac:dyDescent="0.2"/>
    <row r="183" ht="20.100000000000001" customHeight="1" x14ac:dyDescent="0.2"/>
    <row r="184" ht="20.100000000000001" customHeight="1" x14ac:dyDescent="0.2"/>
    <row r="185" ht="20.100000000000001" customHeight="1" x14ac:dyDescent="0.2"/>
    <row r="186" ht="20.100000000000001" customHeight="1" x14ac:dyDescent="0.2"/>
    <row r="187" ht="20.100000000000001" customHeight="1" x14ac:dyDescent="0.2"/>
    <row r="188" ht="20.100000000000001" customHeight="1" x14ac:dyDescent="0.2"/>
    <row r="189" ht="20.100000000000001" customHeight="1" x14ac:dyDescent="0.2"/>
    <row r="190" ht="20.100000000000001" customHeight="1" x14ac:dyDescent="0.2"/>
    <row r="191" ht="20.100000000000001" customHeight="1" x14ac:dyDescent="0.2"/>
    <row r="192" ht="20.100000000000001" customHeight="1" x14ac:dyDescent="0.2"/>
    <row r="193" ht="20.100000000000001" customHeight="1" x14ac:dyDescent="0.2"/>
    <row r="194" ht="20.100000000000001" customHeight="1" x14ac:dyDescent="0.2"/>
    <row r="195" ht="20.100000000000001" customHeight="1" x14ac:dyDescent="0.2"/>
    <row r="196" ht="20.100000000000001" customHeight="1" x14ac:dyDescent="0.2"/>
    <row r="197" ht="20.100000000000001" customHeight="1" x14ac:dyDescent="0.2"/>
    <row r="198" ht="20.100000000000001" customHeight="1" x14ac:dyDescent="0.2"/>
    <row r="199" ht="20.100000000000001" customHeight="1" x14ac:dyDescent="0.2"/>
    <row r="200" ht="20.100000000000001" customHeight="1" x14ac:dyDescent="0.2"/>
    <row r="201" ht="20.100000000000001" customHeight="1" x14ac:dyDescent="0.2"/>
    <row r="202" ht="20.100000000000001" customHeight="1" x14ac:dyDescent="0.2"/>
    <row r="203" ht="20.100000000000001" customHeight="1" x14ac:dyDescent="0.2"/>
    <row r="204" ht="20.100000000000001" customHeight="1" x14ac:dyDescent="0.2"/>
    <row r="205" ht="20.100000000000001" customHeight="1" x14ac:dyDescent="0.2"/>
    <row r="206" ht="20.100000000000001" customHeight="1" x14ac:dyDescent="0.2"/>
    <row r="207" ht="20.100000000000001" customHeight="1" x14ac:dyDescent="0.2"/>
    <row r="208" ht="20.100000000000001" customHeight="1" x14ac:dyDescent="0.2"/>
    <row r="209" ht="20.100000000000001" customHeight="1" x14ac:dyDescent="0.2"/>
    <row r="210" ht="20.100000000000001" customHeight="1" x14ac:dyDescent="0.2"/>
    <row r="211" ht="20.100000000000001" customHeight="1" x14ac:dyDescent="0.2"/>
    <row r="212" ht="20.100000000000001" customHeight="1" x14ac:dyDescent="0.2"/>
    <row r="213" ht="20.100000000000001" customHeight="1" x14ac:dyDescent="0.2"/>
    <row r="214" ht="20.100000000000001" customHeight="1" x14ac:dyDescent="0.2"/>
    <row r="215" ht="20.100000000000001" customHeight="1" x14ac:dyDescent="0.2"/>
    <row r="216" ht="20.100000000000001" customHeight="1" x14ac:dyDescent="0.2"/>
    <row r="217" ht="20.100000000000001" customHeight="1" x14ac:dyDescent="0.2"/>
    <row r="218" ht="20.100000000000001" customHeight="1" x14ac:dyDescent="0.2"/>
    <row r="219" ht="20.100000000000001" customHeight="1" x14ac:dyDescent="0.2"/>
    <row r="220" ht="20.100000000000001" customHeight="1" x14ac:dyDescent="0.2"/>
    <row r="221" ht="20.100000000000001" customHeight="1" x14ac:dyDescent="0.2"/>
    <row r="222" ht="20.100000000000001" customHeight="1" x14ac:dyDescent="0.2"/>
    <row r="223" ht="20.100000000000001" customHeight="1" x14ac:dyDescent="0.2"/>
    <row r="224" ht="20.100000000000001" customHeight="1" x14ac:dyDescent="0.2"/>
    <row r="225" ht="20.100000000000001" customHeight="1" x14ac:dyDescent="0.2"/>
    <row r="226" ht="20.100000000000001" customHeight="1" x14ac:dyDescent="0.2"/>
    <row r="227" ht="20.100000000000001" customHeight="1" x14ac:dyDescent="0.2"/>
    <row r="228" ht="20.100000000000001" customHeight="1" x14ac:dyDescent="0.2"/>
    <row r="229" ht="20.100000000000001" customHeight="1" x14ac:dyDescent="0.2"/>
    <row r="230" ht="20.100000000000001" customHeight="1" x14ac:dyDescent="0.2"/>
    <row r="231" ht="20.100000000000001" customHeight="1" x14ac:dyDescent="0.2"/>
    <row r="232" ht="20.100000000000001" customHeight="1" x14ac:dyDescent="0.2"/>
    <row r="233" ht="20.100000000000001" customHeight="1" x14ac:dyDescent="0.2"/>
    <row r="234" ht="20.100000000000001" customHeight="1" x14ac:dyDescent="0.2"/>
    <row r="235" ht="20.100000000000001" customHeight="1" x14ac:dyDescent="0.2"/>
    <row r="236" ht="20.100000000000001" customHeight="1" x14ac:dyDescent="0.2"/>
    <row r="237" ht="20.100000000000001" customHeight="1" x14ac:dyDescent="0.2"/>
    <row r="238" ht="20.100000000000001" customHeight="1" x14ac:dyDescent="0.2"/>
    <row r="239" ht="20.100000000000001" customHeight="1" x14ac:dyDescent="0.2"/>
    <row r="240" ht="20.100000000000001" customHeight="1" x14ac:dyDescent="0.2"/>
    <row r="241" ht="20.100000000000001" customHeight="1" x14ac:dyDescent="0.2"/>
    <row r="242" ht="20.100000000000001" customHeight="1" x14ac:dyDescent="0.2"/>
    <row r="243" ht="20.100000000000001" customHeight="1" x14ac:dyDescent="0.2"/>
    <row r="244" ht="20.100000000000001" customHeight="1" x14ac:dyDescent="0.2"/>
    <row r="245" ht="20.100000000000001" customHeight="1" x14ac:dyDescent="0.2"/>
    <row r="246" ht="20.100000000000001" customHeight="1" x14ac:dyDescent="0.2"/>
    <row r="247" ht="20.100000000000001" customHeight="1" x14ac:dyDescent="0.2"/>
    <row r="248" ht="20.100000000000001" customHeight="1" x14ac:dyDescent="0.2"/>
    <row r="249" ht="20.100000000000001" customHeight="1" x14ac:dyDescent="0.2"/>
    <row r="250" ht="20.100000000000001" customHeight="1" x14ac:dyDescent="0.2"/>
    <row r="251" ht="20.100000000000001" customHeight="1" x14ac:dyDescent="0.2"/>
    <row r="252" ht="20.100000000000001" customHeight="1" x14ac:dyDescent="0.2"/>
    <row r="253" ht="20.100000000000001" customHeight="1" x14ac:dyDescent="0.2"/>
    <row r="254" ht="20.100000000000001" customHeight="1" x14ac:dyDescent="0.2"/>
    <row r="255" ht="20.100000000000001" customHeight="1" x14ac:dyDescent="0.2"/>
    <row r="256" ht="20.100000000000001" customHeight="1" x14ac:dyDescent="0.2"/>
    <row r="257" ht="20.100000000000001" customHeight="1" x14ac:dyDescent="0.2"/>
    <row r="258" ht="20.100000000000001" customHeight="1" x14ac:dyDescent="0.2"/>
    <row r="259" ht="20.100000000000001" customHeight="1" x14ac:dyDescent="0.2"/>
    <row r="260" ht="20.100000000000001" customHeight="1" x14ac:dyDescent="0.2"/>
    <row r="261" ht="20.100000000000001" customHeight="1" x14ac:dyDescent="0.2"/>
    <row r="262" ht="20.100000000000001" customHeight="1" x14ac:dyDescent="0.2"/>
    <row r="263" ht="20.100000000000001" customHeight="1" x14ac:dyDescent="0.2"/>
    <row r="264" ht="20.100000000000001" customHeight="1" x14ac:dyDescent="0.2"/>
    <row r="265" ht="20.100000000000001" customHeight="1" x14ac:dyDescent="0.2"/>
    <row r="266" ht="20.100000000000001" customHeight="1" x14ac:dyDescent="0.2"/>
    <row r="267" ht="20.100000000000001" customHeight="1" x14ac:dyDescent="0.2"/>
    <row r="268" ht="20.100000000000001" customHeight="1" x14ac:dyDescent="0.2"/>
    <row r="269" ht="20.100000000000001" customHeight="1" x14ac:dyDescent="0.2"/>
    <row r="270" ht="20.100000000000001" customHeight="1" x14ac:dyDescent="0.2"/>
    <row r="271" ht="20.100000000000001" customHeight="1" x14ac:dyDescent="0.2"/>
    <row r="272" ht="20.100000000000001" customHeight="1" x14ac:dyDescent="0.2"/>
    <row r="273" ht="20.100000000000001" customHeight="1" x14ac:dyDescent="0.2"/>
    <row r="274" ht="20.100000000000001" customHeight="1" x14ac:dyDescent="0.2"/>
    <row r="275" ht="20.100000000000001" customHeight="1" x14ac:dyDescent="0.2"/>
    <row r="276" ht="20.100000000000001" customHeight="1" x14ac:dyDescent="0.2"/>
    <row r="277" ht="20.100000000000001" customHeight="1" x14ac:dyDescent="0.2"/>
    <row r="278" ht="20.100000000000001" customHeight="1" x14ac:dyDescent="0.2"/>
    <row r="279" ht="20.100000000000001" customHeight="1" x14ac:dyDescent="0.2"/>
    <row r="280" ht="20.100000000000001" customHeight="1" x14ac:dyDescent="0.2"/>
    <row r="281" ht="20.100000000000001" customHeight="1" x14ac:dyDescent="0.2"/>
    <row r="282" ht="20.100000000000001" customHeight="1" x14ac:dyDescent="0.2"/>
    <row r="283" ht="20.100000000000001" customHeight="1" x14ac:dyDescent="0.2"/>
    <row r="284" ht="20.100000000000001" customHeight="1" x14ac:dyDescent="0.2"/>
    <row r="285" ht="20.100000000000001" customHeight="1" x14ac:dyDescent="0.2"/>
    <row r="286" ht="20.100000000000001" customHeight="1" x14ac:dyDescent="0.2"/>
    <row r="287" ht="20.100000000000001" customHeight="1" x14ac:dyDescent="0.2"/>
    <row r="288" ht="20.100000000000001" customHeight="1" x14ac:dyDescent="0.2"/>
    <row r="289" ht="20.100000000000001" customHeight="1" x14ac:dyDescent="0.2"/>
    <row r="290" ht="20.100000000000001" customHeight="1" x14ac:dyDescent="0.2"/>
    <row r="291" ht="20.100000000000001" customHeight="1" x14ac:dyDescent="0.2"/>
    <row r="292" ht="20.100000000000001" customHeight="1" x14ac:dyDescent="0.2"/>
    <row r="293" ht="20.100000000000001" customHeight="1" x14ac:dyDescent="0.2"/>
    <row r="294" ht="20.100000000000001" customHeight="1" x14ac:dyDescent="0.2"/>
    <row r="295" ht="20.100000000000001" customHeight="1" x14ac:dyDescent="0.2"/>
    <row r="296" ht="20.100000000000001" customHeight="1" x14ac:dyDescent="0.2"/>
    <row r="297" ht="20.100000000000001" customHeight="1" x14ac:dyDescent="0.2"/>
    <row r="298" ht="20.100000000000001" customHeight="1" x14ac:dyDescent="0.2"/>
    <row r="299" ht="20.100000000000001" customHeight="1" x14ac:dyDescent="0.2"/>
    <row r="300" ht="20.100000000000001" customHeight="1" x14ac:dyDescent="0.2"/>
    <row r="301" ht="20.100000000000001" customHeight="1" x14ac:dyDescent="0.2"/>
    <row r="302" ht="20.100000000000001" customHeight="1" x14ac:dyDescent="0.2"/>
    <row r="303" ht="20.100000000000001" customHeight="1" x14ac:dyDescent="0.2"/>
    <row r="304" ht="20.100000000000001" customHeight="1" x14ac:dyDescent="0.2"/>
    <row r="305" ht="20.100000000000001" customHeight="1" x14ac:dyDescent="0.2"/>
    <row r="306" ht="20.100000000000001" customHeight="1" x14ac:dyDescent="0.2"/>
    <row r="307" ht="20.100000000000001" customHeight="1" x14ac:dyDescent="0.2"/>
    <row r="308" ht="20.100000000000001" customHeight="1" x14ac:dyDescent="0.2"/>
    <row r="309" ht="20.100000000000001" customHeight="1" x14ac:dyDescent="0.2"/>
    <row r="310" ht="20.100000000000001" customHeight="1" x14ac:dyDescent="0.2"/>
    <row r="311" ht="20.100000000000001" customHeight="1" x14ac:dyDescent="0.2"/>
    <row r="312" ht="20.100000000000001" customHeight="1" x14ac:dyDescent="0.2"/>
    <row r="313" ht="20.100000000000001" customHeight="1" x14ac:dyDescent="0.2"/>
    <row r="314" ht="20.100000000000001" customHeight="1" x14ac:dyDescent="0.2"/>
    <row r="315" ht="20.100000000000001" customHeight="1" x14ac:dyDescent="0.2"/>
    <row r="316" ht="20.100000000000001" customHeight="1" x14ac:dyDescent="0.2"/>
    <row r="317" ht="20.100000000000001" customHeight="1" x14ac:dyDescent="0.2"/>
    <row r="318" ht="20.100000000000001" customHeight="1" x14ac:dyDescent="0.2"/>
    <row r="319" ht="20.100000000000001" customHeight="1" x14ac:dyDescent="0.2"/>
    <row r="320" ht="20.100000000000001" customHeight="1" x14ac:dyDescent="0.2"/>
    <row r="321" ht="20.100000000000001" customHeight="1" x14ac:dyDescent="0.2"/>
    <row r="322" ht="20.100000000000001" customHeight="1" x14ac:dyDescent="0.2"/>
    <row r="323" ht="20.100000000000001" customHeight="1" x14ac:dyDescent="0.2"/>
    <row r="324" ht="20.100000000000001" customHeight="1" x14ac:dyDescent="0.2"/>
    <row r="325" ht="20.100000000000001" customHeight="1" x14ac:dyDescent="0.2"/>
    <row r="326" ht="20.100000000000001" customHeight="1" x14ac:dyDescent="0.2"/>
    <row r="327" ht="20.100000000000001" customHeight="1" x14ac:dyDescent="0.2"/>
    <row r="328" ht="20.100000000000001" customHeight="1" x14ac:dyDescent="0.2"/>
    <row r="329" ht="20.100000000000001" customHeight="1" x14ac:dyDescent="0.2"/>
  </sheetData>
  <mergeCells count="5">
    <mergeCell ref="M1:X1"/>
    <mergeCell ref="Y46:AI47"/>
    <mergeCell ref="A50:K50"/>
    <mergeCell ref="A20:A21"/>
    <mergeCell ref="A22:A23"/>
  </mergeCells>
  <printOptions horizontalCentered="1"/>
  <pageMargins left="0.7" right="0.7" top="0.75" bottom="0.75" header="0.3" footer="0.3"/>
  <pageSetup paperSize="9" scale="73" orientation="portrait" r:id="rId1"/>
  <headerFooter>
    <oddHeader>&amp;R&amp;"Arial,Normal"&amp;8Key financial figures</oddHeader>
    <oddFooter>&amp;C&amp;7Fact book - Q1 2018</oddFooter>
  </headerFooter>
  <colBreaks count="2" manualBreakCount="2">
    <brk id="12" max="64" man="1"/>
    <brk id="24" max="1048575" man="1"/>
  </colBreaks>
  <ignoredErrors>
    <ignoredError sqref="B11:L11 Z16:AG16 E20" formulaRange="1"/>
    <ignoredError sqref="C34:L49 C33 D33:L33 D30:L32 Z28:Z32 AF27:AF45 AG27:AI45 Z34:Z45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S329"/>
  <sheetViews>
    <sheetView view="pageBreakPreview" topLeftCell="A7" zoomScale="80" zoomScaleNormal="100" zoomScaleSheetLayoutView="80" workbookViewId="0">
      <selection activeCell="C15" sqref="C15"/>
    </sheetView>
  </sheetViews>
  <sheetFormatPr defaultRowHeight="11.25" x14ac:dyDescent="0.2"/>
  <cols>
    <col min="1" max="1" width="18.7109375" style="1901" customWidth="1"/>
    <col min="2" max="2" width="6.140625" style="1901" customWidth="1"/>
    <col min="3" max="3" width="6.5703125" style="1901" customWidth="1"/>
    <col min="4" max="4" width="5.5703125" style="1901" customWidth="1"/>
    <col min="5" max="6" width="6.28515625" style="1901" customWidth="1"/>
    <col min="7" max="7" width="5.5703125" style="1901" customWidth="1"/>
    <col min="8" max="9" width="6.28515625" style="1901" customWidth="1"/>
    <col min="10" max="10" width="6.140625" style="1901" customWidth="1"/>
    <col min="11" max="12" width="6.28515625" style="1901" customWidth="1"/>
    <col min="13" max="13" width="7.7109375" style="1901" bestFit="1" customWidth="1"/>
    <col min="14" max="14" width="5.85546875" style="1901" customWidth="1"/>
    <col min="15" max="15" width="6.28515625" style="1901" customWidth="1"/>
    <col min="16" max="17" width="6.5703125" style="1901" customWidth="1"/>
    <col min="18" max="18" width="7.42578125" style="1901" customWidth="1"/>
    <col min="19" max="19" width="5.5703125" style="1901" customWidth="1"/>
    <col min="20" max="16384" width="9.140625" style="57"/>
  </cols>
  <sheetData>
    <row r="1" spans="1:19" ht="13.5" customHeight="1" x14ac:dyDescent="0.2">
      <c r="A1" s="2024"/>
      <c r="B1" s="2024"/>
      <c r="C1" s="2024"/>
      <c r="D1" s="2024"/>
      <c r="E1" s="2024"/>
      <c r="F1" s="2024"/>
      <c r="G1" s="2024"/>
      <c r="H1" s="2024"/>
      <c r="I1" s="2024"/>
      <c r="J1" s="2024"/>
      <c r="K1" s="2024"/>
      <c r="L1" s="2024"/>
      <c r="M1" s="2024"/>
      <c r="N1" s="2024"/>
      <c r="O1" s="2024"/>
      <c r="P1" s="2024"/>
      <c r="Q1" s="2024"/>
      <c r="R1" s="2024"/>
      <c r="S1" s="2024"/>
    </row>
    <row r="2" spans="1:19" ht="13.5" customHeight="1" x14ac:dyDescent="0.2">
      <c r="A2" s="2860" t="s">
        <v>230</v>
      </c>
      <c r="B2" s="2861"/>
      <c r="C2" s="2861"/>
      <c r="D2" s="2861"/>
      <c r="E2" s="2861"/>
      <c r="F2" s="2861"/>
      <c r="G2" s="2861"/>
      <c r="H2" s="2861"/>
      <c r="I2" s="2861"/>
      <c r="J2" s="2861"/>
      <c r="K2" s="2861"/>
      <c r="L2" s="2861"/>
      <c r="M2" s="2861"/>
      <c r="N2" s="2861"/>
      <c r="O2" s="2861"/>
      <c r="P2" s="2861"/>
      <c r="Q2" s="2861"/>
      <c r="R2" s="2861"/>
      <c r="S2" s="2862"/>
    </row>
    <row r="3" spans="1:19" ht="13.5" customHeight="1" x14ac:dyDescent="0.2">
      <c r="A3" s="2863"/>
      <c r="B3" s="2864"/>
      <c r="C3" s="2864"/>
      <c r="D3" s="2864"/>
      <c r="E3" s="2864"/>
      <c r="F3" s="2864"/>
      <c r="G3" s="2864"/>
      <c r="H3" s="2864"/>
      <c r="I3" s="2864"/>
      <c r="J3" s="2864"/>
      <c r="K3" s="2864"/>
      <c r="L3" s="2864"/>
      <c r="M3" s="2864"/>
      <c r="N3" s="2864"/>
      <c r="O3" s="2864"/>
      <c r="P3" s="2864"/>
      <c r="Q3" s="2864"/>
      <c r="R3" s="2864"/>
      <c r="S3" s="2865"/>
    </row>
    <row r="4" spans="1:19" ht="20.25" customHeight="1" x14ac:dyDescent="0.2">
      <c r="A4" s="2497"/>
      <c r="B4" s="2866" t="s">
        <v>235</v>
      </c>
      <c r="C4" s="2867"/>
      <c r="D4" s="2868"/>
      <c r="E4" s="2866" t="s">
        <v>234</v>
      </c>
      <c r="F4" s="2867"/>
      <c r="G4" s="2868"/>
      <c r="H4" s="2866" t="s">
        <v>233</v>
      </c>
      <c r="I4" s="2867"/>
      <c r="J4" s="2868"/>
      <c r="K4" s="2866" t="s">
        <v>232</v>
      </c>
      <c r="L4" s="2867"/>
      <c r="M4" s="2868"/>
      <c r="N4" s="2866" t="s">
        <v>231</v>
      </c>
      <c r="O4" s="2867"/>
      <c r="P4" s="2868"/>
      <c r="Q4" s="2866" t="s">
        <v>230</v>
      </c>
      <c r="R4" s="2867"/>
      <c r="S4" s="2868"/>
    </row>
    <row r="5" spans="1:19" ht="35.25" customHeight="1" x14ac:dyDescent="0.2">
      <c r="A5" s="2270"/>
      <c r="B5" s="2022" t="s">
        <v>352</v>
      </c>
      <c r="C5" s="2021" t="s">
        <v>376</v>
      </c>
      <c r="D5" s="2023"/>
      <c r="E5" s="2022" t="s">
        <v>352</v>
      </c>
      <c r="F5" s="2021" t="s">
        <v>376</v>
      </c>
      <c r="G5" s="2020"/>
      <c r="H5" s="2022" t="s">
        <v>352</v>
      </c>
      <c r="I5" s="2021" t="s">
        <v>376</v>
      </c>
      <c r="J5" s="2020"/>
      <c r="K5" s="2022" t="s">
        <v>352</v>
      </c>
      <c r="L5" s="2021" t="s">
        <v>376</v>
      </c>
      <c r="M5" s="2020"/>
      <c r="N5" s="2022" t="s">
        <v>352</v>
      </c>
      <c r="O5" s="2021" t="s">
        <v>376</v>
      </c>
      <c r="P5" s="2020"/>
      <c r="Q5" s="2022" t="s">
        <v>352</v>
      </c>
      <c r="R5" s="2021" t="s">
        <v>376</v>
      </c>
      <c r="S5" s="2020"/>
    </row>
    <row r="6" spans="1:19" ht="13.5" customHeight="1" x14ac:dyDescent="0.2">
      <c r="A6" s="2002" t="s">
        <v>213</v>
      </c>
      <c r="B6" s="2018">
        <v>2018</v>
      </c>
      <c r="C6" s="2017" t="s">
        <v>350</v>
      </c>
      <c r="D6" s="2019" t="s">
        <v>212</v>
      </c>
      <c r="E6" s="2018">
        <v>2018</v>
      </c>
      <c r="F6" s="2017" t="s">
        <v>350</v>
      </c>
      <c r="G6" s="2016" t="s">
        <v>212</v>
      </c>
      <c r="H6" s="2018">
        <v>2018</v>
      </c>
      <c r="I6" s="2017" t="s">
        <v>350</v>
      </c>
      <c r="J6" s="2016" t="s">
        <v>212</v>
      </c>
      <c r="K6" s="2018">
        <v>2018</v>
      </c>
      <c r="L6" s="2017" t="s">
        <v>350</v>
      </c>
      <c r="M6" s="2016" t="s">
        <v>212</v>
      </c>
      <c r="N6" s="2018">
        <v>2018</v>
      </c>
      <c r="O6" s="2017" t="s">
        <v>350</v>
      </c>
      <c r="P6" s="2016" t="s">
        <v>212</v>
      </c>
      <c r="Q6" s="2018">
        <v>2018</v>
      </c>
      <c r="R6" s="2017" t="s">
        <v>350</v>
      </c>
      <c r="S6" s="2016" t="s">
        <v>212</v>
      </c>
    </row>
    <row r="7" spans="1:19" ht="13.5" customHeight="1" x14ac:dyDescent="0.2">
      <c r="A7" s="1994" t="s">
        <v>201</v>
      </c>
      <c r="B7" s="2258">
        <v>498</v>
      </c>
      <c r="C7" s="2255">
        <v>525</v>
      </c>
      <c r="D7" s="2217">
        <v>-4.5519354154715197E-2</v>
      </c>
      <c r="E7" s="2258">
        <v>292</v>
      </c>
      <c r="F7" s="2255">
        <v>282</v>
      </c>
      <c r="G7" s="2217">
        <v>3.2646722149171747E-2</v>
      </c>
      <c r="H7" s="2256">
        <v>190</v>
      </c>
      <c r="I7" s="2255">
        <v>164</v>
      </c>
      <c r="J7" s="2202">
        <v>0.15853658536585358</v>
      </c>
      <c r="K7" s="2269">
        <v>18</v>
      </c>
      <c r="L7" s="2268">
        <v>23</v>
      </c>
      <c r="M7" s="2202">
        <v>-0.21739130434782608</v>
      </c>
      <c r="N7" s="2256">
        <v>55</v>
      </c>
      <c r="O7" s="2255">
        <v>115</v>
      </c>
      <c r="P7" s="2202">
        <v>-0.52173913043478259</v>
      </c>
      <c r="Q7" s="2256">
        <v>1053</v>
      </c>
      <c r="R7" s="2255">
        <v>1109</v>
      </c>
      <c r="S7" s="2202">
        <v>-5.0495942290351668E-2</v>
      </c>
    </row>
    <row r="8" spans="1:19" ht="13.5" customHeight="1" x14ac:dyDescent="0.2">
      <c r="A8" s="1995" t="s">
        <v>198</v>
      </c>
      <c r="B8" s="2258">
        <v>172</v>
      </c>
      <c r="C8" s="2255">
        <v>160</v>
      </c>
      <c r="D8" s="2217">
        <v>6.2685388572454981E-2</v>
      </c>
      <c r="E8" s="2258">
        <v>116</v>
      </c>
      <c r="F8" s="2255">
        <v>125</v>
      </c>
      <c r="G8" s="2217">
        <v>-7.145600202557123E-2</v>
      </c>
      <c r="H8" s="2256">
        <v>121</v>
      </c>
      <c r="I8" s="2255">
        <v>132</v>
      </c>
      <c r="J8" s="2202">
        <v>-8.333333333333337E-2</v>
      </c>
      <c r="K8" s="2269">
        <v>371</v>
      </c>
      <c r="L8" s="2268">
        <v>427</v>
      </c>
      <c r="M8" s="2202">
        <v>-0.13114754098360656</v>
      </c>
      <c r="N8" s="2256">
        <v>-10</v>
      </c>
      <c r="O8" s="2255">
        <v>-5</v>
      </c>
      <c r="P8" s="2202" t="s">
        <v>110</v>
      </c>
      <c r="Q8" s="2256">
        <v>770</v>
      </c>
      <c r="R8" s="2255">
        <v>839</v>
      </c>
      <c r="S8" s="2202">
        <v>-8.2240762812872473E-2</v>
      </c>
    </row>
    <row r="9" spans="1:19" ht="13.5" customHeight="1" x14ac:dyDescent="0.2">
      <c r="A9" s="1982" t="s">
        <v>195</v>
      </c>
      <c r="B9" s="2258">
        <v>91</v>
      </c>
      <c r="C9" s="2255">
        <v>15</v>
      </c>
      <c r="D9" s="2217"/>
      <c r="E9" s="2258">
        <v>120</v>
      </c>
      <c r="F9" s="2255">
        <v>58</v>
      </c>
      <c r="G9" s="2217"/>
      <c r="H9" s="2256">
        <v>161</v>
      </c>
      <c r="I9" s="2255">
        <v>83</v>
      </c>
      <c r="J9" s="2202">
        <v>0.93975903614457823</v>
      </c>
      <c r="K9" s="2269">
        <v>61</v>
      </c>
      <c r="L9" s="2268">
        <v>69</v>
      </c>
      <c r="M9" s="2202">
        <v>-0.11594202898550725</v>
      </c>
      <c r="N9" s="2256">
        <v>8</v>
      </c>
      <c r="O9" s="2255">
        <v>10</v>
      </c>
      <c r="P9" s="2202">
        <v>-0.2</v>
      </c>
      <c r="Q9" s="2256">
        <v>441</v>
      </c>
      <c r="R9" s="2255">
        <v>235</v>
      </c>
      <c r="S9" s="2202">
        <v>0.87659574468085111</v>
      </c>
    </row>
    <row r="10" spans="1:19" ht="13.5" customHeight="1" x14ac:dyDescent="0.2">
      <c r="A10" s="1994" t="s">
        <v>185</v>
      </c>
      <c r="B10" s="2258"/>
      <c r="C10" s="2255"/>
      <c r="D10" s="2217"/>
      <c r="E10" s="2258"/>
      <c r="F10" s="2255"/>
      <c r="G10" s="2217"/>
      <c r="H10" s="2256">
        <v>0</v>
      </c>
      <c r="I10" s="2255">
        <v>0</v>
      </c>
      <c r="J10" s="2202"/>
      <c r="K10" s="2269">
        <v>0</v>
      </c>
      <c r="L10" s="2268">
        <v>0</v>
      </c>
      <c r="M10" s="2202" t="s">
        <v>110</v>
      </c>
      <c r="N10" s="2256">
        <v>28</v>
      </c>
      <c r="O10" s="2255">
        <v>16</v>
      </c>
      <c r="P10" s="2202">
        <v>0.75</v>
      </c>
      <c r="Q10" s="2256">
        <v>28</v>
      </c>
      <c r="R10" s="2255">
        <v>16</v>
      </c>
      <c r="S10" s="2202">
        <v>0.75</v>
      </c>
    </row>
    <row r="11" spans="1:19" ht="13.5" customHeight="1" x14ac:dyDescent="0.2">
      <c r="A11" s="1982" t="s">
        <v>173</v>
      </c>
      <c r="B11" s="1954">
        <v>8</v>
      </c>
      <c r="C11" s="2255">
        <v>-1</v>
      </c>
      <c r="D11" s="2217"/>
      <c r="E11" s="1954">
        <v>8</v>
      </c>
      <c r="F11" s="2255">
        <v>9</v>
      </c>
      <c r="G11" s="2217">
        <v>-1.7873280553138193E-2</v>
      </c>
      <c r="H11" s="2256">
        <v>0</v>
      </c>
      <c r="I11" s="2255">
        <v>0</v>
      </c>
      <c r="J11" s="2202"/>
      <c r="K11" s="2269">
        <v>4</v>
      </c>
      <c r="L11" s="2268">
        <v>6</v>
      </c>
      <c r="M11" s="2202">
        <v>-0.33333333333333331</v>
      </c>
      <c r="N11" s="2256">
        <v>3</v>
      </c>
      <c r="O11" s="2255">
        <v>15</v>
      </c>
      <c r="P11" s="2202">
        <v>-0.8</v>
      </c>
      <c r="Q11" s="2256">
        <v>23</v>
      </c>
      <c r="R11" s="2255">
        <v>29</v>
      </c>
      <c r="S11" s="2202">
        <v>-0.20689655172413793</v>
      </c>
    </row>
    <row r="12" spans="1:19" ht="13.5" customHeight="1" x14ac:dyDescent="0.2">
      <c r="A12" s="1991" t="s">
        <v>161</v>
      </c>
      <c r="B12" s="2267">
        <v>769</v>
      </c>
      <c r="C12" s="2259">
        <v>699</v>
      </c>
      <c r="D12" s="2229">
        <v>0.10001656168995621</v>
      </c>
      <c r="E12" s="2267">
        <v>536</v>
      </c>
      <c r="F12" s="2259">
        <v>474</v>
      </c>
      <c r="G12" s="2229">
        <v>0.13230088601532874</v>
      </c>
      <c r="H12" s="2260">
        <v>472</v>
      </c>
      <c r="I12" s="2259">
        <v>379</v>
      </c>
      <c r="J12" s="2221">
        <v>0.24538258575197891</v>
      </c>
      <c r="K12" s="2266">
        <v>454</v>
      </c>
      <c r="L12" s="2265">
        <v>525</v>
      </c>
      <c r="M12" s="2221">
        <v>-0.13523809523809524</v>
      </c>
      <c r="N12" s="2260">
        <v>84</v>
      </c>
      <c r="O12" s="2259">
        <v>151</v>
      </c>
      <c r="P12" s="2221">
        <v>-0.44370860927152317</v>
      </c>
      <c r="Q12" s="2260">
        <v>2315</v>
      </c>
      <c r="R12" s="2259">
        <v>2228</v>
      </c>
      <c r="S12" s="2221">
        <v>3.9048473967684023E-2</v>
      </c>
    </row>
    <row r="13" spans="1:19" ht="13.5" customHeight="1" x14ac:dyDescent="0.2">
      <c r="A13" s="1991" t="s">
        <v>153</v>
      </c>
      <c r="B13" s="2264">
        <v>-429</v>
      </c>
      <c r="C13" s="2263">
        <v>-450</v>
      </c>
      <c r="D13" s="2229">
        <v>-4.5001668223186186E-2</v>
      </c>
      <c r="E13" s="2264">
        <v>-286</v>
      </c>
      <c r="F13" s="2263">
        <v>-340</v>
      </c>
      <c r="G13" s="2229">
        <v>-0.15866954886868367</v>
      </c>
      <c r="H13" s="2260">
        <v>-233</v>
      </c>
      <c r="I13" s="2259">
        <v>-247</v>
      </c>
      <c r="J13" s="2221">
        <v>-5.6680161943319818E-2</v>
      </c>
      <c r="K13" s="2262">
        <v>-213</v>
      </c>
      <c r="L13" s="2261">
        <v>-222</v>
      </c>
      <c r="M13" s="2221">
        <v>-4.0540540540540543E-2</v>
      </c>
      <c r="N13" s="2260">
        <v>-44</v>
      </c>
      <c r="O13" s="2259">
        <v>-102</v>
      </c>
      <c r="P13" s="2221"/>
      <c r="Q13" s="2260">
        <v>-1205</v>
      </c>
      <c r="R13" s="2259">
        <v>-1361</v>
      </c>
      <c r="S13" s="2221">
        <v>-0.11462160176340926</v>
      </c>
    </row>
    <row r="14" spans="1:19" ht="13.5" customHeight="1" x14ac:dyDescent="0.2">
      <c r="A14" s="1982" t="s">
        <v>142</v>
      </c>
      <c r="B14" s="2258">
        <v>-19</v>
      </c>
      <c r="C14" s="2255">
        <v>-9</v>
      </c>
      <c r="D14" s="2217"/>
      <c r="E14" s="2258">
        <v>17</v>
      </c>
      <c r="F14" s="2255">
        <v>-29</v>
      </c>
      <c r="G14" s="2217"/>
      <c r="H14" s="2256">
        <v>-35</v>
      </c>
      <c r="I14" s="2255">
        <v>-35</v>
      </c>
      <c r="J14" s="2202">
        <v>0</v>
      </c>
      <c r="K14" s="2257">
        <v>0</v>
      </c>
      <c r="L14" s="2252">
        <v>0</v>
      </c>
      <c r="M14" s="2202" t="s">
        <v>110</v>
      </c>
      <c r="N14" s="2256">
        <v>-3</v>
      </c>
      <c r="O14" s="2255">
        <v>2</v>
      </c>
      <c r="P14" s="2202" t="s">
        <v>110</v>
      </c>
      <c r="Q14" s="2256">
        <v>-40</v>
      </c>
      <c r="R14" s="2255">
        <v>-71</v>
      </c>
      <c r="S14" s="2202">
        <v>-0.43661971830985913</v>
      </c>
    </row>
    <row r="15" spans="1:19" ht="13.5" customHeight="1" x14ac:dyDescent="0.2">
      <c r="A15" s="2496" t="s">
        <v>138</v>
      </c>
      <c r="B15" s="2515">
        <v>321</v>
      </c>
      <c r="C15" s="2514">
        <v>240</v>
      </c>
      <c r="D15" s="2502">
        <v>0.33625990901475933</v>
      </c>
      <c r="E15" s="2515">
        <v>267</v>
      </c>
      <c r="F15" s="2514">
        <v>105</v>
      </c>
      <c r="G15" s="2502"/>
      <c r="H15" s="2515">
        <v>204</v>
      </c>
      <c r="I15" s="2514">
        <v>97</v>
      </c>
      <c r="J15" s="2502">
        <v>1.1030927835051547</v>
      </c>
      <c r="K15" s="2518">
        <v>241</v>
      </c>
      <c r="L15" s="2517">
        <v>303</v>
      </c>
      <c r="M15" s="2516">
        <v>-0.20462046204620463</v>
      </c>
      <c r="N15" s="2515">
        <v>37</v>
      </c>
      <c r="O15" s="2514">
        <v>51</v>
      </c>
      <c r="P15" s="2502"/>
      <c r="Q15" s="2515">
        <v>1070</v>
      </c>
      <c r="R15" s="2514">
        <v>796</v>
      </c>
      <c r="S15" s="2502">
        <v>0.34422110552763818</v>
      </c>
    </row>
    <row r="16" spans="1:19" ht="18" customHeight="1" x14ac:dyDescent="0.2">
      <c r="A16" s="1921" t="s">
        <v>136</v>
      </c>
      <c r="B16" s="2251">
        <v>55.8</v>
      </c>
      <c r="C16" s="2250">
        <v>64.2</v>
      </c>
      <c r="D16" s="2217">
        <v>0</v>
      </c>
      <c r="E16" s="2251">
        <v>53.2</v>
      </c>
      <c r="F16" s="2250">
        <v>71.5</v>
      </c>
      <c r="G16" s="2217">
        <v>0</v>
      </c>
      <c r="H16" s="2254">
        <v>49</v>
      </c>
      <c r="I16" s="2253">
        <v>65</v>
      </c>
      <c r="J16" s="2202"/>
      <c r="K16" s="2247">
        <v>46.916299559471362</v>
      </c>
      <c r="L16" s="2247">
        <v>42.285714285714285</v>
      </c>
      <c r="M16" s="2202"/>
      <c r="N16" s="2219"/>
      <c r="O16" s="2246"/>
      <c r="P16" s="2238"/>
      <c r="Q16" s="2252">
        <v>52.051835853131742</v>
      </c>
      <c r="R16" s="2252">
        <v>61.086175942549367</v>
      </c>
      <c r="S16" s="2202"/>
    </row>
    <row r="17" spans="1:19" ht="13.5" customHeight="1" x14ac:dyDescent="0.2">
      <c r="A17" s="1921" t="s">
        <v>133</v>
      </c>
      <c r="B17" s="2251">
        <v>13.764300970862728</v>
      </c>
      <c r="C17" s="2250">
        <v>10.773444667440401</v>
      </c>
      <c r="D17" s="2249"/>
      <c r="E17" s="2251">
        <v>13.654883016018001</v>
      </c>
      <c r="F17" s="2250">
        <v>5.272676108800237</v>
      </c>
      <c r="G17" s="2249">
        <v>0</v>
      </c>
      <c r="H17" s="2244">
        <v>8</v>
      </c>
      <c r="I17" s="2248">
        <v>4</v>
      </c>
      <c r="J17" s="2242"/>
      <c r="K17" s="2247">
        <v>29</v>
      </c>
      <c r="L17" s="2247">
        <v>35</v>
      </c>
      <c r="M17" s="2242"/>
      <c r="N17" s="2219" t="s">
        <v>112</v>
      </c>
      <c r="O17" s="2246" t="s">
        <v>112</v>
      </c>
      <c r="P17" s="2245"/>
      <c r="Q17" s="2244">
        <v>12</v>
      </c>
      <c r="R17" s="2243">
        <v>9</v>
      </c>
      <c r="S17" s="2242"/>
    </row>
    <row r="18" spans="1:19" ht="20.25" customHeight="1" x14ac:dyDescent="0.2">
      <c r="A18" s="1921" t="s">
        <v>128</v>
      </c>
      <c r="B18" s="2240">
        <v>7200</v>
      </c>
      <c r="C18" s="2241">
        <v>7013</v>
      </c>
      <c r="D18" s="2217">
        <v>2.655506334033797E-2</v>
      </c>
      <c r="E18" s="2240">
        <v>5986</v>
      </c>
      <c r="F18" s="2241">
        <v>5921</v>
      </c>
      <c r="G18" s="2217">
        <v>1.0865530534305501E-2</v>
      </c>
      <c r="H18" s="2240">
        <v>7442</v>
      </c>
      <c r="I18" s="2239">
        <v>7763</v>
      </c>
      <c r="J18" s="2202">
        <v>-4.1349993559191001E-2</v>
      </c>
      <c r="K18" s="2240">
        <v>2342</v>
      </c>
      <c r="L18" s="2241">
        <v>2685</v>
      </c>
      <c r="M18" s="2202">
        <v>-0.12774674115456239</v>
      </c>
      <c r="N18" s="2240">
        <v>3254</v>
      </c>
      <c r="O18" s="2239">
        <v>3319</v>
      </c>
      <c r="P18" s="2238">
        <v>-1.9584212112081952E-2</v>
      </c>
      <c r="Q18" s="2241">
        <v>26224</v>
      </c>
      <c r="R18" s="2014">
        <v>26701</v>
      </c>
      <c r="S18" s="2202">
        <v>-1.7864499456949179E-2</v>
      </c>
    </row>
    <row r="19" spans="1:19" ht="13.5" customHeight="1" x14ac:dyDescent="0.2">
      <c r="A19" s="1921" t="s">
        <v>125</v>
      </c>
      <c r="B19" s="2240">
        <v>26888</v>
      </c>
      <c r="C19" s="2014">
        <v>25167</v>
      </c>
      <c r="D19" s="2217">
        <v>6.8407791849189659E-2</v>
      </c>
      <c r="E19" s="2240">
        <v>33069</v>
      </c>
      <c r="F19" s="2014">
        <v>33324</v>
      </c>
      <c r="G19" s="2217">
        <v>-7.6597646328436797E-3</v>
      </c>
      <c r="H19" s="2240">
        <v>38529</v>
      </c>
      <c r="I19" s="2239">
        <v>41179</v>
      </c>
      <c r="J19" s="2202">
        <v>-6.4353189732630711E-2</v>
      </c>
      <c r="K19" s="2240">
        <v>5525</v>
      </c>
      <c r="L19" s="2241">
        <v>5578</v>
      </c>
      <c r="M19" s="2202">
        <v>-9.5016134815345994E-3</v>
      </c>
      <c r="N19" s="2240">
        <v>18668.204654283007</v>
      </c>
      <c r="O19" s="2239">
        <v>20530.985548198994</v>
      </c>
      <c r="P19" s="2238">
        <v>-9.0730222840149699E-2</v>
      </c>
      <c r="Q19" s="1954">
        <v>122679.20465428301</v>
      </c>
      <c r="R19" s="2014">
        <v>125778.98554819899</v>
      </c>
      <c r="S19" s="2202">
        <v>-2.4644664451742931E-2</v>
      </c>
    </row>
    <row r="20" spans="1:19" ht="13.5" customHeight="1" x14ac:dyDescent="0.2">
      <c r="A20" s="1952" t="s">
        <v>122</v>
      </c>
      <c r="B20" s="2234">
        <v>10746</v>
      </c>
      <c r="C20" s="2233">
        <v>11022</v>
      </c>
      <c r="D20" s="2237">
        <v>-2.490235305325339E-2</v>
      </c>
      <c r="E20" s="2234">
        <v>5150</v>
      </c>
      <c r="F20" s="2233">
        <v>5318</v>
      </c>
      <c r="G20" s="2237">
        <v>-3.1759550143541149E-2</v>
      </c>
      <c r="H20" s="2234">
        <v>3489</v>
      </c>
      <c r="I20" s="2236">
        <v>3727</v>
      </c>
      <c r="J20" s="2232">
        <v>-6.3858331097397358E-2</v>
      </c>
      <c r="K20" s="2234">
        <v>3759</v>
      </c>
      <c r="L20" s="2233">
        <v>3690</v>
      </c>
      <c r="M20" s="2232">
        <v>1.8699186991869919E-2</v>
      </c>
      <c r="N20" s="2234">
        <v>6938</v>
      </c>
      <c r="O20" s="2236">
        <v>6642</v>
      </c>
      <c r="P20" s="2235">
        <v>4.4564890093345376E-2</v>
      </c>
      <c r="Q20" s="2234">
        <v>30082</v>
      </c>
      <c r="R20" s="2233">
        <v>30399</v>
      </c>
      <c r="S20" s="2232">
        <v>-1.0427974604427777E-2</v>
      </c>
    </row>
    <row r="21" spans="1:19" ht="13.5" customHeight="1" x14ac:dyDescent="0.2">
      <c r="A21" s="1945" t="s">
        <v>120</v>
      </c>
      <c r="B21" s="2231"/>
      <c r="C21" s="2230"/>
      <c r="D21" s="2229"/>
      <c r="E21" s="2231"/>
      <c r="F21" s="2230"/>
      <c r="G21" s="2229"/>
      <c r="H21" s="2228"/>
      <c r="I21" s="2224"/>
      <c r="J21" s="2221"/>
      <c r="K21" s="2227"/>
      <c r="L21" s="2226"/>
      <c r="M21" s="2221" t="s">
        <v>110</v>
      </c>
      <c r="N21" s="2225"/>
      <c r="O21" s="2224"/>
      <c r="P21" s="2202" t="s">
        <v>110</v>
      </c>
      <c r="Q21" s="2223"/>
      <c r="R21" s="2222"/>
      <c r="S21" s="2221" t="s">
        <v>110</v>
      </c>
    </row>
    <row r="22" spans="1:19" ht="13.5" customHeight="1" x14ac:dyDescent="0.2">
      <c r="A22" s="1921" t="s">
        <v>118</v>
      </c>
      <c r="B22" s="2211">
        <v>1.0999999999999979</v>
      </c>
      <c r="C22" s="2210">
        <v>1</v>
      </c>
      <c r="D22" s="2217">
        <v>-5.2403594529479847E-3</v>
      </c>
      <c r="E22" s="2211">
        <v>70.900000000000006</v>
      </c>
      <c r="F22" s="2210">
        <v>70.5</v>
      </c>
      <c r="G22" s="2217">
        <v>6.4246315978355728E-3</v>
      </c>
      <c r="H22" s="2212">
        <v>74.733000000000004</v>
      </c>
      <c r="I22" s="2220">
        <v>71.061999999999983</v>
      </c>
      <c r="J22" s="2202">
        <v>5.1659114576004361E-2</v>
      </c>
      <c r="K22" s="2206"/>
      <c r="L22" s="2205"/>
      <c r="M22" s="2202" t="s">
        <v>110</v>
      </c>
      <c r="N22" s="2212">
        <v>3.0670000000000073</v>
      </c>
      <c r="O22" s="2203">
        <v>4.2379999999999995</v>
      </c>
      <c r="P22" s="2202"/>
      <c r="Q22" s="2201">
        <v>149.80000000000001</v>
      </c>
      <c r="R22" s="2200">
        <v>146.79999999999998</v>
      </c>
      <c r="S22" s="2202">
        <v>2.0435967302452514E-2</v>
      </c>
    </row>
    <row r="23" spans="1:19" ht="13.5" customHeight="1" x14ac:dyDescent="0.2">
      <c r="A23" s="1921" t="s">
        <v>117</v>
      </c>
      <c r="B23" s="2211">
        <v>123</v>
      </c>
      <c r="C23" s="2210">
        <v>124.3</v>
      </c>
      <c r="D23" s="2217">
        <v>-1.001142904174146E-2</v>
      </c>
      <c r="E23" s="2211">
        <v>7.1000000000000005</v>
      </c>
      <c r="F23" s="2210">
        <v>7.1</v>
      </c>
      <c r="G23" s="2217">
        <v>-9.3346149470585615E-3</v>
      </c>
      <c r="H23" s="2212">
        <v>0</v>
      </c>
      <c r="I23" s="2220">
        <v>0</v>
      </c>
      <c r="J23" s="2202"/>
      <c r="K23" s="2206">
        <v>6.7</v>
      </c>
      <c r="L23" s="2205">
        <v>6.7</v>
      </c>
      <c r="M23" s="2202">
        <v>0</v>
      </c>
      <c r="N23" s="2219" t="s">
        <v>112</v>
      </c>
      <c r="O23" s="2218" t="s">
        <v>112</v>
      </c>
      <c r="P23" s="2202" t="s">
        <v>110</v>
      </c>
      <c r="Q23" s="2201">
        <v>136.79999999999998</v>
      </c>
      <c r="R23" s="2200">
        <v>138.1</v>
      </c>
      <c r="S23" s="2202">
        <v>-9.4134685010862518E-3</v>
      </c>
    </row>
    <row r="24" spans="1:19" ht="13.5" customHeight="1" x14ac:dyDescent="0.2">
      <c r="A24" s="1921" t="s">
        <v>116</v>
      </c>
      <c r="B24" s="2211">
        <v>19.399999999999999</v>
      </c>
      <c r="C24" s="2210">
        <v>19.8</v>
      </c>
      <c r="D24" s="2217">
        <v>-1.7638360796165098E-2</v>
      </c>
      <c r="E24" s="2211">
        <v>2.1</v>
      </c>
      <c r="F24" s="2210">
        <v>2.2000000000000002</v>
      </c>
      <c r="G24" s="2217">
        <v>-2.410370650644067E-2</v>
      </c>
      <c r="H24" s="2206"/>
      <c r="I24" s="2205"/>
      <c r="J24" s="2202"/>
      <c r="K24" s="2206">
        <v>2.8</v>
      </c>
      <c r="L24" s="2205">
        <v>3.3</v>
      </c>
      <c r="M24" s="2202">
        <v>-0.15151515151515152</v>
      </c>
      <c r="N24" s="2219" t="s">
        <v>112</v>
      </c>
      <c r="O24" s="2218" t="s">
        <v>112</v>
      </c>
      <c r="P24" s="2202" t="s">
        <v>110</v>
      </c>
      <c r="Q24" s="2201">
        <v>24.3</v>
      </c>
      <c r="R24" s="2200">
        <v>25.3</v>
      </c>
      <c r="S24" s="2202">
        <v>-3.9525691699604744E-2</v>
      </c>
    </row>
    <row r="25" spans="1:19" ht="13.5" customHeight="1" x14ac:dyDescent="0.2">
      <c r="A25" s="2489" t="s">
        <v>115</v>
      </c>
      <c r="B25" s="2510">
        <v>143.5</v>
      </c>
      <c r="C25" s="2509">
        <v>145.1</v>
      </c>
      <c r="D25" s="2502">
        <v>-1.1017665398348808E-2</v>
      </c>
      <c r="E25" s="2510">
        <v>80.099999999999994</v>
      </c>
      <c r="F25" s="2509">
        <v>79.8</v>
      </c>
      <c r="G25" s="2502">
        <v>4.1868160877174265E-3</v>
      </c>
      <c r="H25" s="2504">
        <v>74.733000000000004</v>
      </c>
      <c r="I25" s="2513">
        <v>71.061999999999983</v>
      </c>
      <c r="J25" s="2502">
        <v>5.1659114576004361E-2</v>
      </c>
      <c r="K25" s="2506">
        <v>9.5</v>
      </c>
      <c r="L25" s="2505">
        <v>10</v>
      </c>
      <c r="M25" s="2502">
        <v>-0.05</v>
      </c>
      <c r="N25" s="2504">
        <v>3.0670000000000073</v>
      </c>
      <c r="O25" s="2503">
        <v>4.2379999999999995</v>
      </c>
      <c r="P25" s="2502"/>
      <c r="Q25" s="2512">
        <v>310.89999999999998</v>
      </c>
      <c r="R25" s="2511">
        <v>310.2</v>
      </c>
      <c r="S25" s="2502">
        <v>2.2566086395873265E-3</v>
      </c>
    </row>
    <row r="26" spans="1:19" ht="13.5" customHeight="1" x14ac:dyDescent="0.2">
      <c r="A26" s="1921" t="s">
        <v>114</v>
      </c>
      <c r="B26" s="2211">
        <v>2.2999999999999972</v>
      </c>
      <c r="C26" s="2210">
        <v>2.3000000000000025</v>
      </c>
      <c r="D26" s="2217">
        <v>5.0174271805869498E-4</v>
      </c>
      <c r="E26" s="2211">
        <v>36.1</v>
      </c>
      <c r="F26" s="2210">
        <v>36.9</v>
      </c>
      <c r="G26" s="2217">
        <v>-2.2523947142085499E-2</v>
      </c>
      <c r="H26" s="2216">
        <v>52.503</v>
      </c>
      <c r="I26" s="2215">
        <v>46.881</v>
      </c>
      <c r="J26" s="2202">
        <v>0.11992065015678</v>
      </c>
      <c r="K26" s="2214"/>
      <c r="L26" s="2213"/>
      <c r="M26" s="2202" t="s">
        <v>110</v>
      </c>
      <c r="N26" s="2212">
        <v>-3.3030000000000257</v>
      </c>
      <c r="O26" s="2203">
        <v>-2.8810000000000002</v>
      </c>
      <c r="P26" s="2202"/>
      <c r="Q26" s="2201">
        <v>87.599999999999966</v>
      </c>
      <c r="R26" s="2200">
        <v>83.2</v>
      </c>
      <c r="S26" s="2202">
        <v>5.288461538461494E-2</v>
      </c>
    </row>
    <row r="27" spans="1:19" ht="13.5" customHeight="1" x14ac:dyDescent="0.2">
      <c r="A27" s="1921" t="s">
        <v>113</v>
      </c>
      <c r="B27" s="2211">
        <v>72.5</v>
      </c>
      <c r="C27" s="2210">
        <v>73.099999999999994</v>
      </c>
      <c r="D27" s="2209">
        <v>-7.7486021596857597E-3</v>
      </c>
      <c r="E27" s="2211">
        <v>3</v>
      </c>
      <c r="F27" s="2210">
        <v>3.1</v>
      </c>
      <c r="G27" s="2209">
        <v>-4.2802400308555644E-2</v>
      </c>
      <c r="H27" s="2208">
        <v>0.1</v>
      </c>
      <c r="I27" s="2207">
        <v>0.1</v>
      </c>
      <c r="J27" s="2199">
        <v>0</v>
      </c>
      <c r="K27" s="2206">
        <v>10.8</v>
      </c>
      <c r="L27" s="2205">
        <v>12.9</v>
      </c>
      <c r="M27" s="2199">
        <v>-0.16279069767441856</v>
      </c>
      <c r="N27" s="2204"/>
      <c r="O27" s="2203"/>
      <c r="P27" s="2202"/>
      <c r="Q27" s="2201">
        <v>86.399999999999991</v>
      </c>
      <c r="R27" s="2200">
        <v>89.199999999999989</v>
      </c>
      <c r="S27" s="2199">
        <v>-3.1390134529147955E-2</v>
      </c>
    </row>
    <row r="28" spans="1:19" ht="13.5" customHeight="1" x14ac:dyDescent="0.2">
      <c r="A28" s="2489" t="s">
        <v>111</v>
      </c>
      <c r="B28" s="2510">
        <v>74.8</v>
      </c>
      <c r="C28" s="2509">
        <v>75.400000000000006</v>
      </c>
      <c r="D28" s="2499">
        <v>-7.4945413108128411E-3</v>
      </c>
      <c r="E28" s="2510">
        <v>39.1</v>
      </c>
      <c r="F28" s="2509">
        <v>40</v>
      </c>
      <c r="G28" s="2499">
        <v>-2.4086004397570582E-2</v>
      </c>
      <c r="H28" s="2508">
        <v>52.603000000000002</v>
      </c>
      <c r="I28" s="2507">
        <v>46.981000000000002</v>
      </c>
      <c r="J28" s="2499">
        <v>0.11966539664970943</v>
      </c>
      <c r="K28" s="2506">
        <v>10.8</v>
      </c>
      <c r="L28" s="2505">
        <v>12.9</v>
      </c>
      <c r="M28" s="2499">
        <v>-0.16279069767441856</v>
      </c>
      <c r="N28" s="2504">
        <v>-3.3030000000000257</v>
      </c>
      <c r="O28" s="2503">
        <v>-2.8810000000000002</v>
      </c>
      <c r="P28" s="2502"/>
      <c r="Q28" s="2501">
        <v>174</v>
      </c>
      <c r="R28" s="2500">
        <v>172.4</v>
      </c>
      <c r="S28" s="2499">
        <v>9.2807424593967184E-3</v>
      </c>
    </row>
    <row r="29" spans="1:19" ht="20.25" customHeight="1" x14ac:dyDescent="0.2">
      <c r="A29" s="2012"/>
      <c r="B29" s="2011"/>
      <c r="C29" s="2011"/>
      <c r="D29" s="2011"/>
      <c r="E29" s="2011"/>
      <c r="F29" s="2011"/>
      <c r="G29" s="2011"/>
      <c r="H29" s="2011"/>
      <c r="I29" s="2011"/>
      <c r="J29" s="2011"/>
      <c r="K29" s="2011"/>
      <c r="L29" s="2011"/>
      <c r="M29" s="2011"/>
      <c r="N29" s="2011"/>
      <c r="O29" s="2011"/>
      <c r="P29" s="2011"/>
      <c r="Q29" s="2010"/>
      <c r="R29" s="2010"/>
      <c r="S29" s="2010"/>
    </row>
    <row r="30" spans="1:19" ht="13.5" customHeight="1" x14ac:dyDescent="0.2">
      <c r="A30" s="2860" t="s">
        <v>230</v>
      </c>
      <c r="B30" s="2861"/>
      <c r="C30" s="2861"/>
      <c r="D30" s="2861"/>
      <c r="E30" s="2861"/>
      <c r="F30" s="2861"/>
      <c r="G30" s="2861"/>
      <c r="H30" s="2861"/>
      <c r="I30" s="2861"/>
      <c r="J30" s="2861"/>
      <c r="K30" s="2861"/>
      <c r="L30" s="2861"/>
      <c r="M30" s="2861"/>
      <c r="N30" s="2861"/>
      <c r="O30" s="2861"/>
      <c r="P30" s="2861"/>
      <c r="Q30" s="2861"/>
      <c r="R30" s="2861"/>
      <c r="S30" s="2862"/>
    </row>
    <row r="31" spans="1:19" ht="24" customHeight="1" x14ac:dyDescent="0.2">
      <c r="A31" s="2863"/>
      <c r="B31" s="2864"/>
      <c r="C31" s="2864"/>
      <c r="D31" s="2864"/>
      <c r="E31" s="2864"/>
      <c r="F31" s="2864"/>
      <c r="G31" s="2864"/>
      <c r="H31" s="2864"/>
      <c r="I31" s="2864"/>
      <c r="J31" s="2864"/>
      <c r="K31" s="2864"/>
      <c r="L31" s="2864"/>
      <c r="M31" s="2864"/>
      <c r="N31" s="2864"/>
      <c r="O31" s="2864"/>
      <c r="P31" s="2864"/>
      <c r="Q31" s="2864"/>
      <c r="R31" s="2864"/>
      <c r="S31" s="2865"/>
    </row>
    <row r="32" spans="1:19" ht="13.5" customHeight="1" x14ac:dyDescent="0.2">
      <c r="A32" s="2497"/>
      <c r="B32" s="2866" t="s">
        <v>235</v>
      </c>
      <c r="C32" s="2867"/>
      <c r="D32" s="2868"/>
      <c r="E32" s="2866" t="s">
        <v>234</v>
      </c>
      <c r="F32" s="2867"/>
      <c r="G32" s="2868"/>
      <c r="H32" s="2866" t="s">
        <v>233</v>
      </c>
      <c r="I32" s="2867"/>
      <c r="J32" s="2868"/>
      <c r="K32" s="2866" t="s">
        <v>232</v>
      </c>
      <c r="L32" s="2867"/>
      <c r="M32" s="2868"/>
      <c r="N32" s="2866" t="s">
        <v>231</v>
      </c>
      <c r="O32" s="2867"/>
      <c r="P32" s="2868"/>
      <c r="Q32" s="2866" t="s">
        <v>230</v>
      </c>
      <c r="R32" s="2867"/>
      <c r="S32" s="2868"/>
    </row>
    <row r="33" spans="1:19" ht="13.5" customHeight="1" x14ac:dyDescent="0.2">
      <c r="A33" s="2007"/>
      <c r="B33" s="2006" t="s">
        <v>1320</v>
      </c>
      <c r="C33" s="2005"/>
      <c r="D33" s="2004"/>
      <c r="E33" s="2006" t="s">
        <v>1320</v>
      </c>
      <c r="F33" s="2005"/>
      <c r="G33" s="2004"/>
      <c r="H33" s="2006" t="s">
        <v>1320</v>
      </c>
      <c r="I33" s="2005"/>
      <c r="J33" s="2004"/>
      <c r="K33" s="2006" t="s">
        <v>1320</v>
      </c>
      <c r="L33" s="2005"/>
      <c r="M33" s="2004"/>
      <c r="N33" s="2006" t="s">
        <v>1320</v>
      </c>
      <c r="O33" s="2005"/>
      <c r="P33" s="2004"/>
      <c r="Q33" s="2869" t="s">
        <v>1320</v>
      </c>
      <c r="R33" s="2870"/>
      <c r="S33" s="2004"/>
    </row>
    <row r="34" spans="1:19" ht="13.5" customHeight="1" x14ac:dyDescent="0.2">
      <c r="A34" s="2002" t="s">
        <v>213</v>
      </c>
      <c r="B34" s="2001">
        <v>2018</v>
      </c>
      <c r="C34" s="2000">
        <v>2017</v>
      </c>
      <c r="D34" s="1999" t="s">
        <v>212</v>
      </c>
      <c r="E34" s="2001">
        <v>2018</v>
      </c>
      <c r="F34" s="2000">
        <v>2017</v>
      </c>
      <c r="G34" s="1999" t="s">
        <v>212</v>
      </c>
      <c r="H34" s="2001">
        <v>2018</v>
      </c>
      <c r="I34" s="2000">
        <v>2017</v>
      </c>
      <c r="J34" s="1999" t="s">
        <v>212</v>
      </c>
      <c r="K34" s="2001">
        <v>2018</v>
      </c>
      <c r="L34" s="2000">
        <v>2017</v>
      </c>
      <c r="M34" s="1999" t="s">
        <v>212</v>
      </c>
      <c r="N34" s="2001">
        <v>2018</v>
      </c>
      <c r="O34" s="2000">
        <v>2017</v>
      </c>
      <c r="P34" s="1999" t="s">
        <v>212</v>
      </c>
      <c r="Q34" s="2001">
        <v>2018</v>
      </c>
      <c r="R34" s="2000">
        <v>2017</v>
      </c>
      <c r="S34" s="1999" t="s">
        <v>212</v>
      </c>
    </row>
    <row r="35" spans="1:19" ht="13.5" customHeight="1" x14ac:dyDescent="0.2">
      <c r="A35" s="1994" t="s">
        <v>201</v>
      </c>
      <c r="B35" s="1981">
        <v>498</v>
      </c>
      <c r="C35" s="1973">
        <v>527</v>
      </c>
      <c r="D35" s="1932">
        <v>-4.8554715913045832E-2</v>
      </c>
      <c r="E35" s="1981">
        <v>292</v>
      </c>
      <c r="F35" s="1973">
        <v>282</v>
      </c>
      <c r="G35" s="1932">
        <v>3.2240815974330372E-2</v>
      </c>
      <c r="H35" s="1977">
        <v>190</v>
      </c>
      <c r="I35" s="1973">
        <v>200</v>
      </c>
      <c r="J35" s="1998">
        <v>-0.05</v>
      </c>
      <c r="K35" s="1977">
        <v>18</v>
      </c>
      <c r="L35" s="1979">
        <v>25</v>
      </c>
      <c r="M35" s="1925">
        <v>-0.28000000000000003</v>
      </c>
      <c r="N35" s="1997">
        <v>55</v>
      </c>
      <c r="O35" s="1996">
        <v>163</v>
      </c>
      <c r="P35" s="1955">
        <v>-0.66257668711656437</v>
      </c>
      <c r="Q35" s="1977">
        <v>1053</v>
      </c>
      <c r="R35" s="1973">
        <v>1197</v>
      </c>
      <c r="S35" s="1925">
        <v>-0.12030075187969924</v>
      </c>
    </row>
    <row r="36" spans="1:19" ht="13.5" customHeight="1" x14ac:dyDescent="0.2">
      <c r="A36" s="1995" t="s">
        <v>198</v>
      </c>
      <c r="B36" s="1981">
        <v>172</v>
      </c>
      <c r="C36" s="1973">
        <v>187</v>
      </c>
      <c r="D36" s="1932">
        <v>-8.8253602248667073E-2</v>
      </c>
      <c r="E36" s="1981">
        <v>116</v>
      </c>
      <c r="F36" s="1973">
        <v>113</v>
      </c>
      <c r="G36" s="1932">
        <v>2.1109844593258043E-2</v>
      </c>
      <c r="H36" s="1977">
        <v>121</v>
      </c>
      <c r="I36" s="1973">
        <v>167</v>
      </c>
      <c r="J36" s="1925">
        <v>-0.27544910179640719</v>
      </c>
      <c r="K36" s="1980">
        <v>371</v>
      </c>
      <c r="L36" s="1979">
        <v>402</v>
      </c>
      <c r="M36" s="1925">
        <v>-7.7114427860696513E-2</v>
      </c>
      <c r="N36" s="1977">
        <v>-10</v>
      </c>
      <c r="O36" s="1978">
        <v>-3</v>
      </c>
      <c r="P36" s="1955" t="s">
        <v>110</v>
      </c>
      <c r="Q36" s="1977">
        <v>770</v>
      </c>
      <c r="R36" s="1973">
        <v>866</v>
      </c>
      <c r="S36" s="1925">
        <v>-0.11085450346420324</v>
      </c>
    </row>
    <row r="37" spans="1:19" s="148" customFormat="1" ht="19.5" customHeight="1" x14ac:dyDescent="0.2">
      <c r="A37" s="1982" t="s">
        <v>195</v>
      </c>
      <c r="B37" s="1981">
        <v>91</v>
      </c>
      <c r="C37" s="1973">
        <v>15</v>
      </c>
      <c r="D37" s="1932"/>
      <c r="E37" s="1981">
        <v>120</v>
      </c>
      <c r="F37" s="1973">
        <v>67</v>
      </c>
      <c r="G37" s="1932">
        <v>0.78457516712351705</v>
      </c>
      <c r="H37" s="1977">
        <v>161</v>
      </c>
      <c r="I37" s="1973">
        <v>191</v>
      </c>
      <c r="J37" s="1925">
        <v>-0.15706806282722513</v>
      </c>
      <c r="K37" s="1980">
        <v>61</v>
      </c>
      <c r="L37" s="1979">
        <v>80</v>
      </c>
      <c r="M37" s="1925">
        <v>-0.23749999999999999</v>
      </c>
      <c r="N37" s="1977">
        <v>8</v>
      </c>
      <c r="O37" s="1978">
        <v>22</v>
      </c>
      <c r="P37" s="1955">
        <v>-0.63636363636363635</v>
      </c>
      <c r="Q37" s="1977">
        <v>441</v>
      </c>
      <c r="R37" s="1973">
        <v>375</v>
      </c>
      <c r="S37" s="1925">
        <v>0.17599999999999999</v>
      </c>
    </row>
    <row r="38" spans="1:19" ht="13.5" customHeight="1" x14ac:dyDescent="0.2">
      <c r="A38" s="1994" t="s">
        <v>185</v>
      </c>
      <c r="B38" s="1981"/>
      <c r="C38" s="1973"/>
      <c r="D38" s="1932"/>
      <c r="E38" s="1981"/>
      <c r="F38" s="1973"/>
      <c r="G38" s="1932"/>
      <c r="H38" s="1977">
        <v>0</v>
      </c>
      <c r="I38" s="1973">
        <v>0</v>
      </c>
      <c r="J38" s="1925" t="s">
        <v>110</v>
      </c>
      <c r="K38" s="1980">
        <v>0</v>
      </c>
      <c r="L38" s="1979">
        <v>0</v>
      </c>
      <c r="M38" s="1925" t="s">
        <v>110</v>
      </c>
      <c r="N38" s="1977">
        <v>28</v>
      </c>
      <c r="O38" s="1978">
        <v>4</v>
      </c>
      <c r="P38" s="1955" t="s">
        <v>110</v>
      </c>
      <c r="Q38" s="1977">
        <v>28</v>
      </c>
      <c r="R38" s="1973">
        <v>4</v>
      </c>
      <c r="S38" s="1925" t="s">
        <v>110</v>
      </c>
    </row>
    <row r="39" spans="1:19" ht="13.5" customHeight="1" x14ac:dyDescent="0.2">
      <c r="A39" s="1982" t="s">
        <v>173</v>
      </c>
      <c r="B39" s="1993">
        <v>8</v>
      </c>
      <c r="C39" s="1973">
        <v>1</v>
      </c>
      <c r="D39" s="1932"/>
      <c r="E39" s="1993">
        <v>8</v>
      </c>
      <c r="F39" s="1973">
        <v>21</v>
      </c>
      <c r="G39" s="1932">
        <v>-0.57212243491687176</v>
      </c>
      <c r="H39" s="1977">
        <v>0</v>
      </c>
      <c r="I39" s="1973">
        <v>4</v>
      </c>
      <c r="J39" s="1925">
        <v>-1</v>
      </c>
      <c r="K39" s="1980">
        <v>4</v>
      </c>
      <c r="L39" s="1979">
        <v>5</v>
      </c>
      <c r="M39" s="1925">
        <v>-0.2</v>
      </c>
      <c r="N39" s="1977">
        <v>3</v>
      </c>
      <c r="O39" s="1978">
        <v>-12</v>
      </c>
      <c r="P39" s="1955" t="s">
        <v>110</v>
      </c>
      <c r="Q39" s="1977">
        <v>23</v>
      </c>
      <c r="R39" s="1973">
        <v>19</v>
      </c>
      <c r="S39" s="1925">
        <v>0.21052631578947367</v>
      </c>
    </row>
    <row r="40" spans="1:19" ht="13.5" customHeight="1" x14ac:dyDescent="0.2">
      <c r="A40" s="1991" t="s">
        <v>161</v>
      </c>
      <c r="B40" s="1992">
        <v>769</v>
      </c>
      <c r="C40" s="1983">
        <v>730</v>
      </c>
      <c r="D40" s="1943">
        <v>5.4359183956349533E-2</v>
      </c>
      <c r="E40" s="1992">
        <v>536</v>
      </c>
      <c r="F40" s="1983">
        <v>483</v>
      </c>
      <c r="G40" s="1943">
        <v>0.10906367245471404</v>
      </c>
      <c r="H40" s="1984">
        <v>472</v>
      </c>
      <c r="I40" s="1983">
        <v>562</v>
      </c>
      <c r="J40" s="1936">
        <v>-0.16014234875444841</v>
      </c>
      <c r="K40" s="1988">
        <v>454</v>
      </c>
      <c r="L40" s="1987">
        <v>512</v>
      </c>
      <c r="M40" s="1936">
        <v>-0.11328125</v>
      </c>
      <c r="N40" s="1984">
        <v>84</v>
      </c>
      <c r="O40" s="1986">
        <v>174</v>
      </c>
      <c r="P40" s="1985">
        <v>-0.51724137931034486</v>
      </c>
      <c r="Q40" s="1984">
        <v>2315</v>
      </c>
      <c r="R40" s="1983">
        <v>2461</v>
      </c>
      <c r="S40" s="1936">
        <v>-5.9325477448191791E-2</v>
      </c>
    </row>
    <row r="41" spans="1:19" x14ac:dyDescent="0.2">
      <c r="A41" s="1991" t="s">
        <v>153</v>
      </c>
      <c r="B41" s="1981">
        <v>-429</v>
      </c>
      <c r="C41" s="1989">
        <v>-426</v>
      </c>
      <c r="D41" s="1943">
        <v>8.1456310858372127E-3</v>
      </c>
      <c r="E41" s="1990">
        <v>-286</v>
      </c>
      <c r="F41" s="1989">
        <v>-289</v>
      </c>
      <c r="G41" s="1943">
        <v>-9.8151152063854497E-3</v>
      </c>
      <c r="H41" s="1984">
        <v>-233</v>
      </c>
      <c r="I41" s="1983">
        <v>-236</v>
      </c>
      <c r="J41" s="1936">
        <v>-1.2711864406779662E-2</v>
      </c>
      <c r="K41" s="1988">
        <v>-213</v>
      </c>
      <c r="L41" s="1987">
        <v>-216</v>
      </c>
      <c r="M41" s="1936">
        <v>-1.3888888888888888E-2</v>
      </c>
      <c r="N41" s="1984">
        <v>-44</v>
      </c>
      <c r="O41" s="1986">
        <v>-79</v>
      </c>
      <c r="P41" s="1985"/>
      <c r="Q41" s="1984">
        <v>-1205</v>
      </c>
      <c r="R41" s="1983">
        <v>-1246</v>
      </c>
      <c r="S41" s="1936">
        <v>-3.2905296950240769E-2</v>
      </c>
    </row>
    <row r="42" spans="1:19" ht="13.5" customHeight="1" x14ac:dyDescent="0.2">
      <c r="A42" s="1982" t="s">
        <v>142</v>
      </c>
      <c r="B42" s="1981">
        <v>-19</v>
      </c>
      <c r="C42" s="1973">
        <v>-7</v>
      </c>
      <c r="D42" s="1932"/>
      <c r="E42" s="1981">
        <v>17</v>
      </c>
      <c r="F42" s="1973">
        <v>-17</v>
      </c>
      <c r="G42" s="1932"/>
      <c r="H42" s="1977">
        <v>-35</v>
      </c>
      <c r="I42" s="1973">
        <v>-90</v>
      </c>
      <c r="J42" s="1925">
        <v>-0.61111111111111116</v>
      </c>
      <c r="K42" s="1980">
        <v>0</v>
      </c>
      <c r="L42" s="1979">
        <v>0</v>
      </c>
      <c r="M42" s="1925" t="s">
        <v>110</v>
      </c>
      <c r="N42" s="1977">
        <v>-3</v>
      </c>
      <c r="O42" s="1978">
        <v>1</v>
      </c>
      <c r="P42" s="1955" t="s">
        <v>110</v>
      </c>
      <c r="Q42" s="1977">
        <v>-40</v>
      </c>
      <c r="R42" s="1973">
        <v>-113</v>
      </c>
      <c r="S42" s="1925">
        <v>-0.64601769911504425</v>
      </c>
    </row>
    <row r="43" spans="1:19" ht="13.5" customHeight="1" x14ac:dyDescent="0.2">
      <c r="A43" s="2496" t="s">
        <v>138</v>
      </c>
      <c r="B43" s="2493">
        <v>321</v>
      </c>
      <c r="C43" s="2492">
        <v>297</v>
      </c>
      <c r="D43" s="2481">
        <v>8.7541709832775094E-2</v>
      </c>
      <c r="E43" s="2493">
        <v>267</v>
      </c>
      <c r="F43" s="2492">
        <v>177</v>
      </c>
      <c r="G43" s="2481">
        <v>0.49659051654297137</v>
      </c>
      <c r="H43" s="2493">
        <v>204</v>
      </c>
      <c r="I43" s="2492">
        <v>236</v>
      </c>
      <c r="J43" s="2481">
        <v>-0.13559322033898305</v>
      </c>
      <c r="K43" s="2495">
        <v>241</v>
      </c>
      <c r="L43" s="2494">
        <v>296</v>
      </c>
      <c r="M43" s="2481">
        <v>-0.1858108108108108</v>
      </c>
      <c r="N43" s="1976">
        <v>37</v>
      </c>
      <c r="O43" s="1975">
        <v>96</v>
      </c>
      <c r="P43" s="2481">
        <v>-0.61458333333333337</v>
      </c>
      <c r="Q43" s="2493">
        <v>1070</v>
      </c>
      <c r="R43" s="2492">
        <v>1102</v>
      </c>
      <c r="S43" s="2481">
        <v>-2.9038112522686024E-2</v>
      </c>
    </row>
    <row r="44" spans="1:19" ht="13.5" customHeight="1" x14ac:dyDescent="0.2">
      <c r="A44" s="1921" t="s">
        <v>136</v>
      </c>
      <c r="B44" s="1957">
        <v>55.8</v>
      </c>
      <c r="C44" s="1973">
        <v>58.4</v>
      </c>
      <c r="D44" s="1932">
        <v>0</v>
      </c>
      <c r="E44" s="1957">
        <v>53.2</v>
      </c>
      <c r="F44" s="1973">
        <v>59.6</v>
      </c>
      <c r="G44" s="2491">
        <v>0</v>
      </c>
      <c r="H44" s="1965">
        <v>49.364406779661017</v>
      </c>
      <c r="I44" s="1965">
        <v>41.992882562277579</v>
      </c>
      <c r="J44" s="1925"/>
      <c r="K44" s="1964">
        <v>46.916299559471362</v>
      </c>
      <c r="L44" s="1964">
        <v>42.1875</v>
      </c>
      <c r="M44" s="1932"/>
      <c r="N44" s="1972" t="s">
        <v>112</v>
      </c>
      <c r="O44" s="1971" t="s">
        <v>112</v>
      </c>
      <c r="P44" s="1955"/>
      <c r="Q44" s="1970">
        <v>51.939655172413794</v>
      </c>
      <c r="R44" s="1970">
        <v>50.629825274278751</v>
      </c>
      <c r="S44" s="1925">
        <v>2.5870717329938519E-2</v>
      </c>
    </row>
    <row r="45" spans="1:19" ht="13.5" customHeight="1" x14ac:dyDescent="0.2">
      <c r="A45" s="1921" t="s">
        <v>133</v>
      </c>
      <c r="B45" s="1967">
        <v>13.586272583896625</v>
      </c>
      <c r="C45" s="1959">
        <v>13.480814113175956</v>
      </c>
      <c r="D45" s="1963"/>
      <c r="E45" s="1967">
        <v>13.581496623925627</v>
      </c>
      <c r="F45" s="1959">
        <v>8.8285892536839015</v>
      </c>
      <c r="G45" s="1958">
        <v>0</v>
      </c>
      <c r="H45" s="1966">
        <v>8</v>
      </c>
      <c r="I45" s="1965">
        <v>8</v>
      </c>
      <c r="J45" s="1958"/>
      <c r="K45" s="1964">
        <v>29</v>
      </c>
      <c r="L45" s="1964">
        <v>32</v>
      </c>
      <c r="M45" s="1963"/>
      <c r="N45" s="1913" t="s">
        <v>112</v>
      </c>
      <c r="O45" s="1962" t="s">
        <v>112</v>
      </c>
      <c r="P45" s="1961"/>
      <c r="Q45" s="1960">
        <v>12</v>
      </c>
      <c r="R45" s="1959">
        <v>13</v>
      </c>
      <c r="S45" s="1958"/>
    </row>
    <row r="46" spans="1:19" ht="13.5" customHeight="1" x14ac:dyDescent="0.2">
      <c r="A46" s="1921" t="s">
        <v>128</v>
      </c>
      <c r="B46" s="1957">
        <v>7200</v>
      </c>
      <c r="C46" s="1953">
        <v>6760</v>
      </c>
      <c r="D46" s="1932">
        <v>6.5085778600702193E-2</v>
      </c>
      <c r="E46" s="1957">
        <v>5986</v>
      </c>
      <c r="F46" s="1953">
        <v>6153</v>
      </c>
      <c r="G46" s="1925">
        <v>-2.7148235766562889E-2</v>
      </c>
      <c r="H46" s="1953">
        <v>7442</v>
      </c>
      <c r="I46" s="1953">
        <v>9226</v>
      </c>
      <c r="J46" s="1925">
        <v>-0.19336657272924343</v>
      </c>
      <c r="K46" s="1957">
        <v>2342</v>
      </c>
      <c r="L46" s="1953">
        <v>2640</v>
      </c>
      <c r="M46" s="1932">
        <v>-0.11287878787878788</v>
      </c>
      <c r="N46" s="1957">
        <v>3254</v>
      </c>
      <c r="O46" s="1956">
        <v>4105</v>
      </c>
      <c r="P46" s="1955">
        <v>-0.20730816077953715</v>
      </c>
      <c r="Q46" s="1953">
        <v>26224</v>
      </c>
      <c r="R46" s="1953">
        <v>28884</v>
      </c>
      <c r="S46" s="1925">
        <v>-9.2092507962886025E-2</v>
      </c>
    </row>
    <row r="47" spans="1:19" ht="13.5" customHeight="1" x14ac:dyDescent="0.2">
      <c r="A47" s="1921" t="s">
        <v>125</v>
      </c>
      <c r="B47" s="1957">
        <v>26888</v>
      </c>
      <c r="C47" s="1953">
        <v>25990</v>
      </c>
      <c r="D47" s="1932">
        <v>3.4570700959688061E-2</v>
      </c>
      <c r="E47" s="1957">
        <v>33069</v>
      </c>
      <c r="F47" s="1953">
        <v>33611</v>
      </c>
      <c r="G47" s="1925">
        <v>-1.6135848984770051E-2</v>
      </c>
      <c r="H47" s="1953">
        <v>38529</v>
      </c>
      <c r="I47" s="1953">
        <v>46757</v>
      </c>
      <c r="J47" s="1925">
        <v>-0.17597365100412773</v>
      </c>
      <c r="K47" s="1957">
        <v>5525</v>
      </c>
      <c r="L47" s="1953">
        <v>6733</v>
      </c>
      <c r="M47" s="1932">
        <v>-0.17941482251596613</v>
      </c>
      <c r="N47" s="1957">
        <v>18668.204654283007</v>
      </c>
      <c r="O47" s="1956">
        <v>20497</v>
      </c>
      <c r="P47" s="1955">
        <v>-8.9222586023173803E-2</v>
      </c>
      <c r="Q47" s="1954">
        <v>122679.20465428301</v>
      </c>
      <c r="R47" s="1953">
        <v>133588</v>
      </c>
      <c r="S47" s="1925">
        <v>-8.1659994503376007E-2</v>
      </c>
    </row>
    <row r="48" spans="1:19" ht="13.5" customHeight="1" x14ac:dyDescent="0.2">
      <c r="A48" s="1952" t="s">
        <v>122</v>
      </c>
      <c r="B48" s="1948">
        <v>10746</v>
      </c>
      <c r="C48" s="1947">
        <v>11467</v>
      </c>
      <c r="D48" s="1951">
        <v>-6.2833374753116455E-2</v>
      </c>
      <c r="E48" s="1948">
        <v>5150</v>
      </c>
      <c r="F48" s="1947">
        <v>5497</v>
      </c>
      <c r="G48" s="1946">
        <v>-6.3042378770953755E-2</v>
      </c>
      <c r="H48" s="1947">
        <v>3489</v>
      </c>
      <c r="I48" s="1947">
        <v>4016</v>
      </c>
      <c r="J48" s="1946">
        <v>-0.13122509960159362</v>
      </c>
      <c r="K48" s="1948">
        <v>3759</v>
      </c>
      <c r="L48" s="1947">
        <v>3653</v>
      </c>
      <c r="M48" s="1951">
        <v>2.9017246099096634E-2</v>
      </c>
      <c r="N48" s="1948">
        <v>6938</v>
      </c>
      <c r="O48" s="1950">
        <v>7007</v>
      </c>
      <c r="P48" s="1949">
        <v>-9.8472955615812752E-3</v>
      </c>
      <c r="Q48" s="1948">
        <v>30082</v>
      </c>
      <c r="R48" s="1947">
        <v>31640</v>
      </c>
      <c r="S48" s="1946">
        <v>-4.9241466498103667E-2</v>
      </c>
    </row>
    <row r="49" spans="1:19" ht="13.5" customHeight="1" x14ac:dyDescent="0.2">
      <c r="A49" s="1945" t="s">
        <v>120</v>
      </c>
      <c r="B49" s="1944"/>
      <c r="C49" s="1939"/>
      <c r="D49" s="1943"/>
      <c r="E49" s="1944"/>
      <c r="F49" s="1939"/>
      <c r="G49" s="1943"/>
      <c r="H49" s="1940"/>
      <c r="I49" s="1939"/>
      <c r="J49" s="1936" t="s">
        <v>110</v>
      </c>
      <c r="K49" s="1942"/>
      <c r="L49" s="1941"/>
      <c r="M49" s="1936" t="s">
        <v>110</v>
      </c>
      <c r="N49" s="1940"/>
      <c r="O49" s="1939"/>
      <c r="P49" s="1936"/>
      <c r="Q49" s="1938"/>
      <c r="R49" s="1937"/>
      <c r="S49" s="1936" t="s">
        <v>110</v>
      </c>
    </row>
    <row r="50" spans="1:19" ht="16.5" customHeight="1" x14ac:dyDescent="0.2">
      <c r="A50" s="1921" t="s">
        <v>118</v>
      </c>
      <c r="B50" s="1920">
        <v>1.0999999999999979</v>
      </c>
      <c r="C50" s="1919">
        <v>0.99999999999999645</v>
      </c>
      <c r="D50" s="1932">
        <v>6.3532590318125415E-2</v>
      </c>
      <c r="E50" s="1920">
        <v>70.900000000000006</v>
      </c>
      <c r="F50" s="1919">
        <v>69.799999999999983</v>
      </c>
      <c r="G50" s="1932">
        <v>1.5769244682575012E-2</v>
      </c>
      <c r="H50" s="1927">
        <v>74.733000000000004</v>
      </c>
      <c r="I50" s="1926">
        <v>82.093999999999994</v>
      </c>
      <c r="J50" s="1925">
        <v>-8.9665505396252954E-2</v>
      </c>
      <c r="K50" s="1915"/>
      <c r="L50" s="1914"/>
      <c r="M50" s="1925" t="s">
        <v>110</v>
      </c>
      <c r="N50" s="1927">
        <v>3.0670000000000073</v>
      </c>
      <c r="O50" s="1926">
        <v>0.10600000000005139</v>
      </c>
      <c r="P50" s="1925"/>
      <c r="Q50" s="1911">
        <v>149.80000000000001</v>
      </c>
      <c r="R50" s="1910">
        <v>153.00000000000003</v>
      </c>
      <c r="S50" s="1925">
        <v>-2.0915032679738668E-2</v>
      </c>
    </row>
    <row r="51" spans="1:19" ht="16.5" customHeight="1" x14ac:dyDescent="0.2">
      <c r="A51" s="1921" t="s">
        <v>117</v>
      </c>
      <c r="B51" s="1920">
        <v>123</v>
      </c>
      <c r="C51" s="1919">
        <v>125.80000000000001</v>
      </c>
      <c r="D51" s="1932">
        <v>-2.2226931848652098E-2</v>
      </c>
      <c r="E51" s="1920">
        <v>7.1000000000000005</v>
      </c>
      <c r="F51" s="1919">
        <v>7.3</v>
      </c>
      <c r="G51" s="1932">
        <v>-3.2026663608920702E-2</v>
      </c>
      <c r="H51" s="1927">
        <v>0</v>
      </c>
      <c r="I51" s="1935">
        <v>0</v>
      </c>
      <c r="J51" s="1925" t="s">
        <v>110</v>
      </c>
      <c r="K51" s="1927">
        <v>6.7</v>
      </c>
      <c r="L51" s="1914">
        <v>7.2</v>
      </c>
      <c r="M51" s="1925">
        <v>-6.9444444444444448E-2</v>
      </c>
      <c r="N51" s="1913" t="s">
        <v>112</v>
      </c>
      <c r="O51" s="1912" t="s">
        <v>112</v>
      </c>
      <c r="P51" s="1925"/>
      <c r="Q51" s="1911">
        <v>136.79999999999998</v>
      </c>
      <c r="R51" s="1910">
        <v>140.30000000000001</v>
      </c>
      <c r="S51" s="1925">
        <v>-2.4946543121881881E-2</v>
      </c>
    </row>
    <row r="52" spans="1:19" ht="16.5" customHeight="1" x14ac:dyDescent="0.2">
      <c r="A52" s="1921" t="s">
        <v>116</v>
      </c>
      <c r="B52" s="1920">
        <v>19.399999999999999</v>
      </c>
      <c r="C52" s="1919">
        <v>20.3</v>
      </c>
      <c r="D52" s="1932">
        <v>-3.969806584862523E-2</v>
      </c>
      <c r="E52" s="1920">
        <v>2.1</v>
      </c>
      <c r="F52" s="1919">
        <v>2.4</v>
      </c>
      <c r="G52" s="1932">
        <v>-9.0377422683985076E-2</v>
      </c>
      <c r="H52" s="1915"/>
      <c r="I52" s="1914"/>
      <c r="J52" s="1925" t="s">
        <v>110</v>
      </c>
      <c r="K52" s="1915">
        <v>2.8</v>
      </c>
      <c r="L52" s="1914">
        <v>4.0999999999999996</v>
      </c>
      <c r="M52" s="1925">
        <v>-0.31707317073170732</v>
      </c>
      <c r="N52" s="1913" t="s">
        <v>112</v>
      </c>
      <c r="O52" s="1912" t="s">
        <v>112</v>
      </c>
      <c r="P52" s="1925"/>
      <c r="Q52" s="1911">
        <v>24.3</v>
      </c>
      <c r="R52" s="1910">
        <v>26.799999999999997</v>
      </c>
      <c r="S52" s="1925">
        <v>-9.3283582089552119E-2</v>
      </c>
    </row>
    <row r="53" spans="1:19" ht="13.5" customHeight="1" x14ac:dyDescent="0.2">
      <c r="A53" s="2489" t="s">
        <v>115</v>
      </c>
      <c r="B53" s="2488">
        <v>143.5</v>
      </c>
      <c r="C53" s="2487">
        <v>147.1</v>
      </c>
      <c r="D53" s="2481">
        <v>-2.4075356963688899E-2</v>
      </c>
      <c r="E53" s="2488">
        <v>80.099999999999994</v>
      </c>
      <c r="F53" s="2487">
        <v>79.5</v>
      </c>
      <c r="G53" s="2481">
        <v>8.2698508059291242E-3</v>
      </c>
      <c r="H53" s="2482">
        <v>74.733000000000004</v>
      </c>
      <c r="I53" s="2479">
        <v>82.093999999999994</v>
      </c>
      <c r="J53" s="2481">
        <v>-8.9665505396252954E-2</v>
      </c>
      <c r="K53" s="2484">
        <v>9.5</v>
      </c>
      <c r="L53" s="2483">
        <v>11.3</v>
      </c>
      <c r="M53" s="2481">
        <v>-0.15929203539823014</v>
      </c>
      <c r="N53" s="2482">
        <v>3.0670000000000073</v>
      </c>
      <c r="O53" s="2479">
        <v>0.10600000000005139</v>
      </c>
      <c r="P53" s="2481"/>
      <c r="Q53" s="2480">
        <v>310.89999999999998</v>
      </c>
      <c r="R53" s="2479">
        <v>320.10000000000002</v>
      </c>
      <c r="S53" s="2481">
        <v>-2.874101843174022E-2</v>
      </c>
    </row>
    <row r="54" spans="1:19" ht="13.5" customHeight="1" x14ac:dyDescent="0.2">
      <c r="A54" s="1921" t="s">
        <v>114</v>
      </c>
      <c r="B54" s="1920">
        <v>2.2999999999999954</v>
      </c>
      <c r="C54" s="1919">
        <v>2.3999999999999968</v>
      </c>
      <c r="D54" s="1932">
        <v>-6.4036119169065042E-2</v>
      </c>
      <c r="E54" s="1920">
        <v>36.1</v>
      </c>
      <c r="F54" s="1919">
        <v>35</v>
      </c>
      <c r="G54" s="1932">
        <v>3.0807739445156246E-2</v>
      </c>
      <c r="H54" s="1931">
        <v>52.503</v>
      </c>
      <c r="I54" s="1930">
        <v>59.182000000000002</v>
      </c>
      <c r="J54" s="1925">
        <v>-0.11285526004528407</v>
      </c>
      <c r="K54" s="1929"/>
      <c r="L54" s="1928"/>
      <c r="M54" s="1925" t="s">
        <v>110</v>
      </c>
      <c r="N54" s="1927">
        <v>-3.3030000000000257</v>
      </c>
      <c r="O54" s="1926">
        <v>4.5180000000000007</v>
      </c>
      <c r="P54" s="1909"/>
      <c r="Q54" s="1911">
        <v>87.599999999999966</v>
      </c>
      <c r="R54" s="1910">
        <v>101.1</v>
      </c>
      <c r="S54" s="1925">
        <v>-0.13353115727002995</v>
      </c>
    </row>
    <row r="55" spans="1:19" ht="13.5" customHeight="1" x14ac:dyDescent="0.2">
      <c r="A55" s="1921" t="s">
        <v>113</v>
      </c>
      <c r="B55" s="1920">
        <v>72.5</v>
      </c>
      <c r="C55" s="1919">
        <v>73</v>
      </c>
      <c r="D55" s="1918">
        <v>-6.2897742904765019E-3</v>
      </c>
      <c r="E55" s="1920">
        <v>3</v>
      </c>
      <c r="F55" s="1919">
        <v>3.1</v>
      </c>
      <c r="G55" s="1918">
        <v>-5.19644841533633E-2</v>
      </c>
      <c r="H55" s="1917">
        <v>0.1</v>
      </c>
      <c r="I55" s="1916">
        <v>0.2</v>
      </c>
      <c r="J55" s="1909">
        <v>-0.5</v>
      </c>
      <c r="K55" s="1915">
        <v>10.8</v>
      </c>
      <c r="L55" s="1914">
        <v>13.5</v>
      </c>
      <c r="M55" s="1909">
        <v>-0.19999999999999996</v>
      </c>
      <c r="N55" s="1913" t="s">
        <v>112</v>
      </c>
      <c r="O55" s="1912" t="s">
        <v>112</v>
      </c>
      <c r="P55" s="1909"/>
      <c r="Q55" s="1911">
        <v>86.399999999999991</v>
      </c>
      <c r="R55" s="1910">
        <v>89.8</v>
      </c>
      <c r="S55" s="1909">
        <v>-3.7861915367483359E-2</v>
      </c>
    </row>
    <row r="56" spans="1:19" x14ac:dyDescent="0.2">
      <c r="A56" s="2489" t="s">
        <v>111</v>
      </c>
      <c r="B56" s="2488">
        <v>74.8</v>
      </c>
      <c r="C56" s="2487">
        <v>75.400000000000006</v>
      </c>
      <c r="D56" s="2478">
        <v>-8.189298302761383E-3</v>
      </c>
      <c r="E56" s="2488">
        <v>39.1</v>
      </c>
      <c r="F56" s="2487">
        <v>38.1</v>
      </c>
      <c r="G56" s="2478">
        <v>2.405259783939484E-2</v>
      </c>
      <c r="H56" s="2486">
        <v>52.603000000000002</v>
      </c>
      <c r="I56" s="2485">
        <v>59.382000000000005</v>
      </c>
      <c r="J56" s="2478">
        <v>-0.11415917281331048</v>
      </c>
      <c r="K56" s="2484">
        <v>10.8</v>
      </c>
      <c r="L56" s="2483">
        <v>13.5</v>
      </c>
      <c r="M56" s="2478">
        <v>-0.19999999999999996</v>
      </c>
      <c r="N56" s="2482">
        <v>-3.3030000000000257</v>
      </c>
      <c r="O56" s="2479">
        <v>4.5180000000000007</v>
      </c>
      <c r="P56" s="2481" t="s">
        <v>110</v>
      </c>
      <c r="Q56" s="2480">
        <v>174</v>
      </c>
      <c r="R56" s="2479">
        <v>190.9</v>
      </c>
      <c r="S56" s="2478">
        <v>-8.8528025144054501E-2</v>
      </c>
    </row>
    <row r="57" spans="1:19" ht="13.5" customHeight="1" x14ac:dyDescent="0.2"/>
    <row r="58" spans="1:19" ht="13.5" customHeight="1" x14ac:dyDescent="0.2"/>
    <row r="59" spans="1:19" ht="13.5" customHeight="1" x14ac:dyDescent="0.2"/>
    <row r="60" spans="1:19" ht="13.5" customHeight="1" x14ac:dyDescent="0.2"/>
    <row r="61" spans="1:19" ht="13.5" customHeight="1" x14ac:dyDescent="0.2"/>
    <row r="62" spans="1:19" ht="13.5" customHeight="1" x14ac:dyDescent="0.2"/>
    <row r="63" spans="1:19" ht="13.5" customHeight="1" x14ac:dyDescent="0.2"/>
    <row r="64" spans="1:19" ht="13.5" customHeight="1" x14ac:dyDescent="0.2"/>
    <row r="65" ht="13.5" customHeight="1" x14ac:dyDescent="0.2"/>
    <row r="66" ht="13.5" customHeight="1" x14ac:dyDescent="0.2"/>
    <row r="67" ht="13.5" customHeight="1" x14ac:dyDescent="0.2"/>
    <row r="68" ht="20.100000000000001" customHeight="1" x14ac:dyDescent="0.2"/>
    <row r="69" ht="20.100000000000001" customHeight="1" x14ac:dyDescent="0.2"/>
    <row r="70" ht="20.100000000000001" customHeight="1" x14ac:dyDescent="0.2"/>
    <row r="71" ht="20.100000000000001" customHeight="1" x14ac:dyDescent="0.2"/>
    <row r="72" ht="20.100000000000001" customHeight="1" x14ac:dyDescent="0.2"/>
    <row r="73" ht="20.100000000000001" customHeight="1" x14ac:dyDescent="0.2"/>
    <row r="74" ht="20.100000000000001" customHeight="1" x14ac:dyDescent="0.2"/>
    <row r="75" ht="20.100000000000001" customHeight="1" x14ac:dyDescent="0.2"/>
    <row r="76" ht="20.100000000000001" customHeight="1" x14ac:dyDescent="0.2"/>
    <row r="77" ht="20.100000000000001" customHeight="1" x14ac:dyDescent="0.2"/>
    <row r="78" ht="20.100000000000001" customHeight="1" x14ac:dyDescent="0.2"/>
    <row r="79" ht="20.100000000000001" customHeight="1" x14ac:dyDescent="0.2"/>
    <row r="80" ht="20.100000000000001" customHeight="1" x14ac:dyDescent="0.2"/>
    <row r="81" ht="20.100000000000001" customHeight="1" x14ac:dyDescent="0.2"/>
    <row r="82" ht="20.100000000000001" customHeight="1" x14ac:dyDescent="0.2"/>
    <row r="83" ht="20.100000000000001" customHeight="1" x14ac:dyDescent="0.2"/>
    <row r="84" ht="20.100000000000001" customHeight="1" x14ac:dyDescent="0.2"/>
    <row r="85" ht="20.100000000000001" customHeight="1" x14ac:dyDescent="0.2"/>
    <row r="86" ht="20.100000000000001" customHeight="1" x14ac:dyDescent="0.2"/>
    <row r="87" ht="20.100000000000001" customHeight="1" x14ac:dyDescent="0.2"/>
    <row r="88" ht="20.100000000000001" customHeight="1" x14ac:dyDescent="0.2"/>
    <row r="89" ht="20.100000000000001" customHeight="1" x14ac:dyDescent="0.2"/>
    <row r="90" ht="20.100000000000001" customHeight="1" x14ac:dyDescent="0.2"/>
    <row r="91" ht="20.100000000000001" customHeight="1" x14ac:dyDescent="0.2"/>
    <row r="92" ht="20.100000000000001" customHeight="1" x14ac:dyDescent="0.2"/>
    <row r="93" ht="20.100000000000001" customHeight="1" x14ac:dyDescent="0.2"/>
    <row r="94" ht="20.100000000000001" customHeight="1" x14ac:dyDescent="0.2"/>
    <row r="95" ht="20.100000000000001" customHeight="1" x14ac:dyDescent="0.2"/>
    <row r="96" ht="20.100000000000001" customHeight="1" x14ac:dyDescent="0.2"/>
    <row r="97" ht="20.100000000000001" customHeight="1" x14ac:dyDescent="0.2"/>
    <row r="98" ht="20.100000000000001" customHeight="1" x14ac:dyDescent="0.2"/>
    <row r="99" ht="20.100000000000001" customHeight="1" x14ac:dyDescent="0.2"/>
    <row r="100" ht="20.100000000000001" customHeight="1" x14ac:dyDescent="0.2"/>
    <row r="101" ht="20.100000000000001" customHeight="1" x14ac:dyDescent="0.2"/>
    <row r="102" ht="20.100000000000001" customHeight="1" x14ac:dyDescent="0.2"/>
    <row r="103" ht="20.100000000000001" customHeight="1" x14ac:dyDescent="0.2"/>
    <row r="104" ht="20.100000000000001" customHeight="1" x14ac:dyDescent="0.2"/>
    <row r="105" ht="20.100000000000001" customHeight="1" x14ac:dyDescent="0.2"/>
    <row r="106" ht="20.100000000000001" customHeight="1" x14ac:dyDescent="0.2"/>
    <row r="107" ht="20.100000000000001" customHeight="1" x14ac:dyDescent="0.2"/>
    <row r="108" ht="20.100000000000001" customHeight="1" x14ac:dyDescent="0.2"/>
    <row r="109" ht="20.100000000000001" customHeight="1" x14ac:dyDescent="0.2"/>
    <row r="110" ht="20.100000000000001" customHeight="1" x14ac:dyDescent="0.2"/>
    <row r="111" ht="20.100000000000001" customHeight="1" x14ac:dyDescent="0.2"/>
    <row r="112" ht="20.100000000000001" customHeight="1" x14ac:dyDescent="0.2"/>
    <row r="113" ht="20.100000000000001" customHeight="1" x14ac:dyDescent="0.2"/>
    <row r="114" ht="20.100000000000001" customHeight="1" x14ac:dyDescent="0.2"/>
    <row r="115" ht="20.100000000000001" customHeight="1" x14ac:dyDescent="0.2"/>
    <row r="116" ht="20.100000000000001" customHeight="1" x14ac:dyDescent="0.2"/>
    <row r="117" ht="20.100000000000001" customHeight="1" x14ac:dyDescent="0.2"/>
    <row r="118" ht="20.100000000000001" customHeight="1" x14ac:dyDescent="0.2"/>
    <row r="119" ht="20.100000000000001" customHeight="1" x14ac:dyDescent="0.2"/>
    <row r="120" ht="20.100000000000001" customHeight="1" x14ac:dyDescent="0.2"/>
    <row r="121" ht="20.100000000000001" customHeight="1" x14ac:dyDescent="0.2"/>
    <row r="122" ht="20.100000000000001" customHeight="1" x14ac:dyDescent="0.2"/>
    <row r="123" ht="20.100000000000001" customHeight="1" x14ac:dyDescent="0.2"/>
    <row r="124" ht="20.100000000000001" customHeight="1" x14ac:dyDescent="0.2"/>
    <row r="125" ht="20.100000000000001" customHeight="1" x14ac:dyDescent="0.2"/>
    <row r="126" ht="20.100000000000001" customHeight="1" x14ac:dyDescent="0.2"/>
    <row r="127" ht="20.100000000000001" customHeight="1" x14ac:dyDescent="0.2"/>
    <row r="128" ht="20.100000000000001" customHeight="1" x14ac:dyDescent="0.2"/>
    <row r="129" ht="20.100000000000001" customHeight="1" x14ac:dyDescent="0.2"/>
    <row r="130" ht="20.100000000000001" customHeight="1" x14ac:dyDescent="0.2"/>
    <row r="131" ht="20.100000000000001" customHeight="1" x14ac:dyDescent="0.2"/>
    <row r="132" ht="20.100000000000001" customHeight="1" x14ac:dyDescent="0.2"/>
    <row r="133" ht="20.100000000000001" customHeight="1" x14ac:dyDescent="0.2"/>
    <row r="134" ht="20.100000000000001" customHeight="1" x14ac:dyDescent="0.2"/>
    <row r="135" ht="20.100000000000001" customHeight="1" x14ac:dyDescent="0.2"/>
    <row r="136" ht="20.100000000000001" customHeight="1" x14ac:dyDescent="0.2"/>
    <row r="137" ht="20.100000000000001" customHeight="1" x14ac:dyDescent="0.2"/>
    <row r="138" ht="20.100000000000001" customHeight="1" x14ac:dyDescent="0.2"/>
    <row r="139" ht="20.100000000000001" customHeight="1" x14ac:dyDescent="0.2"/>
    <row r="140" ht="20.100000000000001" customHeight="1" x14ac:dyDescent="0.2"/>
    <row r="141" ht="20.100000000000001" customHeight="1" x14ac:dyDescent="0.2"/>
    <row r="142" ht="20.100000000000001" customHeight="1" x14ac:dyDescent="0.2"/>
    <row r="143" ht="20.100000000000001" customHeight="1" x14ac:dyDescent="0.2"/>
    <row r="144" ht="20.100000000000001" customHeight="1" x14ac:dyDescent="0.2"/>
    <row r="145" ht="20.100000000000001" customHeight="1" x14ac:dyDescent="0.2"/>
    <row r="146" ht="20.100000000000001" customHeight="1" x14ac:dyDescent="0.2"/>
    <row r="147" ht="20.100000000000001" customHeight="1" x14ac:dyDescent="0.2"/>
    <row r="148" ht="20.100000000000001" customHeight="1" x14ac:dyDescent="0.2"/>
    <row r="149" ht="20.100000000000001" customHeight="1" x14ac:dyDescent="0.2"/>
    <row r="150" ht="20.100000000000001" customHeight="1" x14ac:dyDescent="0.2"/>
    <row r="151" ht="20.100000000000001" customHeight="1" x14ac:dyDescent="0.2"/>
    <row r="152" ht="20.100000000000001" customHeight="1" x14ac:dyDescent="0.2"/>
    <row r="153" ht="20.100000000000001" customHeight="1" x14ac:dyDescent="0.2"/>
    <row r="154" ht="20.100000000000001" customHeight="1" x14ac:dyDescent="0.2"/>
    <row r="155" ht="20.100000000000001" customHeight="1" x14ac:dyDescent="0.2"/>
    <row r="156" ht="20.100000000000001" customHeight="1" x14ac:dyDescent="0.2"/>
    <row r="157" ht="20.100000000000001" customHeight="1" x14ac:dyDescent="0.2"/>
    <row r="158" ht="20.100000000000001" customHeight="1" x14ac:dyDescent="0.2"/>
    <row r="159" ht="20.100000000000001" customHeight="1" x14ac:dyDescent="0.2"/>
    <row r="160" ht="20.100000000000001" customHeight="1" x14ac:dyDescent="0.2"/>
    <row r="161" ht="20.100000000000001" customHeight="1" x14ac:dyDescent="0.2"/>
    <row r="162" ht="20.100000000000001" customHeight="1" x14ac:dyDescent="0.2"/>
    <row r="163" ht="20.100000000000001" customHeight="1" x14ac:dyDescent="0.2"/>
    <row r="164" ht="20.100000000000001" customHeight="1" x14ac:dyDescent="0.2"/>
    <row r="165" ht="20.100000000000001" customHeight="1" x14ac:dyDescent="0.2"/>
    <row r="166" ht="20.100000000000001" customHeight="1" x14ac:dyDescent="0.2"/>
    <row r="167" ht="20.100000000000001" customHeight="1" x14ac:dyDescent="0.2"/>
    <row r="168" ht="20.100000000000001" customHeight="1" x14ac:dyDescent="0.2"/>
    <row r="169" ht="20.100000000000001" customHeight="1" x14ac:dyDescent="0.2"/>
    <row r="170" ht="20.100000000000001" customHeight="1" x14ac:dyDescent="0.2"/>
    <row r="171" ht="20.100000000000001" customHeight="1" x14ac:dyDescent="0.2"/>
    <row r="172" ht="20.100000000000001" customHeight="1" x14ac:dyDescent="0.2"/>
    <row r="173" ht="20.100000000000001" customHeight="1" x14ac:dyDescent="0.2"/>
    <row r="174" ht="20.100000000000001" customHeight="1" x14ac:dyDescent="0.2"/>
    <row r="175" ht="20.100000000000001" customHeight="1" x14ac:dyDescent="0.2"/>
    <row r="176" ht="20.100000000000001" customHeight="1" x14ac:dyDescent="0.2"/>
    <row r="177" ht="20.100000000000001" customHeight="1" x14ac:dyDescent="0.2"/>
    <row r="178" ht="20.100000000000001" customHeight="1" x14ac:dyDescent="0.2"/>
    <row r="179" ht="20.100000000000001" customHeight="1" x14ac:dyDescent="0.2"/>
    <row r="180" ht="20.100000000000001" customHeight="1" x14ac:dyDescent="0.2"/>
    <row r="181" ht="20.100000000000001" customHeight="1" x14ac:dyDescent="0.2"/>
    <row r="182" ht="20.100000000000001" customHeight="1" x14ac:dyDescent="0.2"/>
    <row r="183" ht="20.100000000000001" customHeight="1" x14ac:dyDescent="0.2"/>
    <row r="184" ht="20.100000000000001" customHeight="1" x14ac:dyDescent="0.2"/>
    <row r="185" ht="20.100000000000001" customHeight="1" x14ac:dyDescent="0.2"/>
    <row r="186" ht="20.100000000000001" customHeight="1" x14ac:dyDescent="0.2"/>
    <row r="187" ht="20.100000000000001" customHeight="1" x14ac:dyDescent="0.2"/>
    <row r="188" ht="20.100000000000001" customHeight="1" x14ac:dyDescent="0.2"/>
    <row r="189" ht="20.100000000000001" customHeight="1" x14ac:dyDescent="0.2"/>
    <row r="190" ht="20.100000000000001" customHeight="1" x14ac:dyDescent="0.2"/>
    <row r="191" ht="20.100000000000001" customHeight="1" x14ac:dyDescent="0.2"/>
    <row r="192" ht="20.100000000000001" customHeight="1" x14ac:dyDescent="0.2"/>
    <row r="193" ht="20.100000000000001" customHeight="1" x14ac:dyDescent="0.2"/>
    <row r="194" ht="20.100000000000001" customHeight="1" x14ac:dyDescent="0.2"/>
    <row r="195" ht="20.100000000000001" customHeight="1" x14ac:dyDescent="0.2"/>
    <row r="196" ht="20.100000000000001" customHeight="1" x14ac:dyDescent="0.2"/>
    <row r="197" ht="20.100000000000001" customHeight="1" x14ac:dyDescent="0.2"/>
    <row r="198" ht="20.100000000000001" customHeight="1" x14ac:dyDescent="0.2"/>
    <row r="199" ht="20.100000000000001" customHeight="1" x14ac:dyDescent="0.2"/>
    <row r="200" ht="20.100000000000001" customHeight="1" x14ac:dyDescent="0.2"/>
    <row r="201" ht="20.100000000000001" customHeight="1" x14ac:dyDescent="0.2"/>
    <row r="202" ht="20.100000000000001" customHeight="1" x14ac:dyDescent="0.2"/>
    <row r="203" ht="20.100000000000001" customHeight="1" x14ac:dyDescent="0.2"/>
    <row r="204" ht="20.100000000000001" customHeight="1" x14ac:dyDescent="0.2"/>
    <row r="205" ht="20.100000000000001" customHeight="1" x14ac:dyDescent="0.2"/>
    <row r="206" ht="20.100000000000001" customHeight="1" x14ac:dyDescent="0.2"/>
    <row r="207" ht="20.100000000000001" customHeight="1" x14ac:dyDescent="0.2"/>
    <row r="208" ht="20.100000000000001" customHeight="1" x14ac:dyDescent="0.2"/>
    <row r="209" ht="20.100000000000001" customHeight="1" x14ac:dyDescent="0.2"/>
    <row r="210" ht="20.100000000000001" customHeight="1" x14ac:dyDescent="0.2"/>
    <row r="211" ht="20.100000000000001" customHeight="1" x14ac:dyDescent="0.2"/>
    <row r="212" ht="20.100000000000001" customHeight="1" x14ac:dyDescent="0.2"/>
    <row r="213" ht="20.100000000000001" customHeight="1" x14ac:dyDescent="0.2"/>
    <row r="214" ht="20.100000000000001" customHeight="1" x14ac:dyDescent="0.2"/>
    <row r="215" ht="20.100000000000001" customHeight="1" x14ac:dyDescent="0.2"/>
    <row r="216" ht="20.100000000000001" customHeight="1" x14ac:dyDescent="0.2"/>
    <row r="217" ht="20.100000000000001" customHeight="1" x14ac:dyDescent="0.2"/>
    <row r="218" ht="20.100000000000001" customHeight="1" x14ac:dyDescent="0.2"/>
    <row r="219" ht="20.100000000000001" customHeight="1" x14ac:dyDescent="0.2"/>
    <row r="220" ht="20.100000000000001" customHeight="1" x14ac:dyDescent="0.2"/>
    <row r="221" ht="20.100000000000001" customHeight="1" x14ac:dyDescent="0.2"/>
    <row r="222" ht="20.100000000000001" customHeight="1" x14ac:dyDescent="0.2"/>
    <row r="223" ht="20.100000000000001" customHeight="1" x14ac:dyDescent="0.2"/>
    <row r="224" ht="20.100000000000001" customHeight="1" x14ac:dyDescent="0.2"/>
    <row r="225" ht="20.100000000000001" customHeight="1" x14ac:dyDescent="0.2"/>
    <row r="226" ht="20.100000000000001" customHeight="1" x14ac:dyDescent="0.2"/>
    <row r="227" ht="20.100000000000001" customHeight="1" x14ac:dyDescent="0.2"/>
    <row r="228" ht="20.100000000000001" customHeight="1" x14ac:dyDescent="0.2"/>
    <row r="229" ht="20.100000000000001" customHeight="1" x14ac:dyDescent="0.2"/>
    <row r="230" ht="20.100000000000001" customHeight="1" x14ac:dyDescent="0.2"/>
    <row r="231" ht="20.100000000000001" customHeight="1" x14ac:dyDescent="0.2"/>
    <row r="232" ht="20.100000000000001" customHeight="1" x14ac:dyDescent="0.2"/>
    <row r="233" ht="20.100000000000001" customHeight="1" x14ac:dyDescent="0.2"/>
    <row r="234" ht="20.100000000000001" customHeight="1" x14ac:dyDescent="0.2"/>
    <row r="235" ht="20.100000000000001" customHeight="1" x14ac:dyDescent="0.2"/>
    <row r="236" ht="20.100000000000001" customHeight="1" x14ac:dyDescent="0.2"/>
    <row r="237" ht="20.100000000000001" customHeight="1" x14ac:dyDescent="0.2"/>
    <row r="238" ht="20.100000000000001" customHeight="1" x14ac:dyDescent="0.2"/>
    <row r="239" ht="20.100000000000001" customHeight="1" x14ac:dyDescent="0.2"/>
    <row r="240" ht="20.100000000000001" customHeight="1" x14ac:dyDescent="0.2"/>
    <row r="241" ht="20.100000000000001" customHeight="1" x14ac:dyDescent="0.2"/>
    <row r="242" ht="20.100000000000001" customHeight="1" x14ac:dyDescent="0.2"/>
    <row r="243" ht="20.100000000000001" customHeight="1" x14ac:dyDescent="0.2"/>
    <row r="244" ht="20.100000000000001" customHeight="1" x14ac:dyDescent="0.2"/>
    <row r="245" ht="20.100000000000001" customHeight="1" x14ac:dyDescent="0.2"/>
    <row r="246" ht="20.100000000000001" customHeight="1" x14ac:dyDescent="0.2"/>
    <row r="247" ht="20.100000000000001" customHeight="1" x14ac:dyDescent="0.2"/>
    <row r="248" ht="20.100000000000001" customHeight="1" x14ac:dyDescent="0.2"/>
    <row r="249" ht="20.100000000000001" customHeight="1" x14ac:dyDescent="0.2"/>
    <row r="250" ht="20.100000000000001" customHeight="1" x14ac:dyDescent="0.2"/>
    <row r="251" ht="20.100000000000001" customHeight="1" x14ac:dyDescent="0.2"/>
    <row r="252" ht="20.100000000000001" customHeight="1" x14ac:dyDescent="0.2"/>
    <row r="253" ht="20.100000000000001" customHeight="1" x14ac:dyDescent="0.2"/>
    <row r="254" ht="20.100000000000001" customHeight="1" x14ac:dyDescent="0.2"/>
    <row r="255" ht="20.100000000000001" customHeight="1" x14ac:dyDescent="0.2"/>
    <row r="256" ht="20.100000000000001" customHeight="1" x14ac:dyDescent="0.2"/>
    <row r="257" ht="20.100000000000001" customHeight="1" x14ac:dyDescent="0.2"/>
    <row r="258" ht="20.100000000000001" customHeight="1" x14ac:dyDescent="0.2"/>
    <row r="259" ht="20.100000000000001" customHeight="1" x14ac:dyDescent="0.2"/>
    <row r="260" ht="20.100000000000001" customHeight="1" x14ac:dyDescent="0.2"/>
    <row r="261" ht="20.100000000000001" customHeight="1" x14ac:dyDescent="0.2"/>
    <row r="262" ht="20.100000000000001" customHeight="1" x14ac:dyDescent="0.2"/>
    <row r="263" ht="20.100000000000001" customHeight="1" x14ac:dyDescent="0.2"/>
    <row r="264" ht="20.100000000000001" customHeight="1" x14ac:dyDescent="0.2"/>
    <row r="265" ht="20.100000000000001" customHeight="1" x14ac:dyDescent="0.2"/>
    <row r="266" ht="20.100000000000001" customHeight="1" x14ac:dyDescent="0.2"/>
    <row r="267" ht="20.100000000000001" customHeight="1" x14ac:dyDescent="0.2"/>
    <row r="268" ht="20.100000000000001" customHeight="1" x14ac:dyDescent="0.2"/>
    <row r="269" ht="20.100000000000001" customHeight="1" x14ac:dyDescent="0.2"/>
    <row r="270" ht="20.100000000000001" customHeight="1" x14ac:dyDescent="0.2"/>
    <row r="271" ht="20.100000000000001" customHeight="1" x14ac:dyDescent="0.2"/>
    <row r="272" ht="20.100000000000001" customHeight="1" x14ac:dyDescent="0.2"/>
    <row r="273" ht="20.100000000000001" customHeight="1" x14ac:dyDescent="0.2"/>
    <row r="274" ht="20.100000000000001" customHeight="1" x14ac:dyDescent="0.2"/>
    <row r="275" ht="20.100000000000001" customHeight="1" x14ac:dyDescent="0.2"/>
    <row r="276" ht="20.100000000000001" customHeight="1" x14ac:dyDescent="0.2"/>
    <row r="277" ht="20.100000000000001" customHeight="1" x14ac:dyDescent="0.2"/>
    <row r="278" ht="20.100000000000001" customHeight="1" x14ac:dyDescent="0.2"/>
    <row r="279" ht="20.100000000000001" customHeight="1" x14ac:dyDescent="0.2"/>
    <row r="280" ht="20.100000000000001" customHeight="1" x14ac:dyDescent="0.2"/>
    <row r="281" ht="20.100000000000001" customHeight="1" x14ac:dyDescent="0.2"/>
    <row r="282" ht="20.100000000000001" customHeight="1" x14ac:dyDescent="0.2"/>
    <row r="283" ht="20.100000000000001" customHeight="1" x14ac:dyDescent="0.2"/>
    <row r="284" ht="20.100000000000001" customHeight="1" x14ac:dyDescent="0.2"/>
    <row r="285" ht="20.100000000000001" customHeight="1" x14ac:dyDescent="0.2"/>
    <row r="286" ht="20.100000000000001" customHeight="1" x14ac:dyDescent="0.2"/>
    <row r="287" ht="20.100000000000001" customHeight="1" x14ac:dyDescent="0.2"/>
    <row r="288" ht="20.100000000000001" customHeight="1" x14ac:dyDescent="0.2"/>
    <row r="289" ht="20.100000000000001" customHeight="1" x14ac:dyDescent="0.2"/>
    <row r="290" ht="20.100000000000001" customHeight="1" x14ac:dyDescent="0.2"/>
    <row r="291" ht="20.100000000000001" customHeight="1" x14ac:dyDescent="0.2"/>
    <row r="292" ht="20.100000000000001" customHeight="1" x14ac:dyDescent="0.2"/>
    <row r="293" ht="20.100000000000001" customHeight="1" x14ac:dyDescent="0.2"/>
    <row r="294" ht="20.100000000000001" customHeight="1" x14ac:dyDescent="0.2"/>
    <row r="295" ht="20.100000000000001" customHeight="1" x14ac:dyDescent="0.2"/>
    <row r="296" ht="20.100000000000001" customHeight="1" x14ac:dyDescent="0.2"/>
    <row r="297" ht="20.100000000000001" customHeight="1" x14ac:dyDescent="0.2"/>
    <row r="298" ht="20.100000000000001" customHeight="1" x14ac:dyDescent="0.2"/>
    <row r="299" ht="20.100000000000001" customHeight="1" x14ac:dyDescent="0.2"/>
    <row r="300" ht="20.100000000000001" customHeight="1" x14ac:dyDescent="0.2"/>
    <row r="301" ht="20.100000000000001" customHeight="1" x14ac:dyDescent="0.2"/>
    <row r="302" ht="20.100000000000001" customHeight="1" x14ac:dyDescent="0.2"/>
    <row r="303" ht="20.100000000000001" customHeight="1" x14ac:dyDescent="0.2"/>
    <row r="304" ht="20.100000000000001" customHeight="1" x14ac:dyDescent="0.2"/>
    <row r="305" ht="20.100000000000001" customHeight="1" x14ac:dyDescent="0.2"/>
    <row r="306" ht="20.100000000000001" customHeight="1" x14ac:dyDescent="0.2"/>
    <row r="307" ht="20.100000000000001" customHeight="1" x14ac:dyDescent="0.2"/>
    <row r="308" ht="20.100000000000001" customHeight="1" x14ac:dyDescent="0.2"/>
    <row r="309" ht="20.100000000000001" customHeight="1" x14ac:dyDescent="0.2"/>
    <row r="310" ht="20.100000000000001" customHeight="1" x14ac:dyDescent="0.2"/>
    <row r="311" ht="20.100000000000001" customHeight="1" x14ac:dyDescent="0.2"/>
    <row r="312" ht="20.100000000000001" customHeight="1" x14ac:dyDescent="0.2"/>
    <row r="313" ht="20.100000000000001" customHeight="1" x14ac:dyDescent="0.2"/>
    <row r="314" ht="20.100000000000001" customHeight="1" x14ac:dyDescent="0.2"/>
    <row r="315" ht="20.100000000000001" customHeight="1" x14ac:dyDescent="0.2"/>
    <row r="316" ht="20.100000000000001" customHeight="1" x14ac:dyDescent="0.2"/>
    <row r="317" ht="20.100000000000001" customHeight="1" x14ac:dyDescent="0.2"/>
    <row r="318" ht="20.100000000000001" customHeight="1" x14ac:dyDescent="0.2"/>
    <row r="319" ht="20.100000000000001" customHeight="1" x14ac:dyDescent="0.2"/>
    <row r="320" ht="20.100000000000001" customHeight="1" x14ac:dyDescent="0.2"/>
    <row r="321" ht="20.100000000000001" customHeight="1" x14ac:dyDescent="0.2"/>
    <row r="322" ht="20.100000000000001" customHeight="1" x14ac:dyDescent="0.2"/>
    <row r="323" ht="20.100000000000001" customHeight="1" x14ac:dyDescent="0.2"/>
    <row r="324" ht="20.100000000000001" customHeight="1" x14ac:dyDescent="0.2"/>
    <row r="325" ht="20.100000000000001" customHeight="1" x14ac:dyDescent="0.2"/>
    <row r="326" ht="20.100000000000001" customHeight="1" x14ac:dyDescent="0.2"/>
    <row r="327" ht="20.100000000000001" customHeight="1" x14ac:dyDescent="0.2"/>
    <row r="328" ht="20.100000000000001" customHeight="1" x14ac:dyDescent="0.2"/>
    <row r="329" ht="20.100000000000001" customHeight="1" x14ac:dyDescent="0.2"/>
  </sheetData>
  <mergeCells count="15">
    <mergeCell ref="Q33:R33"/>
    <mergeCell ref="A30:S31"/>
    <mergeCell ref="B32:D32"/>
    <mergeCell ref="E32:G32"/>
    <mergeCell ref="H32:J32"/>
    <mergeCell ref="K32:M32"/>
    <mergeCell ref="N32:P32"/>
    <mergeCell ref="Q32:S32"/>
    <mergeCell ref="A2:S3"/>
    <mergeCell ref="B4:D4"/>
    <mergeCell ref="E4:G4"/>
    <mergeCell ref="H4:J4"/>
    <mergeCell ref="K4:M4"/>
    <mergeCell ref="N4:P4"/>
    <mergeCell ref="Q4:S4"/>
  </mergeCells>
  <printOptions horizontalCentered="1"/>
  <pageMargins left="0.7" right="0.7" top="0.75" bottom="0.75" header="0.3" footer="0.3"/>
  <pageSetup paperSize="9" scale="68" orientation="portrait" r:id="rId1"/>
  <headerFooter>
    <oddHeader>&amp;R&amp;"Arial,Normal"&amp;8Key financial figures</oddHeader>
    <oddFooter>&amp;C&amp;7Fact book - Q1 2018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M329"/>
  <sheetViews>
    <sheetView view="pageBreakPreview" topLeftCell="A37" zoomScale="120" zoomScaleNormal="100" zoomScaleSheetLayoutView="120" zoomScalePageLayoutView="110" workbookViewId="0">
      <selection activeCell="F69" sqref="F69"/>
    </sheetView>
  </sheetViews>
  <sheetFormatPr defaultColWidth="9.140625" defaultRowHeight="11.25" x14ac:dyDescent="0.2"/>
  <cols>
    <col min="1" max="1" width="18.28515625" style="1445" customWidth="1"/>
    <col min="2" max="3" width="10.140625" style="1445" customWidth="1"/>
    <col min="4" max="6" width="10.140625" style="1446" customWidth="1"/>
    <col min="7" max="7" width="10.140625" style="1445" customWidth="1"/>
    <col min="8" max="10" width="6.5703125" style="1445" customWidth="1"/>
    <col min="11" max="11" width="5.5703125" style="1445" hidden="1" customWidth="1"/>
    <col min="12" max="12" width="5.42578125" style="1445" hidden="1" customWidth="1"/>
    <col min="13" max="13" width="5.28515625" style="1445" hidden="1" customWidth="1"/>
    <col min="14" max="16384" width="9.140625" style="1445"/>
  </cols>
  <sheetData>
    <row r="1" spans="1:13" ht="13.5" customHeight="1" x14ac:dyDescent="0.2">
      <c r="A1" s="1503" t="s">
        <v>371</v>
      </c>
      <c r="G1" s="1502"/>
    </row>
    <row r="2" spans="1:13" ht="13.5" customHeight="1" x14ac:dyDescent="0.2">
      <c r="A2" s="1501"/>
    </row>
    <row r="3" spans="1:13" ht="13.5" customHeight="1" thickBot="1" x14ac:dyDescent="0.25">
      <c r="A3" s="1469" t="s">
        <v>230</v>
      </c>
      <c r="B3" s="1467" t="s">
        <v>1295</v>
      </c>
      <c r="C3" s="1468" t="s">
        <v>1205</v>
      </c>
      <c r="D3" s="1468" t="s">
        <v>1204</v>
      </c>
      <c r="E3" s="1467" t="s">
        <v>1203</v>
      </c>
      <c r="F3" s="1467" t="s">
        <v>369</v>
      </c>
      <c r="G3" s="1466" t="s">
        <v>1294</v>
      </c>
      <c r="H3" s="1495"/>
      <c r="I3" s="1495"/>
      <c r="J3" s="1495"/>
    </row>
    <row r="4" spans="1:13" ht="13.5" customHeight="1" x14ac:dyDescent="0.2">
      <c r="A4" s="1465" t="s">
        <v>368</v>
      </c>
      <c r="B4" s="1450">
        <v>1109</v>
      </c>
      <c r="C4" s="1450">
        <v>1185</v>
      </c>
      <c r="D4" s="1450">
        <v>1175</v>
      </c>
      <c r="E4" s="1486">
        <v>1197</v>
      </c>
      <c r="F4" s="1486">
        <v>1209</v>
      </c>
      <c r="G4" s="1450">
        <v>1197</v>
      </c>
      <c r="H4" s="1462"/>
      <c r="I4" s="1462"/>
      <c r="J4" s="1495"/>
    </row>
    <row r="5" spans="1:13" ht="13.5" customHeight="1" x14ac:dyDescent="0.2">
      <c r="A5" s="1465" t="s">
        <v>367</v>
      </c>
      <c r="B5" s="1463">
        <v>0</v>
      </c>
      <c r="C5" s="1463">
        <v>-16</v>
      </c>
      <c r="D5" s="1463">
        <v>-7</v>
      </c>
      <c r="E5" s="1464">
        <v>4</v>
      </c>
      <c r="F5" s="1464">
        <v>26</v>
      </c>
      <c r="G5" s="1463">
        <v>-25</v>
      </c>
      <c r="H5" s="1500"/>
      <c r="I5" s="1500"/>
      <c r="J5" s="1494"/>
      <c r="K5" s="2167"/>
      <c r="L5" s="2167"/>
      <c r="M5" s="2167"/>
    </row>
    <row r="6" spans="1:13" ht="13.5" customHeight="1" x14ac:dyDescent="0.2">
      <c r="A6" s="1461" t="s">
        <v>366</v>
      </c>
      <c r="B6" s="1460">
        <v>-8</v>
      </c>
      <c r="C6" s="1460">
        <v>-16</v>
      </c>
      <c r="D6" s="1460">
        <v>-2</v>
      </c>
      <c r="E6" s="1459">
        <v>-3</v>
      </c>
      <c r="F6" s="1459">
        <v>16</v>
      </c>
      <c r="G6" s="1460">
        <v>-27</v>
      </c>
      <c r="H6" s="1494"/>
      <c r="I6" s="1494"/>
      <c r="J6" s="1494"/>
      <c r="K6" s="2167"/>
      <c r="L6" s="2167"/>
      <c r="M6" s="2167"/>
    </row>
    <row r="7" spans="1:13" ht="13.5" customHeight="1" x14ac:dyDescent="0.2">
      <c r="A7" s="1461" t="s">
        <v>365</v>
      </c>
      <c r="B7" s="1460">
        <v>8</v>
      </c>
      <c r="C7" s="1460">
        <v>0</v>
      </c>
      <c r="D7" s="1460">
        <v>-5</v>
      </c>
      <c r="E7" s="1459">
        <v>7</v>
      </c>
      <c r="F7" s="1459">
        <v>10</v>
      </c>
      <c r="G7" s="1460">
        <v>2</v>
      </c>
      <c r="H7" s="1499"/>
      <c r="I7" s="1499"/>
      <c r="J7" s="1499"/>
      <c r="K7" s="2166"/>
      <c r="L7" s="2166"/>
      <c r="M7" s="2165"/>
    </row>
    <row r="8" spans="1:13" ht="13.5" customHeight="1" x14ac:dyDescent="0.2">
      <c r="A8" s="1465" t="s">
        <v>364</v>
      </c>
      <c r="B8" s="1463">
        <v>-4</v>
      </c>
      <c r="C8" s="1463">
        <v>0</v>
      </c>
      <c r="D8" s="1463">
        <v>-4</v>
      </c>
      <c r="E8" s="1464">
        <v>5</v>
      </c>
      <c r="F8" s="1464">
        <v>-6</v>
      </c>
      <c r="G8" s="1463">
        <v>-13</v>
      </c>
      <c r="H8" s="1499"/>
      <c r="I8" s="1499"/>
      <c r="J8" s="1499"/>
      <c r="K8" s="2164"/>
      <c r="L8" s="2164"/>
      <c r="M8" s="2163"/>
    </row>
    <row r="9" spans="1:13" ht="13.5" customHeight="1" x14ac:dyDescent="0.2">
      <c r="A9" s="1461" t="s">
        <v>363</v>
      </c>
      <c r="B9" s="1460">
        <v>-3</v>
      </c>
      <c r="C9" s="1460">
        <v>2</v>
      </c>
      <c r="D9" s="1460">
        <v>-5</v>
      </c>
      <c r="E9" s="1459">
        <v>4</v>
      </c>
      <c r="F9" s="1459">
        <v>-6</v>
      </c>
      <c r="G9" s="1458">
        <v>-11</v>
      </c>
      <c r="H9" s="1499"/>
      <c r="I9" s="1499"/>
      <c r="J9" s="1499"/>
      <c r="K9" s="2162"/>
      <c r="L9" s="2162"/>
      <c r="M9" s="2161"/>
    </row>
    <row r="10" spans="1:13" ht="13.5" customHeight="1" x14ac:dyDescent="0.2">
      <c r="A10" s="1461" t="s">
        <v>362</v>
      </c>
      <c r="B10" s="1460">
        <v>-1</v>
      </c>
      <c r="C10" s="1460">
        <v>-2</v>
      </c>
      <c r="D10" s="1460">
        <v>1</v>
      </c>
      <c r="E10" s="1459">
        <v>1</v>
      </c>
      <c r="F10" s="1459">
        <v>0</v>
      </c>
      <c r="G10" s="1458">
        <v>-2</v>
      </c>
      <c r="H10" s="1499"/>
      <c r="I10" s="1499"/>
      <c r="J10" s="1499"/>
      <c r="K10" s="2160"/>
      <c r="L10" s="2160"/>
      <c r="M10" s="2159"/>
    </row>
    <row r="11" spans="1:13" ht="13.5" customHeight="1" x14ac:dyDescent="0.2">
      <c r="A11" s="1461" t="s">
        <v>361</v>
      </c>
      <c r="B11" s="1460">
        <v>-28</v>
      </c>
      <c r="C11" s="1460">
        <v>0</v>
      </c>
      <c r="D11" s="1460">
        <v>14</v>
      </c>
      <c r="E11" s="1459">
        <v>14</v>
      </c>
      <c r="F11" s="1459">
        <v>-28</v>
      </c>
      <c r="G11" s="1458">
        <v>0</v>
      </c>
      <c r="H11" s="1498"/>
      <c r="I11" s="1498"/>
      <c r="J11" s="1494"/>
      <c r="K11" s="2141"/>
      <c r="L11" s="2141"/>
      <c r="M11" s="2157"/>
    </row>
    <row r="12" spans="1:13" ht="13.5" customHeight="1" x14ac:dyDescent="0.2">
      <c r="A12" s="1461" t="s">
        <v>370</v>
      </c>
      <c r="B12" s="1460">
        <v>-24</v>
      </c>
      <c r="C12" s="1460">
        <v>-60</v>
      </c>
      <c r="D12" s="1460">
        <v>7</v>
      </c>
      <c r="E12" s="1459">
        <v>-45</v>
      </c>
      <c r="F12" s="1459">
        <v>-4</v>
      </c>
      <c r="G12" s="1458">
        <v>-106</v>
      </c>
      <c r="H12" s="1497"/>
      <c r="I12" s="1497"/>
      <c r="J12" s="2158"/>
      <c r="K12" s="2141"/>
      <c r="L12" s="2141"/>
      <c r="M12" s="2157"/>
    </row>
    <row r="13" spans="1:13" ht="13.5" customHeight="1" x14ac:dyDescent="0.2">
      <c r="A13" s="1461" t="s">
        <v>1206</v>
      </c>
      <c r="B13" s="1460"/>
      <c r="C13" s="1460">
        <v>-32</v>
      </c>
      <c r="D13" s="1460"/>
      <c r="E13" s="1459"/>
      <c r="F13" s="1459"/>
      <c r="G13" s="1458">
        <v>-28</v>
      </c>
      <c r="H13" s="1497"/>
      <c r="I13" s="1497"/>
      <c r="J13" s="2158"/>
      <c r="K13" s="2141"/>
      <c r="L13" s="2141"/>
      <c r="M13" s="2157"/>
    </row>
    <row r="14" spans="1:13" ht="13.5" customHeight="1" thickBot="1" x14ac:dyDescent="0.25">
      <c r="A14" s="1457" t="s">
        <v>359</v>
      </c>
      <c r="B14" s="1456">
        <v>-3</v>
      </c>
      <c r="C14" s="1456">
        <v>-14</v>
      </c>
      <c r="D14" s="1456">
        <v>-3</v>
      </c>
      <c r="E14" s="1455">
        <v>-20</v>
      </c>
      <c r="F14" s="1455">
        <v>10</v>
      </c>
      <c r="G14" s="1454">
        <v>-40</v>
      </c>
      <c r="H14" s="1496"/>
      <c r="I14" s="1496"/>
      <c r="J14" s="1495"/>
      <c r="K14" s="2141"/>
      <c r="L14" s="2141"/>
      <c r="M14" s="2157"/>
    </row>
    <row r="15" spans="1:13" ht="13.5" customHeight="1" x14ac:dyDescent="0.2">
      <c r="A15" s="1453" t="s">
        <v>358</v>
      </c>
      <c r="B15" s="1450">
        <v>1053</v>
      </c>
      <c r="C15" s="1450">
        <v>1109</v>
      </c>
      <c r="D15" s="1450">
        <v>1185</v>
      </c>
      <c r="E15" s="1486">
        <v>1175</v>
      </c>
      <c r="F15" s="1486">
        <v>1197</v>
      </c>
      <c r="G15" s="1450">
        <v>1053</v>
      </c>
      <c r="H15" s="1473"/>
      <c r="I15" s="1473"/>
      <c r="J15" s="1495"/>
      <c r="K15" s="2141"/>
      <c r="L15" s="2141"/>
      <c r="M15" s="2157"/>
    </row>
    <row r="16" spans="1:13" ht="17.25" customHeight="1" x14ac:dyDescent="0.2">
      <c r="D16" s="1445"/>
      <c r="E16" s="1470"/>
      <c r="F16" s="1470"/>
      <c r="G16" s="1470"/>
      <c r="H16" s="1493"/>
      <c r="I16" s="1493"/>
      <c r="J16" s="1494"/>
      <c r="K16" s="2140"/>
      <c r="L16" s="2140"/>
      <c r="M16" s="2155"/>
    </row>
    <row r="17" spans="1:13" ht="13.5" customHeight="1" thickBot="1" x14ac:dyDescent="0.25">
      <c r="A17" s="1469" t="s">
        <v>235</v>
      </c>
      <c r="B17" s="1467" t="s">
        <v>1295</v>
      </c>
      <c r="C17" s="1468" t="s">
        <v>1205</v>
      </c>
      <c r="D17" s="1468" t="s">
        <v>1204</v>
      </c>
      <c r="E17" s="1467" t="s">
        <v>1203</v>
      </c>
      <c r="F17" s="1467" t="s">
        <v>369</v>
      </c>
      <c r="G17" s="1466" t="s">
        <v>1294</v>
      </c>
      <c r="H17" s="1493"/>
      <c r="I17" s="1493"/>
      <c r="J17" s="2156"/>
      <c r="K17" s="2141"/>
      <c r="L17" s="2141"/>
      <c r="M17" s="2134"/>
    </row>
    <row r="18" spans="1:13" ht="13.5" customHeight="1" x14ac:dyDescent="0.2">
      <c r="A18" s="1465" t="s">
        <v>368</v>
      </c>
      <c r="B18" s="1450">
        <v>521</v>
      </c>
      <c r="C18" s="1450">
        <v>534</v>
      </c>
      <c r="D18" s="1450">
        <v>518</v>
      </c>
      <c r="E18" s="1486">
        <v>524</v>
      </c>
      <c r="F18" s="1486">
        <v>507</v>
      </c>
      <c r="G18" s="1450">
        <v>524</v>
      </c>
      <c r="H18" s="1493"/>
      <c r="I18" s="1493"/>
      <c r="J18" s="2156"/>
      <c r="K18" s="2141"/>
      <c r="L18" s="2141"/>
      <c r="M18" s="2134"/>
    </row>
    <row r="19" spans="1:13" ht="13.5" customHeight="1" x14ac:dyDescent="0.2">
      <c r="A19" s="1465" t="s">
        <v>367</v>
      </c>
      <c r="B19" s="1450">
        <v>-5</v>
      </c>
      <c r="C19" s="1450">
        <v>-9</v>
      </c>
      <c r="D19" s="1450">
        <v>2</v>
      </c>
      <c r="E19" s="1486">
        <v>-1</v>
      </c>
      <c r="F19" s="1486">
        <v>15</v>
      </c>
      <c r="G19" s="1463">
        <v>-13</v>
      </c>
      <c r="H19" s="1462"/>
      <c r="I19" s="1462"/>
      <c r="K19" s="2142"/>
      <c r="L19" s="2142"/>
      <c r="M19" s="2134"/>
    </row>
    <row r="20" spans="1:13" ht="13.5" customHeight="1" x14ac:dyDescent="0.2">
      <c r="A20" s="1461" t="s">
        <v>366</v>
      </c>
      <c r="B20" s="1490">
        <v>-9</v>
      </c>
      <c r="C20" s="1490">
        <v>-8</v>
      </c>
      <c r="D20" s="1490">
        <v>4</v>
      </c>
      <c r="E20" s="1489">
        <v>-3</v>
      </c>
      <c r="F20" s="1489">
        <v>15</v>
      </c>
      <c r="G20" s="1460">
        <v>-12</v>
      </c>
      <c r="H20" s="1462"/>
      <c r="I20" s="1462"/>
      <c r="K20" s="2140"/>
      <c r="L20" s="2140"/>
      <c r="M20" s="2135"/>
    </row>
    <row r="21" spans="1:13" ht="13.5" customHeight="1" x14ac:dyDescent="0.2">
      <c r="A21" s="1461" t="s">
        <v>365</v>
      </c>
      <c r="B21" s="1490">
        <v>4</v>
      </c>
      <c r="C21" s="1490">
        <v>-1</v>
      </c>
      <c r="D21" s="1490">
        <v>-2</v>
      </c>
      <c r="E21" s="1489">
        <v>2</v>
      </c>
      <c r="F21" s="1489">
        <v>0</v>
      </c>
      <c r="G21" s="1460">
        <v>-1</v>
      </c>
      <c r="H21" s="1492"/>
      <c r="I21" s="1492"/>
      <c r="K21" s="2141"/>
      <c r="L21" s="2141"/>
      <c r="M21" s="2134"/>
    </row>
    <row r="22" spans="1:13" ht="13.5" customHeight="1" x14ac:dyDescent="0.2">
      <c r="A22" s="1465" t="s">
        <v>364</v>
      </c>
      <c r="B22" s="1450">
        <v>0</v>
      </c>
      <c r="C22" s="1450">
        <v>4</v>
      </c>
      <c r="D22" s="1450">
        <v>4</v>
      </c>
      <c r="E22" s="1486">
        <v>3</v>
      </c>
      <c r="F22" s="1486">
        <v>1</v>
      </c>
      <c r="G22" s="1463">
        <v>1</v>
      </c>
      <c r="H22" s="1475"/>
      <c r="I22" s="1475"/>
      <c r="K22" s="2140"/>
      <c r="L22" s="2140"/>
      <c r="M22" s="2155"/>
    </row>
    <row r="23" spans="1:13" ht="13.5" customHeight="1" x14ac:dyDescent="0.2">
      <c r="A23" s="1461" t="s">
        <v>363</v>
      </c>
      <c r="B23" s="1490">
        <v>0</v>
      </c>
      <c r="C23" s="1490">
        <v>4</v>
      </c>
      <c r="D23" s="1490">
        <v>4</v>
      </c>
      <c r="E23" s="1489">
        <v>2</v>
      </c>
      <c r="F23" s="1489">
        <v>1</v>
      </c>
      <c r="G23" s="1458">
        <v>1</v>
      </c>
      <c r="H23" s="1475"/>
      <c r="I23" s="1475"/>
      <c r="K23" s="2139"/>
      <c r="L23" s="2139"/>
      <c r="M23" s="2134"/>
    </row>
    <row r="24" spans="1:13" ht="13.5" customHeight="1" x14ac:dyDescent="0.2">
      <c r="A24" s="1461" t="s">
        <v>362</v>
      </c>
      <c r="B24" s="1490">
        <v>0</v>
      </c>
      <c r="C24" s="1490">
        <v>0</v>
      </c>
      <c r="D24" s="1490">
        <v>0</v>
      </c>
      <c r="E24" s="1489">
        <v>1</v>
      </c>
      <c r="F24" s="1489">
        <v>0</v>
      </c>
      <c r="G24" s="1458">
        <v>0</v>
      </c>
      <c r="H24" s="1491"/>
      <c r="I24" s="1475"/>
      <c r="K24" s="2138"/>
      <c r="L24" s="2138"/>
      <c r="M24" s="2154"/>
    </row>
    <row r="25" spans="1:13" ht="13.5" customHeight="1" x14ac:dyDescent="0.2">
      <c r="A25" s="1461" t="s">
        <v>361</v>
      </c>
      <c r="B25" s="1490">
        <v>-12</v>
      </c>
      <c r="C25" s="1490">
        <v>0</v>
      </c>
      <c r="D25" s="1490">
        <v>6</v>
      </c>
      <c r="E25" s="1489">
        <v>6</v>
      </c>
      <c r="F25" s="1489">
        <v>-12</v>
      </c>
      <c r="G25" s="1458">
        <v>0</v>
      </c>
      <c r="H25" s="1475"/>
      <c r="I25" s="1475"/>
      <c r="K25" s="2136"/>
      <c r="L25" s="2136"/>
      <c r="M25" s="2134"/>
    </row>
    <row r="26" spans="1:13" ht="13.5" customHeight="1" x14ac:dyDescent="0.2">
      <c r="A26" s="1461" t="s">
        <v>360</v>
      </c>
      <c r="B26" s="1490">
        <v>-6</v>
      </c>
      <c r="C26" s="1490">
        <v>-8</v>
      </c>
      <c r="D26" s="1490">
        <v>4</v>
      </c>
      <c r="E26" s="1489">
        <v>-14</v>
      </c>
      <c r="F26" s="1489">
        <v>13</v>
      </c>
      <c r="G26" s="1458">
        <v>-14</v>
      </c>
      <c r="H26" s="1473"/>
      <c r="I26" s="1473"/>
      <c r="K26" s="2136"/>
      <c r="L26" s="2136"/>
      <c r="M26" s="2134"/>
    </row>
    <row r="27" spans="1:13" ht="13.5" customHeight="1" thickBot="1" x14ac:dyDescent="0.25">
      <c r="A27" s="1457" t="s">
        <v>359</v>
      </c>
      <c r="B27" s="1488">
        <v>-4</v>
      </c>
      <c r="C27" s="1488">
        <v>-7</v>
      </c>
      <c r="D27" s="1488">
        <v>2</v>
      </c>
      <c r="E27" s="1487">
        <v>-7</v>
      </c>
      <c r="F27" s="1487">
        <v>5</v>
      </c>
      <c r="G27" s="1454">
        <v>-14</v>
      </c>
      <c r="H27" s="1475"/>
      <c r="I27" s="1475"/>
      <c r="K27" s="2136"/>
      <c r="L27" s="2136"/>
      <c r="M27" s="2134"/>
    </row>
    <row r="28" spans="1:13" ht="13.5" customHeight="1" x14ac:dyDescent="0.2">
      <c r="A28" s="1453" t="s">
        <v>358</v>
      </c>
      <c r="B28" s="1450">
        <v>498</v>
      </c>
      <c r="C28" s="1450">
        <v>521</v>
      </c>
      <c r="D28" s="1450">
        <v>534</v>
      </c>
      <c r="E28" s="1486">
        <v>518</v>
      </c>
      <c r="F28" s="1486">
        <v>524</v>
      </c>
      <c r="G28" s="1450">
        <v>498</v>
      </c>
      <c r="H28" s="1475"/>
      <c r="I28" s="1475"/>
      <c r="K28" s="2131"/>
      <c r="L28" s="2131"/>
      <c r="M28" s="2135"/>
    </row>
    <row r="29" spans="1:13" ht="17.25" customHeight="1" x14ac:dyDescent="0.2">
      <c r="B29" s="1470"/>
      <c r="C29" s="1470"/>
      <c r="D29" s="1470"/>
      <c r="E29" s="1470"/>
      <c r="F29" s="1470"/>
      <c r="G29" s="1470"/>
      <c r="H29" s="1462"/>
      <c r="I29" s="1462"/>
      <c r="K29" s="2133"/>
      <c r="L29" s="2133"/>
      <c r="M29" s="2134"/>
    </row>
    <row r="30" spans="1:13" ht="13.5" customHeight="1" thickBot="1" x14ac:dyDescent="0.25">
      <c r="A30" s="1469" t="s">
        <v>77</v>
      </c>
      <c r="B30" s="1467" t="s">
        <v>1295</v>
      </c>
      <c r="C30" s="1468" t="s">
        <v>1205</v>
      </c>
      <c r="D30" s="1468" t="s">
        <v>1204</v>
      </c>
      <c r="E30" s="1467" t="s">
        <v>1203</v>
      </c>
      <c r="F30" s="1467" t="s">
        <v>369</v>
      </c>
      <c r="G30" s="1466" t="s">
        <v>1294</v>
      </c>
      <c r="H30" s="1462"/>
      <c r="I30" s="1462"/>
      <c r="K30" s="2133"/>
      <c r="L30" s="2133"/>
      <c r="M30" s="2134"/>
    </row>
    <row r="31" spans="1:13" ht="13.5" customHeight="1" x14ac:dyDescent="0.2">
      <c r="A31" s="1465" t="s">
        <v>368</v>
      </c>
      <c r="B31" s="1485">
        <v>282</v>
      </c>
      <c r="C31" s="1485">
        <v>285</v>
      </c>
      <c r="D31" s="1485">
        <v>284</v>
      </c>
      <c r="E31" s="1479">
        <v>281</v>
      </c>
      <c r="F31" s="1479">
        <v>276</v>
      </c>
      <c r="G31" s="1484">
        <v>281</v>
      </c>
      <c r="H31" s="1462"/>
      <c r="I31" s="1462"/>
      <c r="K31" s="2133"/>
      <c r="L31" s="2133"/>
      <c r="M31" s="2134"/>
    </row>
    <row r="32" spans="1:13" ht="13.5" customHeight="1" x14ac:dyDescent="0.2">
      <c r="A32" s="1465" t="s">
        <v>367</v>
      </c>
      <c r="B32" s="1463">
        <v>-2</v>
      </c>
      <c r="C32" s="1463">
        <v>-4</v>
      </c>
      <c r="D32" s="1463">
        <v>-4</v>
      </c>
      <c r="E32" s="1464">
        <v>3</v>
      </c>
      <c r="F32" s="1464">
        <v>5</v>
      </c>
      <c r="G32" s="1463">
        <v>-4</v>
      </c>
      <c r="H32" s="1462"/>
      <c r="I32" s="1462"/>
      <c r="K32" s="2133"/>
      <c r="L32" s="2133"/>
      <c r="M32" s="2134"/>
    </row>
    <row r="33" spans="1:13" ht="13.5" customHeight="1" x14ac:dyDescent="0.2">
      <c r="A33" s="1461" t="s">
        <v>366</v>
      </c>
      <c r="B33" s="1460">
        <v>-4</v>
      </c>
      <c r="C33" s="1460">
        <v>-3</v>
      </c>
      <c r="D33" s="1460">
        <v>-4</v>
      </c>
      <c r="E33" s="1459">
        <v>2</v>
      </c>
      <c r="F33" s="1459">
        <v>0</v>
      </c>
      <c r="G33" s="1460">
        <v>-6</v>
      </c>
      <c r="H33" s="1462"/>
      <c r="I33" s="1462"/>
      <c r="K33" s="2133"/>
      <c r="L33" s="2133"/>
      <c r="M33" s="2134"/>
    </row>
    <row r="34" spans="1:13" ht="13.5" customHeight="1" x14ac:dyDescent="0.2">
      <c r="A34" s="1461" t="s">
        <v>365</v>
      </c>
      <c r="B34" s="1460">
        <v>2</v>
      </c>
      <c r="C34" s="1460">
        <v>-1</v>
      </c>
      <c r="D34" s="1460">
        <v>0</v>
      </c>
      <c r="E34" s="1459">
        <v>1</v>
      </c>
      <c r="F34" s="1459">
        <v>5</v>
      </c>
      <c r="G34" s="1460">
        <v>2</v>
      </c>
      <c r="H34" s="1462"/>
      <c r="I34" s="1462"/>
      <c r="K34" s="2133"/>
      <c r="L34" s="2133"/>
      <c r="M34" s="2132"/>
    </row>
    <row r="35" spans="1:13" ht="13.5" customHeight="1" x14ac:dyDescent="0.2">
      <c r="A35" s="1465" t="s">
        <v>364</v>
      </c>
      <c r="B35" s="1463">
        <v>1</v>
      </c>
      <c r="C35" s="1463">
        <v>2</v>
      </c>
      <c r="D35" s="1463">
        <v>2</v>
      </c>
      <c r="E35" s="1464">
        <v>3</v>
      </c>
      <c r="F35" s="1464">
        <v>-2</v>
      </c>
      <c r="G35" s="1463">
        <v>8</v>
      </c>
      <c r="H35" s="1462"/>
      <c r="I35" s="1483"/>
      <c r="J35" s="1462"/>
      <c r="K35" s="2131"/>
      <c r="L35" s="2131"/>
      <c r="M35" s="2129"/>
    </row>
    <row r="36" spans="1:13" ht="13.5" customHeight="1" x14ac:dyDescent="0.2">
      <c r="A36" s="1461" t="s">
        <v>363</v>
      </c>
      <c r="B36" s="1460">
        <v>1</v>
      </c>
      <c r="C36" s="1460">
        <v>2</v>
      </c>
      <c r="D36" s="1460">
        <v>2</v>
      </c>
      <c r="E36" s="1459">
        <v>3</v>
      </c>
      <c r="F36" s="1459">
        <v>-2</v>
      </c>
      <c r="G36" s="1458">
        <v>8</v>
      </c>
      <c r="H36" s="1462"/>
      <c r="I36" s="1483"/>
      <c r="J36" s="1462"/>
      <c r="K36" s="2153"/>
      <c r="L36" s="2153"/>
      <c r="M36" s="2153"/>
    </row>
    <row r="37" spans="1:13" s="1480" customFormat="1" ht="13.5" customHeight="1" x14ac:dyDescent="0.2">
      <c r="A37" s="1461" t="s">
        <v>362</v>
      </c>
      <c r="B37" s="1460">
        <v>0</v>
      </c>
      <c r="C37" s="1460">
        <v>0</v>
      </c>
      <c r="D37" s="1460">
        <v>0</v>
      </c>
      <c r="E37" s="1459">
        <v>0</v>
      </c>
      <c r="F37" s="1459">
        <v>0</v>
      </c>
      <c r="G37" s="1458">
        <v>0</v>
      </c>
      <c r="H37" s="1482"/>
      <c r="I37" s="1481"/>
      <c r="J37" s="2152"/>
      <c r="K37" s="2151"/>
      <c r="L37" s="2151"/>
      <c r="M37" s="2150"/>
    </row>
    <row r="38" spans="1:13" ht="13.5" customHeight="1" x14ac:dyDescent="0.2">
      <c r="A38" s="1461" t="s">
        <v>361</v>
      </c>
      <c r="B38" s="1460">
        <v>-6</v>
      </c>
      <c r="C38" s="1460">
        <v>0</v>
      </c>
      <c r="D38" s="1460">
        <v>3</v>
      </c>
      <c r="E38" s="1459">
        <v>3</v>
      </c>
      <c r="F38" s="1459">
        <v>-6</v>
      </c>
      <c r="G38" s="1458">
        <v>0</v>
      </c>
      <c r="H38" s="1462"/>
      <c r="I38" s="1476"/>
      <c r="J38" s="1475"/>
      <c r="K38" s="2149"/>
      <c r="L38" s="2148"/>
      <c r="M38" s="2148"/>
    </row>
    <row r="39" spans="1:13" ht="13.5" customHeight="1" x14ac:dyDescent="0.2">
      <c r="A39" s="1461" t="s">
        <v>360</v>
      </c>
      <c r="B39" s="1460">
        <v>17</v>
      </c>
      <c r="C39" s="1460">
        <v>-1</v>
      </c>
      <c r="D39" s="1460">
        <v>0</v>
      </c>
      <c r="E39" s="1459">
        <v>-6</v>
      </c>
      <c r="F39" s="1459">
        <v>8</v>
      </c>
      <c r="G39" s="1458">
        <v>7</v>
      </c>
      <c r="H39" s="1462"/>
      <c r="I39" s="1476"/>
      <c r="J39" s="1475"/>
      <c r="K39" s="2147"/>
      <c r="L39" s="2146"/>
      <c r="M39" s="2145"/>
    </row>
    <row r="40" spans="1:13" ht="13.5" customHeight="1" thickBot="1" x14ac:dyDescent="0.25">
      <c r="A40" s="1457" t="s">
        <v>359</v>
      </c>
      <c r="B40" s="1456">
        <v>-1</v>
      </c>
      <c r="C40" s="1456">
        <v>-3</v>
      </c>
      <c r="D40" s="1456">
        <v>1</v>
      </c>
      <c r="E40" s="1455">
        <v>-4</v>
      </c>
      <c r="F40" s="1455">
        <v>2</v>
      </c>
      <c r="G40" s="1454">
        <v>-7</v>
      </c>
      <c r="H40" s="1462"/>
      <c r="I40" s="1476"/>
      <c r="J40" s="1475"/>
      <c r="K40" s="2144"/>
      <c r="L40" s="2144"/>
      <c r="M40" s="2143"/>
    </row>
    <row r="41" spans="1:13" ht="13.5" customHeight="1" x14ac:dyDescent="0.2">
      <c r="A41" s="1453" t="s">
        <v>358</v>
      </c>
      <c r="B41" s="1452">
        <v>292</v>
      </c>
      <c r="C41" s="1452">
        <v>282</v>
      </c>
      <c r="D41" s="1452">
        <v>285</v>
      </c>
      <c r="E41" s="1451">
        <v>284</v>
      </c>
      <c r="F41" s="1451">
        <v>281</v>
      </c>
      <c r="G41" s="1450">
        <v>292</v>
      </c>
      <c r="H41" s="1462"/>
      <c r="I41" s="1476"/>
      <c r="J41" s="1475"/>
      <c r="K41" s="2141"/>
      <c r="L41" s="2141"/>
      <c r="M41" s="2134"/>
    </row>
    <row r="42" spans="1:13" ht="17.25" customHeight="1" x14ac:dyDescent="0.2">
      <c r="B42" s="1470"/>
      <c r="C42" s="1470"/>
      <c r="D42" s="1470"/>
      <c r="E42" s="1470"/>
      <c r="F42" s="1470"/>
      <c r="G42" s="1470"/>
      <c r="H42" s="1462"/>
      <c r="I42" s="1474"/>
      <c r="J42" s="1473"/>
      <c r="K42" s="2141"/>
      <c r="L42" s="2141"/>
      <c r="M42" s="2134"/>
    </row>
    <row r="43" spans="1:13" ht="13.5" customHeight="1" thickBot="1" x14ac:dyDescent="0.25">
      <c r="A43" s="1469" t="s">
        <v>233</v>
      </c>
      <c r="B43" s="1467" t="s">
        <v>1295</v>
      </c>
      <c r="C43" s="1468" t="s">
        <v>1205</v>
      </c>
      <c r="D43" s="1468" t="s">
        <v>1204</v>
      </c>
      <c r="E43" s="1467" t="s">
        <v>1203</v>
      </c>
      <c r="F43" s="1467" t="s">
        <v>369</v>
      </c>
      <c r="G43" s="1466" t="s">
        <v>1294</v>
      </c>
      <c r="H43" s="1462"/>
      <c r="I43" s="1474"/>
      <c r="J43" s="1475"/>
      <c r="K43" s="2141"/>
      <c r="L43" s="2141"/>
      <c r="M43" s="2134"/>
    </row>
    <row r="44" spans="1:13" ht="13.5" customHeight="1" x14ac:dyDescent="0.2">
      <c r="A44" s="1465" t="s">
        <v>368</v>
      </c>
      <c r="B44" s="1463">
        <v>164</v>
      </c>
      <c r="C44" s="1463">
        <v>185</v>
      </c>
      <c r="D44" s="1463">
        <v>190</v>
      </c>
      <c r="E44" s="1464">
        <v>200</v>
      </c>
      <c r="F44" s="1464">
        <v>203</v>
      </c>
      <c r="G44" s="1478">
        <v>200</v>
      </c>
      <c r="H44" s="1462"/>
      <c r="I44" s="1476"/>
      <c r="J44" s="1475"/>
      <c r="K44" s="2141"/>
      <c r="L44" s="2141"/>
      <c r="M44" s="2134"/>
    </row>
    <row r="45" spans="1:13" ht="13.5" customHeight="1" x14ac:dyDescent="0.2">
      <c r="A45" s="1465" t="s">
        <v>367</v>
      </c>
      <c r="B45" s="1463">
        <v>4</v>
      </c>
      <c r="C45" s="1463">
        <v>-4</v>
      </c>
      <c r="D45" s="1463">
        <v>-4</v>
      </c>
      <c r="E45" s="1464">
        <v>0</v>
      </c>
      <c r="F45" s="1464">
        <v>5</v>
      </c>
      <c r="G45" s="1477">
        <v>-4</v>
      </c>
      <c r="H45" s="1462"/>
      <c r="I45" s="1476"/>
      <c r="J45" s="1475"/>
      <c r="K45" s="2141"/>
      <c r="L45" s="2141"/>
      <c r="M45" s="2134"/>
    </row>
    <row r="46" spans="1:13" ht="13.5" customHeight="1" x14ac:dyDescent="0.2">
      <c r="A46" s="1461" t="s">
        <v>366</v>
      </c>
      <c r="B46" s="1460">
        <v>2</v>
      </c>
      <c r="C46" s="1460">
        <v>-5</v>
      </c>
      <c r="D46" s="1460">
        <v>-2</v>
      </c>
      <c r="E46" s="1459">
        <v>-3</v>
      </c>
      <c r="F46" s="1459">
        <v>2</v>
      </c>
      <c r="G46" s="1460">
        <v>-8</v>
      </c>
      <c r="H46" s="1462"/>
      <c r="I46" s="1476"/>
      <c r="J46" s="1475"/>
      <c r="K46" s="2140"/>
      <c r="L46" s="2140"/>
      <c r="M46" s="2135"/>
    </row>
    <row r="47" spans="1:13" ht="13.5" customHeight="1" x14ac:dyDescent="0.2">
      <c r="A47" s="1461" t="s">
        <v>365</v>
      </c>
      <c r="B47" s="1460">
        <v>2</v>
      </c>
      <c r="C47" s="1460">
        <v>1</v>
      </c>
      <c r="D47" s="1460">
        <v>-2</v>
      </c>
      <c r="E47" s="1459">
        <v>3</v>
      </c>
      <c r="F47" s="1459">
        <v>3</v>
      </c>
      <c r="G47" s="1460">
        <v>4</v>
      </c>
      <c r="H47" s="1462"/>
      <c r="I47" s="1474"/>
      <c r="J47" s="1473"/>
      <c r="K47" s="2141"/>
      <c r="L47" s="2141"/>
      <c r="M47" s="2134"/>
    </row>
    <row r="48" spans="1:13" ht="13.5" customHeight="1" x14ac:dyDescent="0.2">
      <c r="A48" s="1465" t="s">
        <v>364</v>
      </c>
      <c r="B48" s="1463">
        <v>-4</v>
      </c>
      <c r="C48" s="1463">
        <v>-6</v>
      </c>
      <c r="D48" s="1463">
        <v>-8</v>
      </c>
      <c r="E48" s="1464">
        <v>1</v>
      </c>
      <c r="F48" s="1464">
        <v>-5</v>
      </c>
      <c r="G48" s="1472">
        <v>-18</v>
      </c>
      <c r="H48" s="1462"/>
      <c r="I48" s="1462"/>
      <c r="K48" s="2141"/>
      <c r="L48" s="2141"/>
      <c r="M48" s="2134"/>
    </row>
    <row r="49" spans="1:13" ht="13.5" customHeight="1" x14ac:dyDescent="0.2">
      <c r="A49" s="1461" t="s">
        <v>363</v>
      </c>
      <c r="B49" s="1460">
        <v>-3</v>
      </c>
      <c r="C49" s="1460">
        <v>-4</v>
      </c>
      <c r="D49" s="1460">
        <v>-9</v>
      </c>
      <c r="E49" s="1459">
        <v>0</v>
      </c>
      <c r="F49" s="1459">
        <v>-5</v>
      </c>
      <c r="G49" s="1458">
        <v>-16</v>
      </c>
      <c r="H49" s="1462"/>
      <c r="I49" s="1462"/>
      <c r="K49" s="2142"/>
      <c r="L49" s="2141"/>
      <c r="M49" s="2134"/>
    </row>
    <row r="50" spans="1:13" ht="13.5" customHeight="1" x14ac:dyDescent="0.2">
      <c r="A50" s="1461" t="s">
        <v>362</v>
      </c>
      <c r="B50" s="1460">
        <v>-1</v>
      </c>
      <c r="C50" s="1460">
        <v>-2</v>
      </c>
      <c r="D50" s="1460">
        <v>1</v>
      </c>
      <c r="E50" s="1459">
        <v>1</v>
      </c>
      <c r="F50" s="1459">
        <v>0</v>
      </c>
      <c r="G50" s="1458">
        <v>-2</v>
      </c>
      <c r="H50" s="1462"/>
      <c r="I50" s="1462"/>
      <c r="K50" s="2140"/>
      <c r="L50" s="2140"/>
      <c r="M50" s="2135"/>
    </row>
    <row r="51" spans="1:13" ht="13.5" customHeight="1" x14ac:dyDescent="0.2">
      <c r="A51" s="1461" t="s">
        <v>361</v>
      </c>
      <c r="B51" s="1460">
        <v>-5</v>
      </c>
      <c r="C51" s="1460">
        <v>0</v>
      </c>
      <c r="D51" s="1460">
        <v>3</v>
      </c>
      <c r="E51" s="1459">
        <v>3</v>
      </c>
      <c r="F51" s="1459">
        <v>-5</v>
      </c>
      <c r="G51" s="1458">
        <v>0</v>
      </c>
      <c r="H51" s="1471"/>
      <c r="I51" s="1462"/>
      <c r="K51" s="2141"/>
      <c r="L51" s="2141"/>
      <c r="M51" s="2134"/>
    </row>
    <row r="52" spans="1:13" ht="13.5" customHeight="1" x14ac:dyDescent="0.2">
      <c r="A52" s="1461" t="s">
        <v>360</v>
      </c>
      <c r="B52" s="1460">
        <v>31</v>
      </c>
      <c r="C52" s="1460">
        <v>-11</v>
      </c>
      <c r="D52" s="1460">
        <v>4</v>
      </c>
      <c r="E52" s="1459">
        <v>-14</v>
      </c>
      <c r="F52" s="1459">
        <v>2</v>
      </c>
      <c r="G52" s="1458">
        <v>12</v>
      </c>
      <c r="H52" s="1462"/>
      <c r="I52" s="1462"/>
      <c r="K52" s="2140"/>
      <c r="L52" s="2140"/>
      <c r="M52" s="2135"/>
    </row>
    <row r="53" spans="1:13" ht="13.5" customHeight="1" thickBot="1" x14ac:dyDescent="0.25">
      <c r="A53" s="1457" t="s">
        <v>359</v>
      </c>
      <c r="B53" s="1456">
        <v>-1</v>
      </c>
      <c r="C53" s="1456">
        <v>-2</v>
      </c>
      <c r="D53" s="1456">
        <v>-4</v>
      </c>
      <c r="E53" s="1455">
        <v>-4</v>
      </c>
      <c r="F53" s="1455">
        <v>4</v>
      </c>
      <c r="G53" s="1454">
        <v>-11</v>
      </c>
      <c r="H53" s="1462"/>
      <c r="I53" s="1462"/>
      <c r="K53" s="2139"/>
      <c r="L53" s="2139"/>
      <c r="M53" s="2134"/>
    </row>
    <row r="54" spans="1:13" ht="13.5" customHeight="1" x14ac:dyDescent="0.2">
      <c r="A54" s="1453" t="s">
        <v>358</v>
      </c>
      <c r="B54" s="1452">
        <v>190</v>
      </c>
      <c r="C54" s="1452">
        <v>164</v>
      </c>
      <c r="D54" s="1452">
        <v>185</v>
      </c>
      <c r="E54" s="1451">
        <v>190</v>
      </c>
      <c r="F54" s="1451">
        <v>200</v>
      </c>
      <c r="G54" s="1450">
        <v>190</v>
      </c>
      <c r="H54" s="1462"/>
      <c r="I54" s="1462"/>
      <c r="K54" s="2138"/>
      <c r="L54" s="2138"/>
      <c r="M54" s="2137"/>
    </row>
    <row r="55" spans="1:13" ht="17.25" customHeight="1" x14ac:dyDescent="0.2">
      <c r="B55" s="1470"/>
      <c r="C55" s="1470"/>
      <c r="D55" s="1470"/>
      <c r="E55" s="1470"/>
      <c r="F55" s="1470"/>
      <c r="G55" s="1470"/>
      <c r="H55" s="1462"/>
      <c r="I55" s="1462"/>
      <c r="K55" s="2136"/>
      <c r="L55" s="2136"/>
      <c r="M55" s="2134"/>
    </row>
    <row r="56" spans="1:13" ht="13.5" customHeight="1" thickBot="1" x14ac:dyDescent="0.25">
      <c r="A56" s="1469" t="s">
        <v>232</v>
      </c>
      <c r="B56" s="1467" t="s">
        <v>1295</v>
      </c>
      <c r="C56" s="1468" t="s">
        <v>1205</v>
      </c>
      <c r="D56" s="1468" t="s">
        <v>1204</v>
      </c>
      <c r="E56" s="1467" t="s">
        <v>1203</v>
      </c>
      <c r="F56" s="1467" t="s">
        <v>369</v>
      </c>
      <c r="G56" s="1466" t="s">
        <v>1294</v>
      </c>
      <c r="H56" s="1462"/>
      <c r="I56" s="1462"/>
      <c r="K56" s="2136"/>
      <c r="L56" s="2136"/>
      <c r="M56" s="2134"/>
    </row>
    <row r="57" spans="1:13" ht="13.5" customHeight="1" x14ac:dyDescent="0.2">
      <c r="A57" s="1465" t="s">
        <v>368</v>
      </c>
      <c r="B57" s="1463">
        <v>24</v>
      </c>
      <c r="C57" s="1463">
        <v>26</v>
      </c>
      <c r="D57" s="1463">
        <v>27</v>
      </c>
      <c r="E57" s="1464">
        <v>28</v>
      </c>
      <c r="F57" s="1464">
        <v>30</v>
      </c>
      <c r="G57" s="1463">
        <v>28</v>
      </c>
      <c r="H57" s="1462"/>
      <c r="I57" s="1462"/>
      <c r="K57" s="2136"/>
      <c r="L57" s="2136"/>
      <c r="M57" s="2134"/>
    </row>
    <row r="58" spans="1:13" ht="13.5" customHeight="1" x14ac:dyDescent="0.2">
      <c r="A58" s="1465" t="s">
        <v>367</v>
      </c>
      <c r="B58" s="1463">
        <v>0</v>
      </c>
      <c r="C58" s="1463">
        <v>0</v>
      </c>
      <c r="D58" s="1463">
        <v>-1</v>
      </c>
      <c r="E58" s="1464">
        <v>0</v>
      </c>
      <c r="F58" s="1464">
        <v>0</v>
      </c>
      <c r="G58" s="1463">
        <v>-3</v>
      </c>
      <c r="H58" s="1462"/>
      <c r="I58" s="1462"/>
      <c r="K58" s="2131"/>
      <c r="L58" s="2131"/>
      <c r="M58" s="2135"/>
    </row>
    <row r="59" spans="1:13" ht="13.5" customHeight="1" x14ac:dyDescent="0.2">
      <c r="A59" s="1461" t="s">
        <v>366</v>
      </c>
      <c r="B59" s="1460">
        <v>0</v>
      </c>
      <c r="C59" s="1460">
        <v>0</v>
      </c>
      <c r="D59" s="1460">
        <v>0</v>
      </c>
      <c r="E59" s="1459">
        <v>0</v>
      </c>
      <c r="F59" s="1459">
        <v>0</v>
      </c>
      <c r="G59" s="1460">
        <v>-2</v>
      </c>
      <c r="H59" s="1462"/>
      <c r="I59" s="1462"/>
      <c r="K59" s="2133"/>
      <c r="L59" s="2133"/>
      <c r="M59" s="2134"/>
    </row>
    <row r="60" spans="1:13" ht="13.5" customHeight="1" x14ac:dyDescent="0.2">
      <c r="A60" s="1461" t="s">
        <v>365</v>
      </c>
      <c r="B60" s="1460">
        <v>0</v>
      </c>
      <c r="C60" s="1460">
        <v>0</v>
      </c>
      <c r="D60" s="1460">
        <v>-1</v>
      </c>
      <c r="E60" s="1459">
        <v>0</v>
      </c>
      <c r="F60" s="1459">
        <v>0</v>
      </c>
      <c r="G60" s="1460">
        <v>-1</v>
      </c>
      <c r="H60" s="1462"/>
      <c r="I60" s="1462"/>
      <c r="K60" s="2133"/>
      <c r="L60" s="2133"/>
      <c r="M60" s="2134"/>
    </row>
    <row r="61" spans="1:13" ht="13.5" customHeight="1" x14ac:dyDescent="0.2">
      <c r="A61" s="1465" t="s">
        <v>364</v>
      </c>
      <c r="B61" s="1463">
        <v>-1</v>
      </c>
      <c r="C61" s="1463">
        <v>0</v>
      </c>
      <c r="D61" s="1463">
        <v>-1</v>
      </c>
      <c r="E61" s="1464">
        <v>0</v>
      </c>
      <c r="F61" s="1464">
        <v>0</v>
      </c>
      <c r="G61" s="1463">
        <v>-3</v>
      </c>
      <c r="H61" s="1462"/>
      <c r="I61" s="1462"/>
      <c r="K61" s="2133"/>
      <c r="L61" s="2133"/>
      <c r="M61" s="2134"/>
    </row>
    <row r="62" spans="1:13" ht="13.5" customHeight="1" x14ac:dyDescent="0.2">
      <c r="A62" s="1461" t="s">
        <v>363</v>
      </c>
      <c r="B62" s="1460">
        <v>-1</v>
      </c>
      <c r="C62" s="1460">
        <v>0</v>
      </c>
      <c r="D62" s="1460">
        <v>-1</v>
      </c>
      <c r="E62" s="1459">
        <v>0</v>
      </c>
      <c r="F62" s="1459">
        <v>0</v>
      </c>
      <c r="G62" s="1458">
        <v>-3</v>
      </c>
      <c r="H62" s="1462"/>
      <c r="I62" s="1462"/>
      <c r="K62" s="2131"/>
      <c r="L62" s="2130"/>
      <c r="M62" s="2135"/>
    </row>
    <row r="63" spans="1:13" ht="13.5" customHeight="1" x14ac:dyDescent="0.2">
      <c r="A63" s="1461" t="s">
        <v>362</v>
      </c>
      <c r="B63" s="1460">
        <v>0</v>
      </c>
      <c r="C63" s="1460">
        <v>0</v>
      </c>
      <c r="D63" s="1460">
        <v>0</v>
      </c>
      <c r="E63" s="1459">
        <v>0</v>
      </c>
      <c r="F63" s="1459">
        <v>0</v>
      </c>
      <c r="G63" s="1458">
        <v>0</v>
      </c>
      <c r="H63" s="1462"/>
      <c r="I63" s="1462"/>
      <c r="K63" s="2133"/>
      <c r="L63" s="2133"/>
      <c r="M63" s="2134"/>
    </row>
    <row r="64" spans="1:13" ht="13.5" customHeight="1" x14ac:dyDescent="0.2">
      <c r="A64" s="1461" t="s">
        <v>361</v>
      </c>
      <c r="B64" s="1460">
        <v>-1</v>
      </c>
      <c r="C64" s="1460">
        <v>0</v>
      </c>
      <c r="D64" s="1460">
        <v>1</v>
      </c>
      <c r="E64" s="1459">
        <v>1</v>
      </c>
      <c r="F64" s="1459">
        <v>-1</v>
      </c>
      <c r="G64" s="1458">
        <v>0</v>
      </c>
      <c r="H64" s="1462"/>
      <c r="I64" s="1462"/>
      <c r="J64" s="1447"/>
      <c r="K64" s="2133"/>
      <c r="L64" s="2133"/>
      <c r="M64" s="2132"/>
    </row>
    <row r="65" spans="1:13" ht="13.5" customHeight="1" x14ac:dyDescent="0.2">
      <c r="A65" s="1461" t="s">
        <v>360</v>
      </c>
      <c r="B65" s="1460">
        <v>-4</v>
      </c>
      <c r="C65" s="1460">
        <v>-2</v>
      </c>
      <c r="D65" s="1460">
        <v>0</v>
      </c>
      <c r="E65" s="1459">
        <v>-2</v>
      </c>
      <c r="F65" s="1459">
        <v>-1</v>
      </c>
      <c r="G65" s="1458">
        <v>-4</v>
      </c>
      <c r="H65" s="1447"/>
      <c r="I65" s="1447"/>
      <c r="J65" s="1447"/>
      <c r="K65" s="2131"/>
      <c r="L65" s="2130"/>
      <c r="M65" s="2129"/>
    </row>
    <row r="66" spans="1:13" ht="13.5" customHeight="1" thickBot="1" x14ac:dyDescent="0.25">
      <c r="A66" s="1457" t="s">
        <v>359</v>
      </c>
      <c r="B66" s="1456">
        <v>0</v>
      </c>
      <c r="C66" s="1456">
        <v>0</v>
      </c>
      <c r="D66" s="1456">
        <v>0</v>
      </c>
      <c r="E66" s="1455">
        <v>0</v>
      </c>
      <c r="F66" s="1455">
        <v>0</v>
      </c>
      <c r="G66" s="1454">
        <v>0</v>
      </c>
      <c r="H66" s="1447"/>
      <c r="I66" s="1447"/>
      <c r="J66" s="1447"/>
      <c r="K66" s="2128"/>
      <c r="L66" s="2128"/>
      <c r="M66" s="2128"/>
    </row>
    <row r="67" spans="1:13" ht="13.5" customHeight="1" x14ac:dyDescent="0.2">
      <c r="A67" s="1453" t="s">
        <v>358</v>
      </c>
      <c r="B67" s="1452">
        <v>18</v>
      </c>
      <c r="C67" s="1452">
        <v>24</v>
      </c>
      <c r="D67" s="1452">
        <v>26</v>
      </c>
      <c r="E67" s="1451">
        <v>27</v>
      </c>
      <c r="F67" s="1451">
        <v>28</v>
      </c>
      <c r="G67" s="1450">
        <v>18</v>
      </c>
      <c r="H67" s="1447"/>
      <c r="I67" s="1447"/>
      <c r="J67" s="1447"/>
      <c r="K67" s="2127"/>
      <c r="L67" s="2127"/>
      <c r="M67" s="2127"/>
    </row>
    <row r="68" spans="1:13" ht="17.25" customHeight="1" x14ac:dyDescent="0.2">
      <c r="H68" s="1449"/>
      <c r="I68" s="1447"/>
      <c r="J68" s="1447"/>
      <c r="K68" s="1447"/>
      <c r="L68" s="1447"/>
      <c r="M68" s="1447"/>
    </row>
    <row r="69" spans="1:13" ht="20.100000000000001" customHeight="1" x14ac:dyDescent="0.2">
      <c r="H69" s="1447"/>
      <c r="I69" s="1447"/>
      <c r="J69" s="1447"/>
    </row>
    <row r="70" spans="1:13" ht="20.100000000000001" customHeight="1" x14ac:dyDescent="0.2">
      <c r="A70" s="1447"/>
      <c r="B70" s="1447"/>
      <c r="C70" s="1447"/>
      <c r="D70" s="1448"/>
      <c r="E70" s="1448"/>
      <c r="F70" s="1448"/>
      <c r="G70" s="1447"/>
      <c r="H70" s="1447"/>
      <c r="I70" s="1447"/>
      <c r="J70" s="1447"/>
    </row>
    <row r="71" spans="1:13" ht="20.100000000000001" customHeight="1" x14ac:dyDescent="0.2">
      <c r="A71" s="1447"/>
      <c r="B71" s="1447"/>
      <c r="C71" s="1447"/>
      <c r="D71" s="1448"/>
      <c r="E71" s="1448"/>
      <c r="F71" s="1448"/>
      <c r="G71" s="1447"/>
      <c r="H71" s="1447"/>
      <c r="I71" s="1447"/>
      <c r="J71" s="1447"/>
    </row>
    <row r="72" spans="1:13" ht="20.100000000000001" customHeight="1" x14ac:dyDescent="0.2">
      <c r="E72" s="1448"/>
      <c r="F72" s="1448"/>
      <c r="G72" s="1447"/>
      <c r="H72" s="1447"/>
      <c r="I72" s="1447"/>
      <c r="J72" s="1447"/>
    </row>
    <row r="73" spans="1:13" ht="20.100000000000001" customHeight="1" x14ac:dyDescent="0.2"/>
    <row r="74" spans="1:13" ht="20.100000000000001" customHeight="1" x14ac:dyDescent="0.2"/>
    <row r="75" spans="1:13" ht="20.100000000000001" customHeight="1" x14ac:dyDescent="0.2"/>
    <row r="76" spans="1:13" ht="20.100000000000001" customHeight="1" x14ac:dyDescent="0.2"/>
    <row r="77" spans="1:13" ht="20.100000000000001" customHeight="1" x14ac:dyDescent="0.2"/>
    <row r="78" spans="1:13" ht="20.100000000000001" customHeight="1" x14ac:dyDescent="0.2"/>
    <row r="79" spans="1:13" ht="20.100000000000001" customHeight="1" x14ac:dyDescent="0.2"/>
    <row r="80" spans="1:13" ht="20.100000000000001" customHeight="1" x14ac:dyDescent="0.2"/>
    <row r="81" ht="20.100000000000001" customHeight="1" x14ac:dyDescent="0.2"/>
    <row r="82" ht="20.100000000000001" customHeight="1" x14ac:dyDescent="0.2"/>
    <row r="83" ht="20.100000000000001" customHeight="1" x14ac:dyDescent="0.2"/>
    <row r="84" ht="20.100000000000001" customHeight="1" x14ac:dyDescent="0.2"/>
    <row r="85" ht="20.100000000000001" customHeight="1" x14ac:dyDescent="0.2"/>
    <row r="86" ht="20.100000000000001" customHeight="1" x14ac:dyDescent="0.2"/>
    <row r="87" ht="20.100000000000001" customHeight="1" x14ac:dyDescent="0.2"/>
    <row r="88" ht="20.100000000000001" customHeight="1" x14ac:dyDescent="0.2"/>
    <row r="89" ht="20.100000000000001" customHeight="1" x14ac:dyDescent="0.2"/>
    <row r="90" ht="20.100000000000001" customHeight="1" x14ac:dyDescent="0.2"/>
    <row r="91" ht="20.100000000000001" customHeight="1" x14ac:dyDescent="0.2"/>
    <row r="92" ht="20.100000000000001" customHeight="1" x14ac:dyDescent="0.2"/>
    <row r="93" ht="20.100000000000001" customHeight="1" x14ac:dyDescent="0.2"/>
    <row r="94" ht="20.100000000000001" customHeight="1" x14ac:dyDescent="0.2"/>
    <row r="95" ht="20.100000000000001" customHeight="1" x14ac:dyDescent="0.2"/>
    <row r="96" ht="20.100000000000001" customHeight="1" x14ac:dyDescent="0.2"/>
    <row r="97" ht="20.100000000000001" customHeight="1" x14ac:dyDescent="0.2"/>
    <row r="98" ht="20.100000000000001" customHeight="1" x14ac:dyDescent="0.2"/>
    <row r="99" ht="20.100000000000001" customHeight="1" x14ac:dyDescent="0.2"/>
    <row r="100" ht="20.100000000000001" customHeight="1" x14ac:dyDescent="0.2"/>
    <row r="101" ht="20.100000000000001" customHeight="1" x14ac:dyDescent="0.2"/>
    <row r="102" ht="20.100000000000001" customHeight="1" x14ac:dyDescent="0.2"/>
    <row r="103" ht="20.100000000000001" customHeight="1" x14ac:dyDescent="0.2"/>
    <row r="104" ht="20.100000000000001" customHeight="1" x14ac:dyDescent="0.2"/>
    <row r="105" ht="20.100000000000001" customHeight="1" x14ac:dyDescent="0.2"/>
    <row r="106" ht="20.100000000000001" customHeight="1" x14ac:dyDescent="0.2"/>
    <row r="107" ht="20.100000000000001" customHeight="1" x14ac:dyDescent="0.2"/>
    <row r="108" ht="20.100000000000001" customHeight="1" x14ac:dyDescent="0.2"/>
    <row r="109" ht="20.100000000000001" customHeight="1" x14ac:dyDescent="0.2"/>
    <row r="110" ht="20.100000000000001" customHeight="1" x14ac:dyDescent="0.2"/>
    <row r="111" ht="20.100000000000001" customHeight="1" x14ac:dyDescent="0.2"/>
    <row r="112" ht="20.100000000000001" customHeight="1" x14ac:dyDescent="0.2"/>
    <row r="113" ht="20.100000000000001" customHeight="1" x14ac:dyDescent="0.2"/>
    <row r="114" ht="20.100000000000001" customHeight="1" x14ac:dyDescent="0.2"/>
    <row r="115" ht="20.100000000000001" customHeight="1" x14ac:dyDescent="0.2"/>
    <row r="116" ht="20.100000000000001" customHeight="1" x14ac:dyDescent="0.2"/>
    <row r="117" ht="20.100000000000001" customHeight="1" x14ac:dyDescent="0.2"/>
    <row r="118" ht="20.100000000000001" customHeight="1" x14ac:dyDescent="0.2"/>
    <row r="119" ht="20.100000000000001" customHeight="1" x14ac:dyDescent="0.2"/>
    <row r="120" ht="20.100000000000001" customHeight="1" x14ac:dyDescent="0.2"/>
    <row r="121" ht="20.100000000000001" customHeight="1" x14ac:dyDescent="0.2"/>
    <row r="122" ht="20.100000000000001" customHeight="1" x14ac:dyDescent="0.2"/>
    <row r="123" ht="20.100000000000001" customHeight="1" x14ac:dyDescent="0.2"/>
    <row r="124" ht="20.100000000000001" customHeight="1" x14ac:dyDescent="0.2"/>
    <row r="125" ht="20.100000000000001" customHeight="1" x14ac:dyDescent="0.2"/>
    <row r="126" ht="20.100000000000001" customHeight="1" x14ac:dyDescent="0.2"/>
    <row r="127" ht="20.100000000000001" customHeight="1" x14ac:dyDescent="0.2"/>
    <row r="128" ht="20.100000000000001" customHeight="1" x14ac:dyDescent="0.2"/>
    <row r="129" ht="20.100000000000001" customHeight="1" x14ac:dyDescent="0.2"/>
    <row r="130" ht="20.100000000000001" customHeight="1" x14ac:dyDescent="0.2"/>
    <row r="131" ht="20.100000000000001" customHeight="1" x14ac:dyDescent="0.2"/>
    <row r="132" ht="20.100000000000001" customHeight="1" x14ac:dyDescent="0.2"/>
    <row r="133" ht="20.100000000000001" customHeight="1" x14ac:dyDescent="0.2"/>
    <row r="134" ht="20.100000000000001" customHeight="1" x14ac:dyDescent="0.2"/>
    <row r="135" ht="20.100000000000001" customHeight="1" x14ac:dyDescent="0.2"/>
    <row r="136" ht="20.100000000000001" customHeight="1" x14ac:dyDescent="0.2"/>
    <row r="137" ht="20.100000000000001" customHeight="1" x14ac:dyDescent="0.2"/>
    <row r="138" ht="20.100000000000001" customHeight="1" x14ac:dyDescent="0.2"/>
    <row r="139" ht="20.100000000000001" customHeight="1" x14ac:dyDescent="0.2"/>
    <row r="140" ht="20.100000000000001" customHeight="1" x14ac:dyDescent="0.2"/>
    <row r="141" ht="20.100000000000001" customHeight="1" x14ac:dyDescent="0.2"/>
    <row r="142" ht="20.100000000000001" customHeight="1" x14ac:dyDescent="0.2"/>
    <row r="143" ht="20.100000000000001" customHeight="1" x14ac:dyDescent="0.2"/>
    <row r="144" ht="20.100000000000001" customHeight="1" x14ac:dyDescent="0.2"/>
    <row r="145" ht="20.100000000000001" customHeight="1" x14ac:dyDescent="0.2"/>
    <row r="146" ht="20.100000000000001" customHeight="1" x14ac:dyDescent="0.2"/>
    <row r="147" ht="20.100000000000001" customHeight="1" x14ac:dyDescent="0.2"/>
    <row r="148" ht="20.100000000000001" customHeight="1" x14ac:dyDescent="0.2"/>
    <row r="149" ht="20.100000000000001" customHeight="1" x14ac:dyDescent="0.2"/>
    <row r="150" ht="20.100000000000001" customHeight="1" x14ac:dyDescent="0.2"/>
    <row r="151" ht="20.100000000000001" customHeight="1" x14ac:dyDescent="0.2"/>
    <row r="152" ht="20.100000000000001" customHeight="1" x14ac:dyDescent="0.2"/>
    <row r="153" ht="20.100000000000001" customHeight="1" x14ac:dyDescent="0.2"/>
    <row r="154" ht="20.100000000000001" customHeight="1" x14ac:dyDescent="0.2"/>
    <row r="155" ht="20.100000000000001" customHeight="1" x14ac:dyDescent="0.2"/>
    <row r="156" ht="20.100000000000001" customHeight="1" x14ac:dyDescent="0.2"/>
    <row r="157" ht="20.100000000000001" customHeight="1" x14ac:dyDescent="0.2"/>
    <row r="158" ht="20.100000000000001" customHeight="1" x14ac:dyDescent="0.2"/>
    <row r="159" ht="20.100000000000001" customHeight="1" x14ac:dyDescent="0.2"/>
    <row r="160" ht="20.100000000000001" customHeight="1" x14ac:dyDescent="0.2"/>
    <row r="161" ht="20.100000000000001" customHeight="1" x14ac:dyDescent="0.2"/>
    <row r="162" ht="20.100000000000001" customHeight="1" x14ac:dyDescent="0.2"/>
    <row r="163" ht="20.100000000000001" customHeight="1" x14ac:dyDescent="0.2"/>
    <row r="164" ht="20.100000000000001" customHeight="1" x14ac:dyDescent="0.2"/>
    <row r="165" ht="20.100000000000001" customHeight="1" x14ac:dyDescent="0.2"/>
    <row r="166" ht="20.100000000000001" customHeight="1" x14ac:dyDescent="0.2"/>
    <row r="167" ht="20.100000000000001" customHeight="1" x14ac:dyDescent="0.2"/>
    <row r="168" ht="20.100000000000001" customHeight="1" x14ac:dyDescent="0.2"/>
    <row r="169" ht="20.100000000000001" customHeight="1" x14ac:dyDescent="0.2"/>
    <row r="170" ht="20.100000000000001" customHeight="1" x14ac:dyDescent="0.2"/>
    <row r="171" ht="20.100000000000001" customHeight="1" x14ac:dyDescent="0.2"/>
    <row r="172" ht="20.100000000000001" customHeight="1" x14ac:dyDescent="0.2"/>
    <row r="173" ht="20.100000000000001" customHeight="1" x14ac:dyDescent="0.2"/>
    <row r="174" ht="20.100000000000001" customHeight="1" x14ac:dyDescent="0.2"/>
    <row r="175" ht="20.100000000000001" customHeight="1" x14ac:dyDescent="0.2"/>
    <row r="176" ht="20.100000000000001" customHeight="1" x14ac:dyDescent="0.2"/>
    <row r="177" ht="20.100000000000001" customHeight="1" x14ac:dyDescent="0.2"/>
    <row r="178" ht="20.100000000000001" customHeight="1" x14ac:dyDescent="0.2"/>
    <row r="179" ht="20.100000000000001" customHeight="1" x14ac:dyDescent="0.2"/>
    <row r="180" ht="20.100000000000001" customHeight="1" x14ac:dyDescent="0.2"/>
    <row r="181" ht="20.100000000000001" customHeight="1" x14ac:dyDescent="0.2"/>
    <row r="182" ht="20.100000000000001" customHeight="1" x14ac:dyDescent="0.2"/>
    <row r="183" ht="20.100000000000001" customHeight="1" x14ac:dyDescent="0.2"/>
    <row r="184" ht="20.100000000000001" customHeight="1" x14ac:dyDescent="0.2"/>
    <row r="185" ht="20.100000000000001" customHeight="1" x14ac:dyDescent="0.2"/>
    <row r="186" ht="20.100000000000001" customHeight="1" x14ac:dyDescent="0.2"/>
    <row r="187" ht="20.100000000000001" customHeight="1" x14ac:dyDescent="0.2"/>
    <row r="188" ht="20.100000000000001" customHeight="1" x14ac:dyDescent="0.2"/>
    <row r="189" ht="20.100000000000001" customHeight="1" x14ac:dyDescent="0.2"/>
    <row r="190" ht="20.100000000000001" customHeight="1" x14ac:dyDescent="0.2"/>
    <row r="191" ht="20.100000000000001" customHeight="1" x14ac:dyDescent="0.2"/>
    <row r="192" ht="20.100000000000001" customHeight="1" x14ac:dyDescent="0.2"/>
    <row r="193" ht="20.100000000000001" customHeight="1" x14ac:dyDescent="0.2"/>
    <row r="194" ht="20.100000000000001" customHeight="1" x14ac:dyDescent="0.2"/>
    <row r="195" ht="20.100000000000001" customHeight="1" x14ac:dyDescent="0.2"/>
    <row r="196" ht="20.100000000000001" customHeight="1" x14ac:dyDescent="0.2"/>
    <row r="197" ht="20.100000000000001" customHeight="1" x14ac:dyDescent="0.2"/>
    <row r="198" ht="20.100000000000001" customHeight="1" x14ac:dyDescent="0.2"/>
    <row r="199" ht="20.100000000000001" customHeight="1" x14ac:dyDescent="0.2"/>
    <row r="200" ht="20.100000000000001" customHeight="1" x14ac:dyDescent="0.2"/>
    <row r="201" ht="20.100000000000001" customHeight="1" x14ac:dyDescent="0.2"/>
    <row r="202" ht="20.100000000000001" customHeight="1" x14ac:dyDescent="0.2"/>
    <row r="203" ht="20.100000000000001" customHeight="1" x14ac:dyDescent="0.2"/>
    <row r="204" ht="20.100000000000001" customHeight="1" x14ac:dyDescent="0.2"/>
    <row r="205" ht="20.100000000000001" customHeight="1" x14ac:dyDescent="0.2"/>
    <row r="206" ht="20.100000000000001" customHeight="1" x14ac:dyDescent="0.2"/>
    <row r="207" ht="20.100000000000001" customHeight="1" x14ac:dyDescent="0.2"/>
    <row r="208" ht="20.100000000000001" customHeight="1" x14ac:dyDescent="0.2"/>
    <row r="209" ht="20.100000000000001" customHeight="1" x14ac:dyDescent="0.2"/>
    <row r="210" ht="20.100000000000001" customHeight="1" x14ac:dyDescent="0.2"/>
    <row r="211" ht="20.100000000000001" customHeight="1" x14ac:dyDescent="0.2"/>
    <row r="212" ht="20.100000000000001" customHeight="1" x14ac:dyDescent="0.2"/>
    <row r="213" ht="20.100000000000001" customHeight="1" x14ac:dyDescent="0.2"/>
    <row r="214" ht="20.100000000000001" customHeight="1" x14ac:dyDescent="0.2"/>
    <row r="215" ht="20.100000000000001" customHeight="1" x14ac:dyDescent="0.2"/>
    <row r="216" ht="20.100000000000001" customHeight="1" x14ac:dyDescent="0.2"/>
    <row r="217" ht="20.100000000000001" customHeight="1" x14ac:dyDescent="0.2"/>
    <row r="218" ht="20.100000000000001" customHeight="1" x14ac:dyDescent="0.2"/>
    <row r="219" ht="20.100000000000001" customHeight="1" x14ac:dyDescent="0.2"/>
    <row r="220" ht="20.100000000000001" customHeight="1" x14ac:dyDescent="0.2"/>
    <row r="221" ht="20.100000000000001" customHeight="1" x14ac:dyDescent="0.2"/>
    <row r="222" ht="20.100000000000001" customHeight="1" x14ac:dyDescent="0.2"/>
    <row r="223" ht="20.100000000000001" customHeight="1" x14ac:dyDescent="0.2"/>
    <row r="224" ht="20.100000000000001" customHeight="1" x14ac:dyDescent="0.2"/>
    <row r="225" ht="20.100000000000001" customHeight="1" x14ac:dyDescent="0.2"/>
    <row r="226" ht="20.100000000000001" customHeight="1" x14ac:dyDescent="0.2"/>
    <row r="227" ht="20.100000000000001" customHeight="1" x14ac:dyDescent="0.2"/>
    <row r="228" ht="20.100000000000001" customHeight="1" x14ac:dyDescent="0.2"/>
    <row r="229" ht="20.100000000000001" customHeight="1" x14ac:dyDescent="0.2"/>
    <row r="230" ht="20.100000000000001" customHeight="1" x14ac:dyDescent="0.2"/>
    <row r="231" ht="20.100000000000001" customHeight="1" x14ac:dyDescent="0.2"/>
    <row r="232" ht="20.100000000000001" customHeight="1" x14ac:dyDescent="0.2"/>
    <row r="233" ht="20.100000000000001" customHeight="1" x14ac:dyDescent="0.2"/>
    <row r="234" ht="20.100000000000001" customHeight="1" x14ac:dyDescent="0.2"/>
    <row r="235" ht="20.100000000000001" customHeight="1" x14ac:dyDescent="0.2"/>
    <row r="236" ht="20.100000000000001" customHeight="1" x14ac:dyDescent="0.2"/>
    <row r="237" ht="20.100000000000001" customHeight="1" x14ac:dyDescent="0.2"/>
    <row r="238" ht="20.100000000000001" customHeight="1" x14ac:dyDescent="0.2"/>
    <row r="239" ht="20.100000000000001" customHeight="1" x14ac:dyDescent="0.2"/>
    <row r="240" ht="20.100000000000001" customHeight="1" x14ac:dyDescent="0.2"/>
    <row r="241" ht="20.100000000000001" customHeight="1" x14ac:dyDescent="0.2"/>
    <row r="242" ht="20.100000000000001" customHeight="1" x14ac:dyDescent="0.2"/>
    <row r="243" ht="20.100000000000001" customHeight="1" x14ac:dyDescent="0.2"/>
    <row r="244" ht="20.100000000000001" customHeight="1" x14ac:dyDescent="0.2"/>
    <row r="245" ht="20.100000000000001" customHeight="1" x14ac:dyDescent="0.2"/>
    <row r="246" ht="20.100000000000001" customHeight="1" x14ac:dyDescent="0.2"/>
    <row r="247" ht="20.100000000000001" customHeight="1" x14ac:dyDescent="0.2"/>
    <row r="248" ht="20.100000000000001" customHeight="1" x14ac:dyDescent="0.2"/>
    <row r="249" ht="20.100000000000001" customHeight="1" x14ac:dyDescent="0.2"/>
    <row r="250" ht="20.100000000000001" customHeight="1" x14ac:dyDescent="0.2"/>
    <row r="251" ht="20.100000000000001" customHeight="1" x14ac:dyDescent="0.2"/>
    <row r="252" ht="20.100000000000001" customHeight="1" x14ac:dyDescent="0.2"/>
    <row r="253" ht="20.100000000000001" customHeight="1" x14ac:dyDescent="0.2"/>
    <row r="254" ht="20.100000000000001" customHeight="1" x14ac:dyDescent="0.2"/>
    <row r="255" ht="20.100000000000001" customHeight="1" x14ac:dyDescent="0.2"/>
    <row r="256" ht="20.100000000000001" customHeight="1" x14ac:dyDescent="0.2"/>
    <row r="257" ht="20.100000000000001" customHeight="1" x14ac:dyDescent="0.2"/>
    <row r="258" ht="20.100000000000001" customHeight="1" x14ac:dyDescent="0.2"/>
    <row r="259" ht="20.100000000000001" customHeight="1" x14ac:dyDescent="0.2"/>
    <row r="260" ht="20.100000000000001" customHeight="1" x14ac:dyDescent="0.2"/>
    <row r="261" ht="20.100000000000001" customHeight="1" x14ac:dyDescent="0.2"/>
    <row r="262" ht="20.100000000000001" customHeight="1" x14ac:dyDescent="0.2"/>
    <row r="263" ht="20.100000000000001" customHeight="1" x14ac:dyDescent="0.2"/>
    <row r="264" ht="20.100000000000001" customHeight="1" x14ac:dyDescent="0.2"/>
    <row r="265" ht="20.100000000000001" customHeight="1" x14ac:dyDescent="0.2"/>
    <row r="266" ht="20.100000000000001" customHeight="1" x14ac:dyDescent="0.2"/>
    <row r="267" ht="20.100000000000001" customHeight="1" x14ac:dyDescent="0.2"/>
    <row r="268" ht="20.100000000000001" customHeight="1" x14ac:dyDescent="0.2"/>
    <row r="269" ht="20.100000000000001" customHeight="1" x14ac:dyDescent="0.2"/>
    <row r="270" ht="20.100000000000001" customHeight="1" x14ac:dyDescent="0.2"/>
    <row r="271" ht="20.100000000000001" customHeight="1" x14ac:dyDescent="0.2"/>
    <row r="272" ht="20.100000000000001" customHeight="1" x14ac:dyDescent="0.2"/>
    <row r="273" ht="20.100000000000001" customHeight="1" x14ac:dyDescent="0.2"/>
    <row r="274" ht="20.100000000000001" customHeight="1" x14ac:dyDescent="0.2"/>
    <row r="275" ht="20.100000000000001" customHeight="1" x14ac:dyDescent="0.2"/>
    <row r="276" ht="20.100000000000001" customHeight="1" x14ac:dyDescent="0.2"/>
    <row r="277" ht="20.100000000000001" customHeight="1" x14ac:dyDescent="0.2"/>
    <row r="278" ht="20.100000000000001" customHeight="1" x14ac:dyDescent="0.2"/>
    <row r="279" ht="20.100000000000001" customHeight="1" x14ac:dyDescent="0.2"/>
    <row r="280" ht="20.100000000000001" customHeight="1" x14ac:dyDescent="0.2"/>
    <row r="281" ht="20.100000000000001" customHeight="1" x14ac:dyDescent="0.2"/>
    <row r="282" ht="20.100000000000001" customHeight="1" x14ac:dyDescent="0.2"/>
    <row r="283" ht="20.100000000000001" customHeight="1" x14ac:dyDescent="0.2"/>
    <row r="284" ht="20.100000000000001" customHeight="1" x14ac:dyDescent="0.2"/>
    <row r="285" ht="20.100000000000001" customHeight="1" x14ac:dyDescent="0.2"/>
    <row r="286" ht="20.100000000000001" customHeight="1" x14ac:dyDescent="0.2"/>
    <row r="287" ht="20.100000000000001" customHeight="1" x14ac:dyDescent="0.2"/>
    <row r="288" ht="20.100000000000001" customHeight="1" x14ac:dyDescent="0.2"/>
    <row r="289" ht="20.100000000000001" customHeight="1" x14ac:dyDescent="0.2"/>
    <row r="290" ht="20.100000000000001" customHeight="1" x14ac:dyDescent="0.2"/>
    <row r="291" ht="20.100000000000001" customHeight="1" x14ac:dyDescent="0.2"/>
    <row r="292" ht="20.100000000000001" customHeight="1" x14ac:dyDescent="0.2"/>
    <row r="293" ht="20.100000000000001" customHeight="1" x14ac:dyDescent="0.2"/>
    <row r="294" ht="20.100000000000001" customHeight="1" x14ac:dyDescent="0.2"/>
    <row r="295" ht="20.100000000000001" customHeight="1" x14ac:dyDescent="0.2"/>
    <row r="296" ht="20.100000000000001" customHeight="1" x14ac:dyDescent="0.2"/>
    <row r="297" ht="20.100000000000001" customHeight="1" x14ac:dyDescent="0.2"/>
    <row r="298" ht="20.100000000000001" customHeight="1" x14ac:dyDescent="0.2"/>
    <row r="299" ht="20.100000000000001" customHeight="1" x14ac:dyDescent="0.2"/>
    <row r="300" ht="20.100000000000001" customHeight="1" x14ac:dyDescent="0.2"/>
    <row r="301" ht="20.100000000000001" customHeight="1" x14ac:dyDescent="0.2"/>
    <row r="302" ht="20.100000000000001" customHeight="1" x14ac:dyDescent="0.2"/>
    <row r="303" ht="20.100000000000001" customHeight="1" x14ac:dyDescent="0.2"/>
    <row r="304" ht="20.100000000000001" customHeight="1" x14ac:dyDescent="0.2"/>
    <row r="305" ht="20.100000000000001" customHeight="1" x14ac:dyDescent="0.2"/>
    <row r="306" ht="20.100000000000001" customHeight="1" x14ac:dyDescent="0.2"/>
    <row r="307" ht="20.100000000000001" customHeight="1" x14ac:dyDescent="0.2"/>
    <row r="308" ht="20.100000000000001" customHeight="1" x14ac:dyDescent="0.2"/>
    <row r="309" ht="20.100000000000001" customHeight="1" x14ac:dyDescent="0.2"/>
    <row r="310" ht="20.100000000000001" customHeight="1" x14ac:dyDescent="0.2"/>
    <row r="311" ht="20.100000000000001" customHeight="1" x14ac:dyDescent="0.2"/>
    <row r="312" ht="20.100000000000001" customHeight="1" x14ac:dyDescent="0.2"/>
    <row r="313" ht="20.100000000000001" customHeight="1" x14ac:dyDescent="0.2"/>
    <row r="314" ht="20.100000000000001" customHeight="1" x14ac:dyDescent="0.2"/>
    <row r="315" ht="20.100000000000001" customHeight="1" x14ac:dyDescent="0.2"/>
    <row r="316" ht="20.100000000000001" customHeight="1" x14ac:dyDescent="0.2"/>
    <row r="317" ht="20.100000000000001" customHeight="1" x14ac:dyDescent="0.2"/>
    <row r="318" ht="20.100000000000001" customHeight="1" x14ac:dyDescent="0.2"/>
    <row r="319" ht="20.100000000000001" customHeight="1" x14ac:dyDescent="0.2"/>
    <row r="320" ht="20.100000000000001" customHeight="1" x14ac:dyDescent="0.2"/>
    <row r="321" ht="20.100000000000001" customHeight="1" x14ac:dyDescent="0.2"/>
    <row r="322" ht="20.100000000000001" customHeight="1" x14ac:dyDescent="0.2"/>
    <row r="323" ht="20.100000000000001" customHeight="1" x14ac:dyDescent="0.2"/>
    <row r="324" ht="20.100000000000001" customHeight="1" x14ac:dyDescent="0.2"/>
    <row r="325" ht="20.100000000000001" customHeight="1" x14ac:dyDescent="0.2"/>
    <row r="326" ht="20.100000000000001" customHeight="1" x14ac:dyDescent="0.2"/>
    <row r="327" ht="20.100000000000001" customHeight="1" x14ac:dyDescent="0.2"/>
    <row r="328" ht="20.100000000000001" customHeight="1" x14ac:dyDescent="0.2"/>
    <row r="329" ht="20.100000000000001" customHeight="1" x14ac:dyDescent="0.2"/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&amp;R&amp;"Arial,Normal"&amp;8Key financial figures</oddHeader>
    <oddFooter>&amp;C&amp;7Fact book - Q1  2018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Q70"/>
  <sheetViews>
    <sheetView view="pageBreakPreview" topLeftCell="A22" zoomScale="120" zoomScaleNormal="100" zoomScaleSheetLayoutView="120" zoomScalePageLayoutView="110" workbookViewId="0">
      <selection activeCell="E43" sqref="E43"/>
    </sheetView>
  </sheetViews>
  <sheetFormatPr defaultColWidth="9.140625" defaultRowHeight="11.25" x14ac:dyDescent="0.2"/>
  <cols>
    <col min="1" max="1" width="29.42578125" style="1445" customWidth="1"/>
    <col min="2" max="2" width="5.140625" style="1445" customWidth="1"/>
    <col min="3" max="3" width="6.7109375" style="1446" customWidth="1"/>
    <col min="4" max="4" width="6.28515625" style="1446" customWidth="1"/>
    <col min="5" max="5" width="5.42578125" style="1446" customWidth="1"/>
    <col min="6" max="6" width="5.42578125" style="2457" customWidth="1"/>
    <col min="7" max="7" width="5.42578125" style="1446" customWidth="1"/>
    <col min="8" max="17" width="5.42578125" style="1445" customWidth="1"/>
    <col min="18" max="16384" width="9.140625" style="1445"/>
  </cols>
  <sheetData>
    <row r="1" spans="1:17" ht="13.5" customHeight="1" thickBot="1" x14ac:dyDescent="0.25">
      <c r="A1" s="250" t="s">
        <v>198</v>
      </c>
      <c r="B1" s="237"/>
      <c r="C1" s="237"/>
      <c r="D1" s="237"/>
      <c r="E1" s="237"/>
      <c r="F1" s="237"/>
      <c r="G1" s="237"/>
      <c r="H1" s="237"/>
      <c r="I1" s="236"/>
      <c r="J1" s="236"/>
      <c r="K1" s="236"/>
      <c r="L1" s="235"/>
      <c r="M1" s="235"/>
      <c r="N1" s="235"/>
      <c r="O1" s="235"/>
      <c r="P1" s="235"/>
      <c r="Q1" s="234"/>
    </row>
    <row r="2" spans="1:17" ht="13.5" customHeight="1" x14ac:dyDescent="0.2">
      <c r="A2" s="210"/>
      <c r="B2" s="209" t="s">
        <v>377</v>
      </c>
      <c r="C2" s="209" t="s">
        <v>377</v>
      </c>
      <c r="D2" s="209" t="s">
        <v>377</v>
      </c>
      <c r="E2" s="1434" t="s">
        <v>352</v>
      </c>
      <c r="F2" s="209" t="s">
        <v>376</v>
      </c>
      <c r="G2" s="209" t="s">
        <v>375</v>
      </c>
      <c r="H2" s="209" t="s">
        <v>353</v>
      </c>
      <c r="I2" s="209" t="s">
        <v>352</v>
      </c>
      <c r="J2" s="209" t="s">
        <v>376</v>
      </c>
      <c r="K2" s="209" t="s">
        <v>375</v>
      </c>
      <c r="L2" s="209" t="s">
        <v>353</v>
      </c>
      <c r="M2" s="209" t="s">
        <v>352</v>
      </c>
      <c r="N2" s="209" t="s">
        <v>376</v>
      </c>
      <c r="O2" s="209" t="s">
        <v>375</v>
      </c>
      <c r="P2" s="209" t="s">
        <v>353</v>
      </c>
      <c r="Q2" s="209" t="s">
        <v>352</v>
      </c>
    </row>
    <row r="3" spans="1:17" ht="13.5" customHeight="1" thickBot="1" x14ac:dyDescent="0.25">
      <c r="A3" s="208" t="s">
        <v>391</v>
      </c>
      <c r="B3" s="207">
        <v>2017</v>
      </c>
      <c r="C3" s="207">
        <v>2016</v>
      </c>
      <c r="D3" s="207">
        <v>2015</v>
      </c>
      <c r="E3" s="1430">
        <v>2018</v>
      </c>
      <c r="F3" s="207">
        <v>2017</v>
      </c>
      <c r="G3" s="207">
        <v>2017</v>
      </c>
      <c r="H3" s="207">
        <v>2017</v>
      </c>
      <c r="I3" s="207">
        <v>2017</v>
      </c>
      <c r="J3" s="207">
        <v>2016</v>
      </c>
      <c r="K3" s="207">
        <v>2016</v>
      </c>
      <c r="L3" s="207">
        <v>2016</v>
      </c>
      <c r="M3" s="207">
        <v>2016</v>
      </c>
      <c r="N3" s="207">
        <v>2015</v>
      </c>
      <c r="O3" s="207">
        <v>2015</v>
      </c>
      <c r="P3" s="207">
        <v>2015</v>
      </c>
      <c r="Q3" s="207">
        <v>2015</v>
      </c>
    </row>
    <row r="4" spans="1:17" ht="13.5" customHeight="1" x14ac:dyDescent="0.2">
      <c r="A4" s="210" t="s">
        <v>407</v>
      </c>
      <c r="B4" s="248">
        <v>1543</v>
      </c>
      <c r="C4" s="248">
        <v>1369</v>
      </c>
      <c r="D4" s="248">
        <v>1261</v>
      </c>
      <c r="E4" s="1429">
        <v>358</v>
      </c>
      <c r="F4" s="248">
        <v>394</v>
      </c>
      <c r="G4" s="248">
        <v>375</v>
      </c>
      <c r="H4" s="248">
        <v>393</v>
      </c>
      <c r="I4" s="248">
        <v>381</v>
      </c>
      <c r="J4" s="248">
        <v>365</v>
      </c>
      <c r="K4" s="248">
        <v>350</v>
      </c>
      <c r="L4" s="248">
        <v>340</v>
      </c>
      <c r="M4" s="248">
        <v>314</v>
      </c>
      <c r="N4" s="248">
        <v>327</v>
      </c>
      <c r="O4" s="248">
        <v>308</v>
      </c>
      <c r="P4" s="248">
        <v>325</v>
      </c>
      <c r="Q4" s="248">
        <v>301</v>
      </c>
    </row>
    <row r="5" spans="1:17" ht="13.5" customHeight="1" x14ac:dyDescent="0.2">
      <c r="A5" s="210" t="s">
        <v>406</v>
      </c>
      <c r="B5" s="248">
        <v>313</v>
      </c>
      <c r="C5" s="248">
        <v>306</v>
      </c>
      <c r="D5" s="248">
        <v>299</v>
      </c>
      <c r="E5" s="1429">
        <v>81</v>
      </c>
      <c r="F5" s="248">
        <v>83</v>
      </c>
      <c r="G5" s="248">
        <v>77</v>
      </c>
      <c r="H5" s="248">
        <v>74</v>
      </c>
      <c r="I5" s="248">
        <v>79</v>
      </c>
      <c r="J5" s="248">
        <v>88</v>
      </c>
      <c r="K5" s="248">
        <v>76</v>
      </c>
      <c r="L5" s="248">
        <v>67</v>
      </c>
      <c r="M5" s="248">
        <v>75</v>
      </c>
      <c r="N5" s="248">
        <v>80</v>
      </c>
      <c r="O5" s="248">
        <v>66</v>
      </c>
      <c r="P5" s="248">
        <v>82</v>
      </c>
      <c r="Q5" s="248">
        <v>71</v>
      </c>
    </row>
    <row r="6" spans="1:17" ht="13.5" customHeight="1" x14ac:dyDescent="0.2">
      <c r="A6" s="210" t="s">
        <v>405</v>
      </c>
      <c r="B6" s="248">
        <v>27</v>
      </c>
      <c r="C6" s="248">
        <v>30</v>
      </c>
      <c r="D6" s="248">
        <v>31</v>
      </c>
      <c r="E6" s="1429">
        <v>5</v>
      </c>
      <c r="F6" s="248">
        <v>6</v>
      </c>
      <c r="G6" s="248">
        <v>7</v>
      </c>
      <c r="H6" s="248">
        <v>7</v>
      </c>
      <c r="I6" s="248">
        <v>7</v>
      </c>
      <c r="J6" s="248">
        <v>8</v>
      </c>
      <c r="K6" s="248">
        <v>7</v>
      </c>
      <c r="L6" s="248">
        <v>8</v>
      </c>
      <c r="M6" s="248">
        <v>7</v>
      </c>
      <c r="N6" s="248">
        <v>7</v>
      </c>
      <c r="O6" s="248">
        <v>8</v>
      </c>
      <c r="P6" s="248">
        <v>8</v>
      </c>
      <c r="Q6" s="248">
        <v>8</v>
      </c>
    </row>
    <row r="7" spans="1:17" ht="23.25" customHeight="1" x14ac:dyDescent="0.2">
      <c r="A7" s="249" t="s">
        <v>404</v>
      </c>
      <c r="B7" s="248">
        <v>224</v>
      </c>
      <c r="C7" s="248">
        <v>226</v>
      </c>
      <c r="D7" s="248">
        <v>225</v>
      </c>
      <c r="E7" s="1429">
        <v>34</v>
      </c>
      <c r="F7" s="248">
        <v>45</v>
      </c>
      <c r="G7" s="248">
        <v>55</v>
      </c>
      <c r="H7" s="248">
        <v>48</v>
      </c>
      <c r="I7" s="248">
        <v>76</v>
      </c>
      <c r="J7" s="248">
        <v>69</v>
      </c>
      <c r="K7" s="248">
        <v>53</v>
      </c>
      <c r="L7" s="248">
        <v>56</v>
      </c>
      <c r="M7" s="248">
        <v>48</v>
      </c>
      <c r="N7" s="248">
        <v>55</v>
      </c>
      <c r="O7" s="248">
        <v>40</v>
      </c>
      <c r="P7" s="248">
        <v>57</v>
      </c>
      <c r="Q7" s="248">
        <v>73</v>
      </c>
    </row>
    <row r="8" spans="1:17" ht="13.5" customHeight="1" x14ac:dyDescent="0.2">
      <c r="A8" s="210" t="s">
        <v>403</v>
      </c>
      <c r="B8" s="248">
        <v>59</v>
      </c>
      <c r="C8" s="248">
        <v>59</v>
      </c>
      <c r="D8" s="248">
        <v>55</v>
      </c>
      <c r="E8" s="1429">
        <v>7</v>
      </c>
      <c r="F8" s="248">
        <v>19</v>
      </c>
      <c r="G8" s="248">
        <v>10</v>
      </c>
      <c r="H8" s="248">
        <v>17</v>
      </c>
      <c r="I8" s="248">
        <v>13</v>
      </c>
      <c r="J8" s="248">
        <v>18</v>
      </c>
      <c r="K8" s="248">
        <v>13</v>
      </c>
      <c r="L8" s="248">
        <v>18</v>
      </c>
      <c r="M8" s="248">
        <v>10</v>
      </c>
      <c r="N8" s="248">
        <v>16</v>
      </c>
      <c r="O8" s="248">
        <v>12</v>
      </c>
      <c r="P8" s="248">
        <v>18</v>
      </c>
      <c r="Q8" s="248">
        <v>9</v>
      </c>
    </row>
    <row r="9" spans="1:17" ht="13.5" customHeight="1" x14ac:dyDescent="0.2">
      <c r="A9" s="210" t="s">
        <v>402</v>
      </c>
      <c r="B9" s="248">
        <v>307</v>
      </c>
      <c r="C9" s="248">
        <v>297</v>
      </c>
      <c r="D9" s="248">
        <v>307</v>
      </c>
      <c r="E9" s="1429">
        <v>76</v>
      </c>
      <c r="F9" s="248">
        <v>73</v>
      </c>
      <c r="G9" s="248">
        <v>75</v>
      </c>
      <c r="H9" s="248">
        <v>84</v>
      </c>
      <c r="I9" s="248">
        <v>75</v>
      </c>
      <c r="J9" s="248">
        <v>83</v>
      </c>
      <c r="K9" s="248">
        <v>70</v>
      </c>
      <c r="L9" s="248">
        <v>75</v>
      </c>
      <c r="M9" s="248">
        <v>69</v>
      </c>
      <c r="N9" s="248">
        <v>74</v>
      </c>
      <c r="O9" s="248">
        <v>77</v>
      </c>
      <c r="P9" s="248">
        <v>78</v>
      </c>
      <c r="Q9" s="248">
        <v>78</v>
      </c>
    </row>
    <row r="10" spans="1:17" ht="13.5" customHeight="1" x14ac:dyDescent="0.2">
      <c r="A10" s="210" t="s">
        <v>401</v>
      </c>
      <c r="B10" s="248">
        <v>228</v>
      </c>
      <c r="C10" s="248">
        <v>226</v>
      </c>
      <c r="D10" s="248">
        <v>271</v>
      </c>
      <c r="E10" s="1429">
        <v>54</v>
      </c>
      <c r="F10" s="248">
        <v>51</v>
      </c>
      <c r="G10" s="248">
        <v>62</v>
      </c>
      <c r="H10" s="248">
        <v>64</v>
      </c>
      <c r="I10" s="248">
        <v>51</v>
      </c>
      <c r="J10" s="248">
        <v>54</v>
      </c>
      <c r="K10" s="248">
        <v>59</v>
      </c>
      <c r="L10" s="248">
        <v>55</v>
      </c>
      <c r="M10" s="248">
        <v>58</v>
      </c>
      <c r="N10" s="248">
        <v>63</v>
      </c>
      <c r="O10" s="248">
        <v>71</v>
      </c>
      <c r="P10" s="248">
        <v>70</v>
      </c>
      <c r="Q10" s="248">
        <v>67</v>
      </c>
    </row>
    <row r="11" spans="1:17" ht="13.5" customHeight="1" x14ac:dyDescent="0.2">
      <c r="A11" s="210" t="s">
        <v>400</v>
      </c>
      <c r="B11" s="248">
        <v>465</v>
      </c>
      <c r="C11" s="248">
        <v>531</v>
      </c>
      <c r="D11" s="248">
        <v>548</v>
      </c>
      <c r="E11" s="1429">
        <v>97</v>
      </c>
      <c r="F11" s="248">
        <v>115</v>
      </c>
      <c r="G11" s="248">
        <v>113</v>
      </c>
      <c r="H11" s="248">
        <v>115</v>
      </c>
      <c r="I11" s="248">
        <v>122</v>
      </c>
      <c r="J11" s="248">
        <v>133</v>
      </c>
      <c r="K11" s="248">
        <v>129</v>
      </c>
      <c r="L11" s="248">
        <v>134</v>
      </c>
      <c r="M11" s="248">
        <v>135</v>
      </c>
      <c r="N11" s="248">
        <v>140</v>
      </c>
      <c r="O11" s="248">
        <v>129</v>
      </c>
      <c r="P11" s="248">
        <v>139</v>
      </c>
      <c r="Q11" s="248">
        <v>140</v>
      </c>
    </row>
    <row r="12" spans="1:17" ht="13.5" customHeight="1" x14ac:dyDescent="0.2">
      <c r="A12" s="210" t="s">
        <v>399</v>
      </c>
      <c r="B12" s="248">
        <v>143</v>
      </c>
      <c r="C12" s="248">
        <v>161</v>
      </c>
      <c r="D12" s="248">
        <v>177</v>
      </c>
      <c r="E12" s="1429">
        <v>33</v>
      </c>
      <c r="F12" s="248">
        <v>32</v>
      </c>
      <c r="G12" s="248">
        <v>36</v>
      </c>
      <c r="H12" s="248">
        <v>36</v>
      </c>
      <c r="I12" s="248">
        <v>39</v>
      </c>
      <c r="J12" s="248">
        <v>39</v>
      </c>
      <c r="K12" s="248">
        <v>40</v>
      </c>
      <c r="L12" s="248">
        <v>40</v>
      </c>
      <c r="M12" s="248">
        <v>42</v>
      </c>
      <c r="N12" s="248">
        <v>41</v>
      </c>
      <c r="O12" s="248">
        <v>43</v>
      </c>
      <c r="P12" s="248">
        <v>47</v>
      </c>
      <c r="Q12" s="248">
        <v>46</v>
      </c>
    </row>
    <row r="13" spans="1:17" ht="13.5" customHeight="1" thickBot="1" x14ac:dyDescent="0.25">
      <c r="A13" s="210" t="s">
        <v>398</v>
      </c>
      <c r="B13" s="247">
        <v>60</v>
      </c>
      <c r="C13" s="247">
        <v>33</v>
      </c>
      <c r="D13" s="247">
        <v>56</v>
      </c>
      <c r="E13" s="1431">
        <v>25</v>
      </c>
      <c r="F13" s="247">
        <v>21</v>
      </c>
      <c r="G13" s="247">
        <v>4</v>
      </c>
      <c r="H13" s="247">
        <v>12</v>
      </c>
      <c r="I13" s="247">
        <v>23</v>
      </c>
      <c r="J13" s="247">
        <v>10</v>
      </c>
      <c r="K13" s="247">
        <v>-2</v>
      </c>
      <c r="L13" s="247">
        <v>11</v>
      </c>
      <c r="M13" s="247">
        <v>14</v>
      </c>
      <c r="N13" s="247">
        <v>18</v>
      </c>
      <c r="O13" s="247">
        <v>13</v>
      </c>
      <c r="P13" s="247">
        <v>9</v>
      </c>
      <c r="Q13" s="247">
        <v>16</v>
      </c>
    </row>
    <row r="14" spans="1:17" ht="13.5" customHeight="1" thickBot="1" x14ac:dyDescent="0.25">
      <c r="A14" s="246" t="s">
        <v>198</v>
      </c>
      <c r="B14" s="215">
        <v>3369</v>
      </c>
      <c r="C14" s="215">
        <v>3238</v>
      </c>
      <c r="D14" s="215">
        <v>3230</v>
      </c>
      <c r="E14" s="1435">
        <v>770</v>
      </c>
      <c r="F14" s="215">
        <v>839</v>
      </c>
      <c r="G14" s="215">
        <v>814</v>
      </c>
      <c r="H14" s="215">
        <v>850</v>
      </c>
      <c r="I14" s="215">
        <v>866</v>
      </c>
      <c r="J14" s="215">
        <v>867</v>
      </c>
      <c r="K14" s="215">
        <v>795</v>
      </c>
      <c r="L14" s="215">
        <v>804</v>
      </c>
      <c r="M14" s="215">
        <v>772</v>
      </c>
      <c r="N14" s="215">
        <v>821</v>
      </c>
      <c r="O14" s="215">
        <v>767</v>
      </c>
      <c r="P14" s="215">
        <v>833</v>
      </c>
      <c r="Q14" s="215">
        <v>809</v>
      </c>
    </row>
    <row r="15" spans="1:17" ht="13.5" customHeight="1" x14ac:dyDescent="0.2">
      <c r="A15" s="245"/>
      <c r="B15" s="244"/>
      <c r="C15" s="244"/>
      <c r="D15" s="243"/>
      <c r="E15" s="243"/>
      <c r="F15" s="243"/>
      <c r="G15" s="243"/>
      <c r="H15" s="243"/>
      <c r="I15" s="242"/>
      <c r="J15" s="242"/>
      <c r="K15" s="242"/>
      <c r="L15" s="242"/>
      <c r="M15" s="242"/>
      <c r="N15" s="242"/>
      <c r="O15" s="242"/>
      <c r="P15" s="242"/>
      <c r="Q15" s="241"/>
    </row>
    <row r="16" spans="1:17" ht="17.25" customHeight="1" x14ac:dyDescent="0.2">
      <c r="A16" s="240"/>
      <c r="B16" s="240"/>
      <c r="C16" s="240"/>
      <c r="D16" s="240"/>
      <c r="E16" s="240"/>
      <c r="F16" s="240"/>
      <c r="G16" s="240"/>
      <c r="H16" s="240"/>
      <c r="I16" s="240"/>
      <c r="J16" s="240"/>
      <c r="K16" s="240"/>
      <c r="L16" s="240"/>
      <c r="M16" s="240"/>
      <c r="N16" s="240"/>
      <c r="O16" s="240"/>
      <c r="P16" s="240"/>
      <c r="Q16" s="239"/>
    </row>
    <row r="17" spans="1:17" ht="13.5" customHeight="1" thickBot="1" x14ac:dyDescent="0.25">
      <c r="A17" s="238" t="s">
        <v>157</v>
      </c>
      <c r="B17" s="237"/>
      <c r="C17" s="237"/>
      <c r="D17" s="237"/>
      <c r="E17" s="237"/>
      <c r="F17" s="237"/>
      <c r="G17" s="237"/>
      <c r="H17" s="237"/>
      <c r="I17" s="236"/>
      <c r="J17" s="236"/>
      <c r="K17" s="236"/>
      <c r="L17" s="235"/>
      <c r="M17" s="235"/>
      <c r="N17" s="235"/>
      <c r="O17" s="235"/>
      <c r="P17" s="235"/>
      <c r="Q17" s="234"/>
    </row>
    <row r="18" spans="1:17" ht="13.5" customHeight="1" x14ac:dyDescent="0.2">
      <c r="A18" s="210"/>
      <c r="B18" s="209" t="s">
        <v>377</v>
      </c>
      <c r="C18" s="209" t="s">
        <v>377</v>
      </c>
      <c r="D18" s="209" t="s">
        <v>377</v>
      </c>
      <c r="E18" s="1434" t="s">
        <v>352</v>
      </c>
      <c r="F18" s="209" t="s">
        <v>376</v>
      </c>
      <c r="G18" s="209" t="s">
        <v>375</v>
      </c>
      <c r="H18" s="209" t="s">
        <v>353</v>
      </c>
      <c r="I18" s="209" t="s">
        <v>352</v>
      </c>
      <c r="J18" s="209" t="s">
        <v>376</v>
      </c>
      <c r="K18" s="209" t="s">
        <v>375</v>
      </c>
      <c r="L18" s="209" t="s">
        <v>353</v>
      </c>
      <c r="M18" s="209" t="s">
        <v>352</v>
      </c>
      <c r="N18" s="209" t="s">
        <v>376</v>
      </c>
      <c r="O18" s="209" t="s">
        <v>375</v>
      </c>
      <c r="P18" s="209" t="s">
        <v>353</v>
      </c>
      <c r="Q18" s="209" t="s">
        <v>352</v>
      </c>
    </row>
    <row r="19" spans="1:17" ht="13.5" customHeight="1" thickBot="1" x14ac:dyDescent="0.25">
      <c r="A19" s="208" t="s">
        <v>391</v>
      </c>
      <c r="B19" s="207">
        <v>2017</v>
      </c>
      <c r="C19" s="207">
        <v>2016</v>
      </c>
      <c r="D19" s="207">
        <v>2015</v>
      </c>
      <c r="E19" s="1430">
        <v>2018</v>
      </c>
      <c r="F19" s="207">
        <v>2017</v>
      </c>
      <c r="G19" s="207">
        <v>2017</v>
      </c>
      <c r="H19" s="207">
        <v>2017</v>
      </c>
      <c r="I19" s="207">
        <v>2017</v>
      </c>
      <c r="J19" s="207">
        <v>2016</v>
      </c>
      <c r="K19" s="207">
        <v>2016</v>
      </c>
      <c r="L19" s="207">
        <v>2016</v>
      </c>
      <c r="M19" s="207">
        <v>2016</v>
      </c>
      <c r="N19" s="207">
        <v>2015</v>
      </c>
      <c r="O19" s="207">
        <v>2015</v>
      </c>
      <c r="P19" s="207">
        <v>2015</v>
      </c>
      <c r="Q19" s="207">
        <v>2015</v>
      </c>
    </row>
    <row r="20" spans="1:17" ht="13.5" customHeight="1" x14ac:dyDescent="0.2">
      <c r="A20" s="233" t="s">
        <v>397</v>
      </c>
      <c r="B20" s="225">
        <v>-565</v>
      </c>
      <c r="C20" s="225">
        <v>-573</v>
      </c>
      <c r="D20" s="225">
        <v>-485</v>
      </c>
      <c r="E20" s="1441">
        <v>-123</v>
      </c>
      <c r="F20" s="225">
        <v>-128</v>
      </c>
      <c r="G20" s="225">
        <v>-151</v>
      </c>
      <c r="H20" s="225">
        <v>-157</v>
      </c>
      <c r="I20" s="225">
        <v>-129</v>
      </c>
      <c r="J20" s="225">
        <v>-165</v>
      </c>
      <c r="K20" s="225">
        <v>-142</v>
      </c>
      <c r="L20" s="225">
        <v>-138</v>
      </c>
      <c r="M20" s="225">
        <v>-128</v>
      </c>
      <c r="N20" s="225">
        <v>-130</v>
      </c>
      <c r="O20" s="225">
        <v>-114</v>
      </c>
      <c r="P20" s="225">
        <v>-122</v>
      </c>
      <c r="Q20" s="225">
        <v>-119</v>
      </c>
    </row>
    <row r="21" spans="1:17" ht="13.5" customHeight="1" x14ac:dyDescent="0.2">
      <c r="A21" s="232" t="s">
        <v>396</v>
      </c>
      <c r="B21" s="231">
        <v>-66</v>
      </c>
      <c r="C21" s="231">
        <v>-79</v>
      </c>
      <c r="D21" s="231">
        <v>-84</v>
      </c>
      <c r="E21" s="1444">
        <v>-11</v>
      </c>
      <c r="F21" s="231">
        <v>-21</v>
      </c>
      <c r="G21" s="231">
        <v>-14</v>
      </c>
      <c r="H21" s="231">
        <v>-16</v>
      </c>
      <c r="I21" s="231">
        <v>-15</v>
      </c>
      <c r="J21" s="231">
        <v>-33</v>
      </c>
      <c r="K21" s="231">
        <v>-13</v>
      </c>
      <c r="L21" s="231">
        <v>-18</v>
      </c>
      <c r="M21" s="231">
        <v>-15</v>
      </c>
      <c r="N21" s="231">
        <v>-26</v>
      </c>
      <c r="O21" s="231">
        <v>-15</v>
      </c>
      <c r="P21" s="231">
        <v>-22</v>
      </c>
      <c r="Q21" s="231">
        <v>-21</v>
      </c>
    </row>
    <row r="22" spans="1:17" ht="23.25" customHeight="1" x14ac:dyDescent="0.2">
      <c r="A22" s="232" t="s">
        <v>395</v>
      </c>
      <c r="B22" s="231">
        <v>-101</v>
      </c>
      <c r="C22" s="231">
        <v>-125</v>
      </c>
      <c r="D22" s="231">
        <v>-145</v>
      </c>
      <c r="E22" s="1444">
        <v>-22</v>
      </c>
      <c r="F22" s="231">
        <v>-24</v>
      </c>
      <c r="G22" s="231">
        <v>-24</v>
      </c>
      <c r="H22" s="231">
        <v>-25</v>
      </c>
      <c r="I22" s="231">
        <v>-28</v>
      </c>
      <c r="J22" s="231">
        <v>-33</v>
      </c>
      <c r="K22" s="231">
        <v>-28</v>
      </c>
      <c r="L22" s="231">
        <v>-31</v>
      </c>
      <c r="M22" s="231">
        <v>-33</v>
      </c>
      <c r="N22" s="231">
        <v>-37</v>
      </c>
      <c r="O22" s="231">
        <v>-32</v>
      </c>
      <c r="P22" s="231">
        <v>-34</v>
      </c>
      <c r="Q22" s="231">
        <v>-42</v>
      </c>
    </row>
    <row r="23" spans="1:17" ht="13.5" customHeight="1" x14ac:dyDescent="0.2">
      <c r="A23" s="232" t="s">
        <v>394</v>
      </c>
      <c r="B23" s="231">
        <v>-309</v>
      </c>
      <c r="C23" s="231">
        <v>-309</v>
      </c>
      <c r="D23" s="231">
        <v>-373</v>
      </c>
      <c r="E23" s="1444">
        <v>-74</v>
      </c>
      <c r="F23" s="231">
        <v>-84</v>
      </c>
      <c r="G23" s="231">
        <v>-72</v>
      </c>
      <c r="H23" s="231">
        <v>-76</v>
      </c>
      <c r="I23" s="231">
        <v>-77</v>
      </c>
      <c r="J23" s="231">
        <v>-79</v>
      </c>
      <c r="K23" s="231">
        <v>-75</v>
      </c>
      <c r="L23" s="231">
        <v>-78</v>
      </c>
      <c r="M23" s="231">
        <v>-77</v>
      </c>
      <c r="N23" s="231">
        <v>-131</v>
      </c>
      <c r="O23" s="231">
        <v>-75</v>
      </c>
      <c r="P23" s="231">
        <v>-82</v>
      </c>
      <c r="Q23" s="231">
        <v>-85</v>
      </c>
    </row>
    <row r="24" spans="1:17" ht="13.5" customHeight="1" thickBot="1" x14ac:dyDescent="0.25">
      <c r="A24" s="203" t="s">
        <v>393</v>
      </c>
      <c r="B24" s="230">
        <v>-581</v>
      </c>
      <c r="C24" s="230">
        <v>-560</v>
      </c>
      <c r="D24" s="230">
        <v>-398</v>
      </c>
      <c r="E24" s="1443">
        <v>-106</v>
      </c>
      <c r="F24" s="230">
        <v>-168</v>
      </c>
      <c r="G24" s="230">
        <v>-116</v>
      </c>
      <c r="H24" s="230">
        <v>-159</v>
      </c>
      <c r="I24" s="230">
        <v>-138</v>
      </c>
      <c r="J24" s="230">
        <v>-165</v>
      </c>
      <c r="K24" s="230">
        <v>-131</v>
      </c>
      <c r="L24" s="230">
        <v>-131</v>
      </c>
      <c r="M24" s="230">
        <v>-133</v>
      </c>
      <c r="N24" s="230">
        <v>-131</v>
      </c>
      <c r="O24" s="230">
        <v>-67</v>
      </c>
      <c r="P24" s="230">
        <v>-103</v>
      </c>
      <c r="Q24" s="230">
        <v>-97</v>
      </c>
    </row>
    <row r="25" spans="1:17" ht="13.5" customHeight="1" thickBot="1" x14ac:dyDescent="0.25">
      <c r="A25" s="216" t="s">
        <v>392</v>
      </c>
      <c r="B25" s="229">
        <v>-1622</v>
      </c>
      <c r="C25" s="229">
        <v>-1646</v>
      </c>
      <c r="D25" s="229">
        <v>-1485</v>
      </c>
      <c r="E25" s="1442">
        <v>-336</v>
      </c>
      <c r="F25" s="229">
        <v>-425</v>
      </c>
      <c r="G25" s="229">
        <v>-377</v>
      </c>
      <c r="H25" s="229">
        <v>-433</v>
      </c>
      <c r="I25" s="229">
        <v>-387</v>
      </c>
      <c r="J25" s="229">
        <v>-475</v>
      </c>
      <c r="K25" s="229">
        <v>-389</v>
      </c>
      <c r="L25" s="229">
        <v>-396</v>
      </c>
      <c r="M25" s="229">
        <v>-386</v>
      </c>
      <c r="N25" s="229">
        <v>-455</v>
      </c>
      <c r="O25" s="229">
        <v>-303</v>
      </c>
      <c r="P25" s="229">
        <v>-363</v>
      </c>
      <c r="Q25" s="229">
        <v>-364</v>
      </c>
    </row>
    <row r="26" spans="1:17" ht="13.5" customHeight="1" x14ac:dyDescent="0.25">
      <c r="A26" s="202"/>
      <c r="B26" s="202"/>
      <c r="C26" s="202"/>
      <c r="D26" s="202"/>
      <c r="E26" s="202"/>
      <c r="F26" s="202"/>
      <c r="G26" s="202"/>
      <c r="H26" s="202"/>
      <c r="I26" s="202"/>
      <c r="J26" s="202"/>
      <c r="K26" s="202"/>
      <c r="L26" s="202"/>
      <c r="M26" s="202"/>
      <c r="N26" s="202"/>
      <c r="O26" s="202"/>
      <c r="P26" s="202"/>
      <c r="Q26" s="201"/>
    </row>
    <row r="27" spans="1:17" ht="13.5" customHeight="1" x14ac:dyDescent="0.25">
      <c r="A27" s="202"/>
      <c r="B27" s="202"/>
      <c r="C27" s="202"/>
      <c r="D27" s="202"/>
      <c r="E27" s="202"/>
      <c r="F27" s="202"/>
      <c r="G27" s="202"/>
      <c r="H27" s="202"/>
      <c r="I27" s="202"/>
      <c r="J27" s="202"/>
      <c r="K27" s="202"/>
      <c r="L27" s="202"/>
      <c r="M27" s="202"/>
      <c r="N27" s="202"/>
      <c r="O27" s="202"/>
      <c r="P27" s="202"/>
      <c r="Q27" s="201"/>
    </row>
    <row r="28" spans="1:17" ht="13.5" customHeight="1" thickBot="1" x14ac:dyDescent="0.3">
      <c r="A28" s="2721" t="s">
        <v>1382</v>
      </c>
      <c r="B28" s="228"/>
      <c r="C28" s="228"/>
      <c r="D28" s="228"/>
      <c r="E28" s="228"/>
      <c r="F28" s="228"/>
      <c r="G28" s="228"/>
      <c r="H28" s="228"/>
      <c r="I28" s="227"/>
      <c r="J28" s="227"/>
      <c r="K28" s="227"/>
      <c r="L28" s="227"/>
      <c r="M28" s="227"/>
      <c r="N28" s="227"/>
      <c r="O28" s="227"/>
      <c r="P28" s="227"/>
      <c r="Q28" s="226"/>
    </row>
    <row r="29" spans="1:17" ht="17.25" customHeight="1" x14ac:dyDescent="0.2">
      <c r="A29" s="210"/>
      <c r="B29" s="209" t="s">
        <v>377</v>
      </c>
      <c r="C29" s="209" t="s">
        <v>377</v>
      </c>
      <c r="D29" s="209" t="s">
        <v>377</v>
      </c>
      <c r="E29" s="1434" t="s">
        <v>352</v>
      </c>
      <c r="F29" s="209" t="s">
        <v>376</v>
      </c>
      <c r="G29" s="209" t="s">
        <v>375</v>
      </c>
      <c r="H29" s="209" t="s">
        <v>353</v>
      </c>
      <c r="I29" s="209" t="s">
        <v>352</v>
      </c>
      <c r="J29" s="209" t="s">
        <v>376</v>
      </c>
      <c r="K29" s="209" t="s">
        <v>375</v>
      </c>
      <c r="L29" s="209" t="s">
        <v>353</v>
      </c>
      <c r="M29" s="209" t="s">
        <v>352</v>
      </c>
      <c r="N29" s="209" t="s">
        <v>376</v>
      </c>
      <c r="O29" s="209" t="s">
        <v>375</v>
      </c>
      <c r="P29" s="209" t="s">
        <v>353</v>
      </c>
      <c r="Q29" s="209" t="s">
        <v>352</v>
      </c>
    </row>
    <row r="30" spans="1:17" ht="13.5" customHeight="1" thickBot="1" x14ac:dyDescent="0.25">
      <c r="A30" s="208" t="s">
        <v>391</v>
      </c>
      <c r="B30" s="207">
        <v>2017</v>
      </c>
      <c r="C30" s="207">
        <v>2016</v>
      </c>
      <c r="D30" s="207">
        <v>2015</v>
      </c>
      <c r="E30" s="1430">
        <v>2018</v>
      </c>
      <c r="F30" s="207">
        <v>2017</v>
      </c>
      <c r="G30" s="207">
        <v>2017</v>
      </c>
      <c r="H30" s="207">
        <v>2017</v>
      </c>
      <c r="I30" s="207">
        <v>2017</v>
      </c>
      <c r="J30" s="207">
        <v>2016</v>
      </c>
      <c r="K30" s="207">
        <v>2016</v>
      </c>
      <c r="L30" s="207">
        <v>2016</v>
      </c>
      <c r="M30" s="207">
        <v>2016</v>
      </c>
      <c r="N30" s="207">
        <v>2015</v>
      </c>
      <c r="O30" s="207">
        <v>2015</v>
      </c>
      <c r="P30" s="207">
        <v>2015</v>
      </c>
      <c r="Q30" s="207">
        <v>2015</v>
      </c>
    </row>
    <row r="31" spans="1:17" ht="13.5" customHeight="1" x14ac:dyDescent="0.2">
      <c r="A31" s="2113" t="s">
        <v>390</v>
      </c>
      <c r="B31" s="2112"/>
      <c r="C31" s="2112"/>
      <c r="D31" s="225"/>
      <c r="E31" s="1441"/>
      <c r="F31" s="225"/>
      <c r="G31" s="225"/>
      <c r="H31" s="225"/>
      <c r="I31" s="225"/>
      <c r="J31" s="2112"/>
      <c r="K31" s="2112"/>
      <c r="L31" s="2112"/>
      <c r="M31" s="2112"/>
      <c r="N31" s="2112"/>
      <c r="O31" s="2112"/>
      <c r="P31" s="2112"/>
      <c r="Q31" s="2111"/>
    </row>
    <row r="32" spans="1:17" ht="13.5" customHeight="1" x14ac:dyDescent="0.2">
      <c r="A32" s="220" t="s">
        <v>383</v>
      </c>
      <c r="B32" s="219">
        <v>-1</v>
      </c>
      <c r="C32" s="219">
        <v>-1</v>
      </c>
      <c r="D32" s="219" t="s">
        <v>389</v>
      </c>
      <c r="E32" s="1437"/>
      <c r="F32" s="219">
        <v>0</v>
      </c>
      <c r="G32" s="219">
        <v>0</v>
      </c>
      <c r="H32" s="219">
        <v>-1</v>
      </c>
      <c r="I32" s="219" t="s">
        <v>112</v>
      </c>
      <c r="J32" s="219">
        <v>-1</v>
      </c>
      <c r="K32" s="219" t="s">
        <v>389</v>
      </c>
      <c r="L32" s="219" t="s">
        <v>389</v>
      </c>
      <c r="M32" s="219">
        <v>0</v>
      </c>
      <c r="N32" s="219">
        <v>0</v>
      </c>
      <c r="O32" s="219">
        <v>-1</v>
      </c>
      <c r="P32" s="219">
        <v>0</v>
      </c>
      <c r="Q32" s="219">
        <v>1</v>
      </c>
    </row>
    <row r="33" spans="1:17" ht="13.5" customHeight="1" thickBot="1" x14ac:dyDescent="0.25">
      <c r="A33" s="203" t="s">
        <v>382</v>
      </c>
      <c r="B33" s="224">
        <v>1</v>
      </c>
      <c r="C33" s="224">
        <v>1</v>
      </c>
      <c r="D33" s="224">
        <v>1</v>
      </c>
      <c r="E33" s="1440"/>
      <c r="F33" s="224">
        <v>1</v>
      </c>
      <c r="G33" s="224">
        <v>0</v>
      </c>
      <c r="H33" s="224">
        <v>0</v>
      </c>
      <c r="I33" s="224" t="s">
        <v>112</v>
      </c>
      <c r="J33" s="224">
        <v>1</v>
      </c>
      <c r="K33" s="224" t="s">
        <v>389</v>
      </c>
      <c r="L33" s="224" t="s">
        <v>389</v>
      </c>
      <c r="M33" s="224">
        <v>0</v>
      </c>
      <c r="N33" s="224">
        <v>0</v>
      </c>
      <c r="O33" s="224">
        <v>1</v>
      </c>
      <c r="P33" s="224" t="s">
        <v>112</v>
      </c>
      <c r="Q33" s="224">
        <v>0</v>
      </c>
    </row>
    <row r="34" spans="1:17" ht="13.5" customHeight="1" thickBot="1" x14ac:dyDescent="0.25">
      <c r="A34" s="216" t="s">
        <v>388</v>
      </c>
      <c r="B34" s="215" t="s">
        <v>380</v>
      </c>
      <c r="C34" s="215" t="s">
        <v>380</v>
      </c>
      <c r="D34" s="215">
        <v>1</v>
      </c>
      <c r="E34" s="1435"/>
      <c r="F34" s="215">
        <v>1</v>
      </c>
      <c r="G34" s="215">
        <v>0</v>
      </c>
      <c r="H34" s="215">
        <v>-1</v>
      </c>
      <c r="I34" s="215" t="s">
        <v>112</v>
      </c>
      <c r="J34" s="215" t="s">
        <v>380</v>
      </c>
      <c r="K34" s="215" t="s">
        <v>380</v>
      </c>
      <c r="L34" s="215" t="s">
        <v>380</v>
      </c>
      <c r="M34" s="215">
        <v>0</v>
      </c>
      <c r="N34" s="215">
        <v>0</v>
      </c>
      <c r="O34" s="215" t="s">
        <v>380</v>
      </c>
      <c r="P34" s="215" t="s">
        <v>380</v>
      </c>
      <c r="Q34" s="215">
        <v>1</v>
      </c>
    </row>
    <row r="35" spans="1:17" ht="13.5" customHeight="1" x14ac:dyDescent="0.2">
      <c r="A35" s="223"/>
      <c r="B35" s="222"/>
      <c r="C35" s="222"/>
      <c r="D35" s="222"/>
      <c r="E35" s="1439"/>
      <c r="F35" s="222"/>
      <c r="G35" s="222"/>
      <c r="H35" s="222"/>
      <c r="I35" s="222"/>
      <c r="J35" s="222"/>
      <c r="K35" s="222"/>
      <c r="L35" s="222"/>
      <c r="M35" s="222"/>
      <c r="N35" s="222"/>
      <c r="O35" s="222"/>
      <c r="P35" s="222"/>
      <c r="Q35" s="222"/>
    </row>
    <row r="36" spans="1:17" ht="13.5" customHeight="1" x14ac:dyDescent="0.2">
      <c r="A36" s="220" t="s">
        <v>385</v>
      </c>
      <c r="B36" s="221">
        <v>-426</v>
      </c>
      <c r="C36" s="221">
        <v>-600</v>
      </c>
      <c r="D36" s="221">
        <v>-605</v>
      </c>
      <c r="E36" s="1438"/>
      <c r="F36" s="221">
        <v>-97</v>
      </c>
      <c r="G36" s="221">
        <v>-116</v>
      </c>
      <c r="H36" s="221">
        <v>-111</v>
      </c>
      <c r="I36" s="221">
        <v>-102</v>
      </c>
      <c r="J36" s="221">
        <v>-231</v>
      </c>
      <c r="K36" s="221">
        <v>-119</v>
      </c>
      <c r="L36" s="221">
        <v>-119</v>
      </c>
      <c r="M36" s="221">
        <v>-131</v>
      </c>
      <c r="N36" s="221">
        <v>-129</v>
      </c>
      <c r="O36" s="221">
        <v>-142</v>
      </c>
      <c r="P36" s="221">
        <v>-206</v>
      </c>
      <c r="Q36" s="221">
        <v>-128</v>
      </c>
    </row>
    <row r="37" spans="1:17" s="1480" customFormat="1" ht="13.5" customHeight="1" x14ac:dyDescent="0.2">
      <c r="A37" s="220" t="s">
        <v>384</v>
      </c>
      <c r="B37" s="219">
        <v>300</v>
      </c>
      <c r="C37" s="219">
        <v>474</v>
      </c>
      <c r="D37" s="219">
        <v>448</v>
      </c>
      <c r="E37" s="1437"/>
      <c r="F37" s="219">
        <v>61</v>
      </c>
      <c r="G37" s="219">
        <v>86</v>
      </c>
      <c r="H37" s="219">
        <v>86</v>
      </c>
      <c r="I37" s="219">
        <v>67</v>
      </c>
      <c r="J37" s="219">
        <v>193</v>
      </c>
      <c r="K37" s="219">
        <v>91</v>
      </c>
      <c r="L37" s="219">
        <v>90</v>
      </c>
      <c r="M37" s="219">
        <v>100</v>
      </c>
      <c r="N37" s="219">
        <v>82</v>
      </c>
      <c r="O37" s="219">
        <v>109</v>
      </c>
      <c r="P37" s="219">
        <v>172</v>
      </c>
      <c r="Q37" s="219">
        <v>85</v>
      </c>
    </row>
    <row r="38" spans="1:17" ht="13.5" customHeight="1" x14ac:dyDescent="0.2">
      <c r="A38" s="220" t="s">
        <v>387</v>
      </c>
      <c r="B38" s="219">
        <v>54</v>
      </c>
      <c r="C38" s="219">
        <v>57</v>
      </c>
      <c r="D38" s="219">
        <v>63</v>
      </c>
      <c r="E38" s="1437"/>
      <c r="F38" s="219">
        <v>13</v>
      </c>
      <c r="G38" s="219">
        <v>16</v>
      </c>
      <c r="H38" s="219">
        <v>14</v>
      </c>
      <c r="I38" s="219">
        <v>11</v>
      </c>
      <c r="J38" s="219">
        <v>21</v>
      </c>
      <c r="K38" s="219">
        <v>12</v>
      </c>
      <c r="L38" s="219">
        <v>12</v>
      </c>
      <c r="M38" s="219">
        <v>12</v>
      </c>
      <c r="N38" s="219">
        <v>17</v>
      </c>
      <c r="O38" s="219">
        <v>20</v>
      </c>
      <c r="P38" s="219">
        <v>14</v>
      </c>
      <c r="Q38" s="219">
        <v>12</v>
      </c>
    </row>
    <row r="39" spans="1:17" ht="13.5" customHeight="1" x14ac:dyDescent="0.2">
      <c r="A39" s="220" t="s">
        <v>383</v>
      </c>
      <c r="B39" s="219">
        <v>-908</v>
      </c>
      <c r="C39" s="219">
        <v>-1056</v>
      </c>
      <c r="D39" s="219">
        <v>-1074</v>
      </c>
      <c r="E39" s="1437"/>
      <c r="F39" s="219">
        <v>-251</v>
      </c>
      <c r="G39" s="219">
        <v>-189</v>
      </c>
      <c r="H39" s="219">
        <v>-215</v>
      </c>
      <c r="I39" s="219">
        <v>-253</v>
      </c>
      <c r="J39" s="219">
        <v>-275</v>
      </c>
      <c r="K39" s="219">
        <v>-293</v>
      </c>
      <c r="L39" s="219">
        <v>-248</v>
      </c>
      <c r="M39" s="219">
        <v>-240</v>
      </c>
      <c r="N39" s="219">
        <v>-420</v>
      </c>
      <c r="O39" s="219">
        <v>-220</v>
      </c>
      <c r="P39" s="219">
        <v>-220</v>
      </c>
      <c r="Q39" s="219">
        <v>-214</v>
      </c>
    </row>
    <row r="40" spans="1:17" ht="13.5" customHeight="1" thickBot="1" x14ac:dyDescent="0.25">
      <c r="A40" s="218" t="s">
        <v>382</v>
      </c>
      <c r="B40" s="217">
        <v>642</v>
      </c>
      <c r="C40" s="217">
        <v>639</v>
      </c>
      <c r="D40" s="217">
        <v>693</v>
      </c>
      <c r="E40" s="1436"/>
      <c r="F40" s="217">
        <v>202</v>
      </c>
      <c r="G40" s="217">
        <v>122</v>
      </c>
      <c r="H40" s="217">
        <v>147</v>
      </c>
      <c r="I40" s="217">
        <v>171</v>
      </c>
      <c r="J40" s="217">
        <v>165</v>
      </c>
      <c r="K40" s="217">
        <v>174</v>
      </c>
      <c r="L40" s="217">
        <v>148</v>
      </c>
      <c r="M40" s="217">
        <v>152</v>
      </c>
      <c r="N40" s="217">
        <v>278</v>
      </c>
      <c r="O40" s="217">
        <v>122</v>
      </c>
      <c r="P40" s="217">
        <v>148</v>
      </c>
      <c r="Q40" s="217">
        <v>145</v>
      </c>
    </row>
    <row r="41" spans="1:17" ht="13.5" customHeight="1" thickBot="1" x14ac:dyDescent="0.25">
      <c r="A41" s="216" t="s">
        <v>386</v>
      </c>
      <c r="B41" s="215">
        <v>-338</v>
      </c>
      <c r="C41" s="215">
        <v>-486</v>
      </c>
      <c r="D41" s="215">
        <v>-475</v>
      </c>
      <c r="E41" s="1435"/>
      <c r="F41" s="215">
        <v>-72</v>
      </c>
      <c r="G41" s="215">
        <v>-81</v>
      </c>
      <c r="H41" s="215">
        <v>-79</v>
      </c>
      <c r="I41" s="215">
        <v>-106</v>
      </c>
      <c r="J41" s="215">
        <v>-127</v>
      </c>
      <c r="K41" s="215">
        <v>-135</v>
      </c>
      <c r="L41" s="215">
        <v>-117</v>
      </c>
      <c r="M41" s="215">
        <v>-107</v>
      </c>
      <c r="N41" s="215">
        <v>-172</v>
      </c>
      <c r="O41" s="215">
        <v>-111</v>
      </c>
      <c r="P41" s="215">
        <v>-92</v>
      </c>
      <c r="Q41" s="215">
        <v>-100</v>
      </c>
    </row>
    <row r="42" spans="1:17" ht="17.25" customHeight="1" x14ac:dyDescent="0.2">
      <c r="A42" s="223"/>
      <c r="B42" s="222"/>
      <c r="C42" s="222"/>
      <c r="D42" s="222"/>
      <c r="E42" s="1439"/>
      <c r="F42" s="222"/>
      <c r="G42" s="222"/>
      <c r="H42" s="222"/>
      <c r="I42" s="222"/>
      <c r="J42" s="222"/>
      <c r="K42" s="222"/>
      <c r="L42" s="222"/>
      <c r="M42" s="222"/>
      <c r="N42" s="222"/>
      <c r="O42" s="222"/>
      <c r="P42" s="222"/>
      <c r="Q42" s="222"/>
    </row>
    <row r="43" spans="1:17" ht="13.5" customHeight="1" x14ac:dyDescent="0.2">
      <c r="A43" s="220" t="s">
        <v>385</v>
      </c>
      <c r="B43" s="221">
        <v>-9</v>
      </c>
      <c r="C43" s="221">
        <v>-9</v>
      </c>
      <c r="D43" s="221">
        <v>-11</v>
      </c>
      <c r="E43" s="1438"/>
      <c r="F43" s="221">
        <v>-5</v>
      </c>
      <c r="G43" s="221">
        <v>-1</v>
      </c>
      <c r="H43" s="221">
        <v>-1</v>
      </c>
      <c r="I43" s="221">
        <v>-2</v>
      </c>
      <c r="J43" s="221">
        <v>-3</v>
      </c>
      <c r="K43" s="221">
        <v>-2</v>
      </c>
      <c r="L43" s="221">
        <v>-2</v>
      </c>
      <c r="M43" s="221">
        <v>-2</v>
      </c>
      <c r="N43" s="221">
        <v>-2</v>
      </c>
      <c r="O43" s="221">
        <v>-4</v>
      </c>
      <c r="P43" s="221">
        <v>-1</v>
      </c>
      <c r="Q43" s="221">
        <v>-4</v>
      </c>
    </row>
    <row r="44" spans="1:17" ht="13.5" customHeight="1" x14ac:dyDescent="0.2">
      <c r="A44" s="220" t="s">
        <v>384</v>
      </c>
      <c r="B44" s="219">
        <v>9</v>
      </c>
      <c r="C44" s="219">
        <v>9</v>
      </c>
      <c r="D44" s="219">
        <v>11</v>
      </c>
      <c r="E44" s="1437"/>
      <c r="F44" s="219">
        <v>5</v>
      </c>
      <c r="G44" s="219">
        <v>1</v>
      </c>
      <c r="H44" s="219">
        <v>1</v>
      </c>
      <c r="I44" s="219">
        <v>2</v>
      </c>
      <c r="J44" s="219">
        <v>3</v>
      </c>
      <c r="K44" s="219">
        <v>2</v>
      </c>
      <c r="L44" s="219">
        <v>3</v>
      </c>
      <c r="M44" s="219">
        <v>1</v>
      </c>
      <c r="N44" s="219">
        <v>2</v>
      </c>
      <c r="O44" s="219">
        <v>4</v>
      </c>
      <c r="P44" s="219">
        <v>1</v>
      </c>
      <c r="Q44" s="219">
        <v>4</v>
      </c>
    </row>
    <row r="45" spans="1:17" ht="13.5" customHeight="1" x14ac:dyDescent="0.2">
      <c r="A45" s="220" t="s">
        <v>383</v>
      </c>
      <c r="B45" s="219">
        <v>-92</v>
      </c>
      <c r="C45" s="219">
        <v>-96</v>
      </c>
      <c r="D45" s="219">
        <v>-104</v>
      </c>
      <c r="E45" s="1437"/>
      <c r="F45" s="219">
        <v>-17</v>
      </c>
      <c r="G45" s="219">
        <v>-15</v>
      </c>
      <c r="H45" s="219">
        <v>-38</v>
      </c>
      <c r="I45" s="219">
        <v>-22</v>
      </c>
      <c r="J45" s="219">
        <v>-23</v>
      </c>
      <c r="K45" s="219">
        <v>-21</v>
      </c>
      <c r="L45" s="219">
        <v>-30</v>
      </c>
      <c r="M45" s="219">
        <v>-22</v>
      </c>
      <c r="N45" s="219">
        <v>-19</v>
      </c>
      <c r="O45" s="219">
        <v>-17</v>
      </c>
      <c r="P45" s="219">
        <v>-29</v>
      </c>
      <c r="Q45" s="219">
        <v>-39</v>
      </c>
    </row>
    <row r="46" spans="1:17" ht="13.5" customHeight="1" thickBot="1" x14ac:dyDescent="0.25">
      <c r="A46" s="218" t="s">
        <v>382</v>
      </c>
      <c r="B46" s="217">
        <v>61</v>
      </c>
      <c r="C46" s="217">
        <v>80</v>
      </c>
      <c r="D46" s="217">
        <v>99</v>
      </c>
      <c r="E46" s="1436"/>
      <c r="F46" s="217">
        <v>17</v>
      </c>
      <c r="G46" s="217">
        <v>17</v>
      </c>
      <c r="H46" s="217">
        <v>12</v>
      </c>
      <c r="I46" s="217">
        <v>15</v>
      </c>
      <c r="J46" s="217">
        <v>21</v>
      </c>
      <c r="K46" s="217">
        <v>21</v>
      </c>
      <c r="L46" s="217">
        <v>19</v>
      </c>
      <c r="M46" s="217">
        <v>19</v>
      </c>
      <c r="N46" s="217">
        <v>49</v>
      </c>
      <c r="O46" s="217">
        <v>16</v>
      </c>
      <c r="P46" s="217">
        <v>18</v>
      </c>
      <c r="Q46" s="217">
        <v>16</v>
      </c>
    </row>
    <row r="47" spans="1:17" ht="13.5" customHeight="1" thickBot="1" x14ac:dyDescent="0.25">
      <c r="A47" s="216" t="s">
        <v>381</v>
      </c>
      <c r="B47" s="215">
        <v>-31</v>
      </c>
      <c r="C47" s="215">
        <v>-16</v>
      </c>
      <c r="D47" s="215">
        <v>-5</v>
      </c>
      <c r="E47" s="1435"/>
      <c r="F47" s="215">
        <v>0</v>
      </c>
      <c r="G47" s="215">
        <v>2</v>
      </c>
      <c r="H47" s="215">
        <v>-26</v>
      </c>
      <c r="I47" s="215">
        <v>-7</v>
      </c>
      <c r="J47" s="215">
        <v>-2</v>
      </c>
      <c r="K47" s="215" t="s">
        <v>380</v>
      </c>
      <c r="L47" s="215">
        <v>-10</v>
      </c>
      <c r="M47" s="215">
        <v>-4</v>
      </c>
      <c r="N47" s="215">
        <v>30</v>
      </c>
      <c r="O47" s="215">
        <v>-1</v>
      </c>
      <c r="P47" s="215">
        <v>-11</v>
      </c>
      <c r="Q47" s="215">
        <v>-23</v>
      </c>
    </row>
    <row r="48" spans="1:17" ht="13.5" customHeight="1" thickBot="1" x14ac:dyDescent="0.25">
      <c r="A48" s="216"/>
      <c r="B48" s="215"/>
      <c r="C48" s="215"/>
      <c r="D48" s="215"/>
      <c r="E48" s="1435"/>
      <c r="F48" s="215"/>
      <c r="G48" s="215"/>
      <c r="H48" s="215"/>
      <c r="I48" s="215"/>
      <c r="J48" s="215"/>
      <c r="K48" s="215"/>
      <c r="L48" s="215"/>
      <c r="M48" s="215"/>
      <c r="N48" s="215"/>
      <c r="O48" s="215"/>
      <c r="P48" s="215"/>
      <c r="Q48" s="215"/>
    </row>
    <row r="49" spans="1:17" ht="13.5" customHeight="1" thickBot="1" x14ac:dyDescent="0.25">
      <c r="A49" s="216" t="s">
        <v>379</v>
      </c>
      <c r="B49" s="215">
        <v>-369</v>
      </c>
      <c r="C49" s="215">
        <v>-502</v>
      </c>
      <c r="D49" s="215">
        <v>-479</v>
      </c>
      <c r="E49" s="1435"/>
      <c r="F49" s="215">
        <v>-71</v>
      </c>
      <c r="G49" s="215">
        <v>-79</v>
      </c>
      <c r="H49" s="215">
        <v>-106</v>
      </c>
      <c r="I49" s="215">
        <v>-113</v>
      </c>
      <c r="J49" s="215">
        <v>-129</v>
      </c>
      <c r="K49" s="215">
        <v>-135</v>
      </c>
      <c r="L49" s="215">
        <v>-127</v>
      </c>
      <c r="M49" s="215">
        <v>-111</v>
      </c>
      <c r="N49" s="215">
        <v>-142</v>
      </c>
      <c r="O49" s="215">
        <v>-112</v>
      </c>
      <c r="P49" s="215">
        <v>-103</v>
      </c>
      <c r="Q49" s="215">
        <v>-122</v>
      </c>
    </row>
    <row r="50" spans="1:17" ht="13.5" customHeight="1" x14ac:dyDescent="0.2">
      <c r="A50" s="2110"/>
      <c r="B50" s="2109"/>
      <c r="C50" s="2109"/>
      <c r="D50" s="2109"/>
      <c r="E50" s="2109"/>
      <c r="F50" s="2109"/>
      <c r="G50" s="2109"/>
      <c r="H50" s="2109"/>
      <c r="I50" s="2109"/>
      <c r="J50" s="2109"/>
      <c r="K50" s="2109"/>
      <c r="L50" s="2108"/>
      <c r="M50" s="2108"/>
      <c r="N50" s="2108"/>
      <c r="O50" s="2109"/>
      <c r="P50" s="2109"/>
      <c r="Q50" s="2108"/>
    </row>
    <row r="51" spans="1:17" ht="13.5" customHeight="1" x14ac:dyDescent="0.25">
      <c r="A51" s="214" t="s">
        <v>378</v>
      </c>
      <c r="B51" s="213"/>
      <c r="C51" s="213"/>
      <c r="D51" s="213"/>
      <c r="E51" s="213"/>
      <c r="F51" s="213"/>
      <c r="G51" s="213"/>
      <c r="H51" s="213"/>
      <c r="I51" s="212"/>
      <c r="J51" s="212"/>
      <c r="K51" s="212"/>
      <c r="L51" s="212"/>
      <c r="M51" s="212"/>
      <c r="N51" s="212"/>
      <c r="O51" s="212"/>
      <c r="P51" s="212"/>
      <c r="Q51" s="211"/>
    </row>
    <row r="52" spans="1:17" ht="13.5" customHeight="1" x14ac:dyDescent="0.2">
      <c r="A52" s="210"/>
      <c r="B52" s="209" t="s">
        <v>377</v>
      </c>
      <c r="C52" s="209" t="s">
        <v>377</v>
      </c>
      <c r="D52" s="209" t="s">
        <v>377</v>
      </c>
      <c r="E52" s="1434"/>
      <c r="F52" s="209" t="s">
        <v>376</v>
      </c>
      <c r="G52" s="209" t="s">
        <v>375</v>
      </c>
      <c r="H52" s="209" t="s">
        <v>353</v>
      </c>
      <c r="I52" s="209" t="s">
        <v>352</v>
      </c>
      <c r="J52" s="209" t="s">
        <v>376</v>
      </c>
      <c r="K52" s="209" t="s">
        <v>375</v>
      </c>
      <c r="L52" s="209" t="s">
        <v>353</v>
      </c>
      <c r="M52" s="209" t="s">
        <v>352</v>
      </c>
      <c r="N52" s="209" t="s">
        <v>376</v>
      </c>
      <c r="O52" s="209" t="s">
        <v>375</v>
      </c>
      <c r="P52" s="209" t="s">
        <v>353</v>
      </c>
      <c r="Q52" s="209" t="s">
        <v>352</v>
      </c>
    </row>
    <row r="53" spans="1:17" ht="13.5" customHeight="1" thickBot="1" x14ac:dyDescent="0.25">
      <c r="A53" s="208"/>
      <c r="B53" s="207">
        <v>2017</v>
      </c>
      <c r="C53" s="207">
        <v>2016</v>
      </c>
      <c r="D53" s="207">
        <v>2015</v>
      </c>
      <c r="E53" s="1430"/>
      <c r="F53" s="207">
        <v>2017</v>
      </c>
      <c r="G53" s="207">
        <v>2017</v>
      </c>
      <c r="H53" s="207">
        <v>2017</v>
      </c>
      <c r="I53" s="207">
        <v>2017</v>
      </c>
      <c r="J53" s="207">
        <v>2016</v>
      </c>
      <c r="K53" s="207">
        <v>2016</v>
      </c>
      <c r="L53" s="207">
        <v>2016</v>
      </c>
      <c r="M53" s="207">
        <v>2016</v>
      </c>
      <c r="N53" s="207">
        <v>2015</v>
      </c>
      <c r="O53" s="207">
        <v>2015</v>
      </c>
      <c r="P53" s="207">
        <v>2015</v>
      </c>
      <c r="Q53" s="207">
        <v>2015</v>
      </c>
    </row>
    <row r="54" spans="1:17" ht="13.5" customHeight="1" x14ac:dyDescent="0.2">
      <c r="A54" s="2107" t="s">
        <v>374</v>
      </c>
      <c r="B54" s="2106">
        <v>12</v>
      </c>
      <c r="C54" s="2106">
        <v>15</v>
      </c>
      <c r="D54" s="2106">
        <v>14</v>
      </c>
      <c r="E54" s="1433"/>
      <c r="F54" s="205">
        <v>9</v>
      </c>
      <c r="G54" s="205">
        <v>10</v>
      </c>
      <c r="H54" s="205">
        <v>13</v>
      </c>
      <c r="I54" s="205">
        <v>14</v>
      </c>
      <c r="J54" s="205">
        <v>16</v>
      </c>
      <c r="K54" s="2106">
        <v>16</v>
      </c>
      <c r="L54" s="2106">
        <v>15</v>
      </c>
      <c r="M54" s="2106">
        <v>13</v>
      </c>
      <c r="N54" s="2106">
        <v>17</v>
      </c>
      <c r="O54" s="2106">
        <v>13</v>
      </c>
      <c r="P54" s="2106">
        <v>12</v>
      </c>
      <c r="Q54" s="2106">
        <v>14</v>
      </c>
    </row>
    <row r="55" spans="1:17" ht="17.25" customHeight="1" x14ac:dyDescent="0.2">
      <c r="A55" s="206" t="s">
        <v>373</v>
      </c>
      <c r="B55" s="205">
        <v>15</v>
      </c>
      <c r="C55" s="205">
        <v>12</v>
      </c>
      <c r="D55" s="205">
        <v>13</v>
      </c>
      <c r="E55" s="1433"/>
      <c r="F55" s="205">
        <v>20</v>
      </c>
      <c r="G55" s="205">
        <v>12</v>
      </c>
      <c r="H55" s="205">
        <v>11</v>
      </c>
      <c r="I55" s="205">
        <v>16</v>
      </c>
      <c r="J55" s="205">
        <v>15</v>
      </c>
      <c r="K55" s="205">
        <v>7</v>
      </c>
      <c r="L55" s="205">
        <v>13</v>
      </c>
      <c r="M55" s="205">
        <v>14</v>
      </c>
      <c r="N55" s="205">
        <v>16</v>
      </c>
      <c r="O55" s="205">
        <v>12</v>
      </c>
      <c r="P55" s="205">
        <v>12</v>
      </c>
      <c r="Q55" s="205">
        <v>14</v>
      </c>
    </row>
    <row r="56" spans="1:17" ht="13.5" customHeight="1" thickBot="1" x14ac:dyDescent="0.25">
      <c r="A56" s="204" t="s">
        <v>372</v>
      </c>
      <c r="B56" s="203">
        <v>-3</v>
      </c>
      <c r="C56" s="203">
        <v>3</v>
      </c>
      <c r="D56" s="203">
        <v>1</v>
      </c>
      <c r="E56" s="1432"/>
      <c r="F56" s="203">
        <v>-11</v>
      </c>
      <c r="G56" s="203">
        <v>-2</v>
      </c>
      <c r="H56" s="203">
        <v>2</v>
      </c>
      <c r="I56" s="203">
        <v>-2</v>
      </c>
      <c r="J56" s="203">
        <v>1</v>
      </c>
      <c r="K56" s="203">
        <v>9</v>
      </c>
      <c r="L56" s="203">
        <v>2</v>
      </c>
      <c r="M56" s="203">
        <v>-1</v>
      </c>
      <c r="N56" s="203">
        <v>1</v>
      </c>
      <c r="O56" s="203">
        <v>1</v>
      </c>
      <c r="P56" s="203">
        <v>0</v>
      </c>
      <c r="Q56" s="203">
        <v>0</v>
      </c>
    </row>
    <row r="57" spans="1:17" ht="9.75" customHeight="1" x14ac:dyDescent="0.2">
      <c r="A57" s="2332"/>
      <c r="B57" s="2329"/>
      <c r="C57" s="2329"/>
      <c r="D57" s="2328"/>
      <c r="E57" s="2328"/>
      <c r="F57" s="2328"/>
      <c r="G57" s="2328"/>
      <c r="H57" s="2329"/>
      <c r="I57" s="1462"/>
      <c r="J57" s="1462"/>
      <c r="L57" s="2136"/>
      <c r="M57" s="2136"/>
      <c r="N57" s="2134"/>
    </row>
    <row r="58" spans="1:17" ht="13.5" hidden="1" customHeight="1" x14ac:dyDescent="0.2">
      <c r="A58" s="2321"/>
      <c r="B58" s="2323"/>
      <c r="C58" s="2323"/>
      <c r="D58" s="2324"/>
      <c r="E58" s="2324"/>
      <c r="F58" s="2324"/>
      <c r="G58" s="2324"/>
      <c r="H58" s="2323"/>
      <c r="I58" s="1462"/>
      <c r="J58" s="1462"/>
      <c r="L58" s="2131"/>
      <c r="M58" s="2131"/>
      <c r="N58" s="2135"/>
    </row>
    <row r="59" spans="1:17" ht="13.5" hidden="1" customHeight="1" x14ac:dyDescent="0.2">
      <c r="A59" s="1461"/>
      <c r="B59" s="1460"/>
      <c r="C59" s="1460"/>
      <c r="D59" s="1459"/>
      <c r="E59" s="1459"/>
      <c r="F59" s="2460"/>
      <c r="G59" s="1459"/>
      <c r="H59" s="1460"/>
      <c r="I59" s="1462"/>
      <c r="J59" s="1462"/>
      <c r="L59" s="2133"/>
      <c r="M59" s="2133"/>
      <c r="N59" s="2134"/>
    </row>
    <row r="60" spans="1:17" ht="13.5" hidden="1" customHeight="1" x14ac:dyDescent="0.2">
      <c r="A60" s="1461"/>
      <c r="B60" s="1460"/>
      <c r="C60" s="1460"/>
      <c r="D60" s="1459"/>
      <c r="E60" s="1459"/>
      <c r="F60" s="2460"/>
      <c r="G60" s="1459"/>
      <c r="H60" s="1460"/>
      <c r="I60" s="1462"/>
      <c r="J60" s="1462"/>
      <c r="L60" s="2133"/>
      <c r="M60" s="2133"/>
      <c r="N60" s="2134"/>
    </row>
    <row r="61" spans="1:17" ht="13.5" hidden="1" customHeight="1" x14ac:dyDescent="0.2">
      <c r="A61" s="2321"/>
      <c r="B61" s="2323"/>
      <c r="C61" s="2323"/>
      <c r="D61" s="2324"/>
      <c r="E61" s="2324"/>
      <c r="F61" s="2324"/>
      <c r="G61" s="2324"/>
      <c r="H61" s="2323"/>
      <c r="I61" s="1462"/>
      <c r="J61" s="1462"/>
      <c r="L61" s="2133"/>
      <c r="M61" s="2133"/>
      <c r="N61" s="2134"/>
    </row>
    <row r="62" spans="1:17" ht="13.5" hidden="1" customHeight="1" x14ac:dyDescent="0.2">
      <c r="A62" s="1461"/>
      <c r="B62" s="1460"/>
      <c r="C62" s="1460"/>
      <c r="D62" s="1459"/>
      <c r="E62" s="1459"/>
      <c r="F62" s="2460"/>
      <c r="G62" s="1459"/>
      <c r="H62" s="1458"/>
      <c r="I62" s="1462"/>
      <c r="J62" s="1462"/>
      <c r="L62" s="2131"/>
      <c r="M62" s="2130"/>
      <c r="N62" s="2135"/>
    </row>
    <row r="63" spans="1:17" ht="13.5" hidden="1" customHeight="1" x14ac:dyDescent="0.2">
      <c r="A63" s="1461"/>
      <c r="B63" s="1458"/>
      <c r="C63" s="1458"/>
      <c r="D63" s="2331"/>
      <c r="E63" s="1459"/>
      <c r="F63" s="2460"/>
      <c r="G63" s="1459"/>
      <c r="H63" s="1458"/>
      <c r="I63" s="1462"/>
      <c r="J63" s="1462"/>
      <c r="L63" s="2133"/>
      <c r="M63" s="2133"/>
      <c r="N63" s="2134"/>
    </row>
    <row r="64" spans="1:17" ht="13.5" hidden="1" customHeight="1" x14ac:dyDescent="0.2">
      <c r="A64" s="1461"/>
      <c r="B64" s="1460"/>
      <c r="C64" s="1460"/>
      <c r="D64" s="1459"/>
      <c r="E64" s="1459"/>
      <c r="F64" s="2460"/>
      <c r="G64" s="1459"/>
      <c r="H64" s="1458"/>
      <c r="I64" s="1462"/>
      <c r="J64" s="1462"/>
      <c r="K64" s="1447"/>
      <c r="L64" s="2133"/>
      <c r="M64" s="2133"/>
      <c r="N64" s="2132"/>
    </row>
    <row r="65" spans="1:14" ht="13.5" hidden="1" customHeight="1" x14ac:dyDescent="0.2">
      <c r="A65" s="1461"/>
      <c r="B65" s="1460"/>
      <c r="C65" s="1460"/>
      <c r="D65" s="1459"/>
      <c r="E65" s="1459"/>
      <c r="F65" s="2460"/>
      <c r="G65" s="1459"/>
      <c r="H65" s="1458"/>
      <c r="I65" s="1447"/>
      <c r="J65" s="1447"/>
      <c r="K65" s="1447"/>
      <c r="L65" s="2131"/>
      <c r="M65" s="2130"/>
      <c r="N65" s="2129"/>
    </row>
    <row r="66" spans="1:14" ht="13.5" hidden="1" customHeight="1" x14ac:dyDescent="0.2">
      <c r="A66" s="2330"/>
      <c r="B66" s="1458"/>
      <c r="C66" s="1458"/>
      <c r="D66" s="2331"/>
      <c r="E66" s="2331"/>
      <c r="F66" s="2459"/>
      <c r="G66" s="2331"/>
      <c r="H66" s="1458"/>
      <c r="I66" s="1447"/>
      <c r="J66" s="1447"/>
      <c r="K66" s="1447"/>
      <c r="L66" s="2128"/>
      <c r="M66" s="2128"/>
      <c r="N66" s="2128"/>
    </row>
    <row r="67" spans="1:14" ht="13.5" hidden="1" customHeight="1" x14ac:dyDescent="0.2">
      <c r="A67" s="2325"/>
      <c r="B67" s="2326"/>
      <c r="C67" s="2326"/>
      <c r="D67" s="2327"/>
      <c r="E67" s="2327"/>
      <c r="F67" s="2327"/>
      <c r="G67" s="2327"/>
      <c r="H67" s="2322"/>
      <c r="I67" s="1447"/>
      <c r="J67" s="1447"/>
      <c r="K67" s="1447"/>
      <c r="L67" s="2127"/>
      <c r="M67" s="2127"/>
      <c r="N67" s="2127"/>
    </row>
    <row r="68" spans="1:14" ht="17.25" hidden="1" customHeight="1" x14ac:dyDescent="0.2">
      <c r="I68" s="1449"/>
      <c r="J68" s="1447"/>
      <c r="K68" s="1447"/>
      <c r="L68" s="1447"/>
      <c r="M68" s="1447"/>
      <c r="N68" s="1447"/>
    </row>
    <row r="69" spans="1:14" ht="19.5" hidden="1" customHeight="1" x14ac:dyDescent="0.2">
      <c r="I69" s="1447"/>
      <c r="J69" s="1447"/>
      <c r="K69" s="1447"/>
    </row>
    <row r="70" spans="1:14" ht="19.5" hidden="1" customHeight="1" x14ac:dyDescent="0.2">
      <c r="A70" s="1447"/>
      <c r="B70" s="1447"/>
      <c r="C70" s="1448"/>
      <c r="D70" s="1448"/>
      <c r="E70" s="1448"/>
      <c r="F70" s="2458"/>
      <c r="G70" s="1448"/>
      <c r="H70" s="1447"/>
      <c r="I70" s="1447"/>
      <c r="J70" s="1447"/>
      <c r="K70" s="1447"/>
    </row>
  </sheetData>
  <printOptions horizontalCentered="1"/>
  <pageMargins left="0.7" right="0.7" top="0.75" bottom="0.75" header="0.3" footer="0.3"/>
  <pageSetup paperSize="9" scale="74" orientation="portrait" r:id="rId1"/>
  <headerFooter>
    <oddFooter>&amp;C&amp;7Fact book - Q1  2018</oddFooter>
  </headerFooter>
  <ignoredErrors>
    <ignoredError sqref="B32:Q34 K47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M329"/>
  <sheetViews>
    <sheetView view="pageBreakPreview" zoomScale="120" zoomScaleNormal="100" zoomScaleSheetLayoutView="120" zoomScalePageLayoutView="110" workbookViewId="0">
      <selection activeCell="E58" sqref="E58"/>
    </sheetView>
  </sheetViews>
  <sheetFormatPr defaultColWidth="9.140625" defaultRowHeight="11.25" x14ac:dyDescent="0.2"/>
  <cols>
    <col min="1" max="1" width="18.28515625" style="1445" customWidth="1"/>
    <col min="2" max="3" width="10.140625" style="1445" customWidth="1"/>
    <col min="4" max="6" width="10.140625" style="1446" customWidth="1"/>
    <col min="7" max="7" width="10.140625" style="1445" customWidth="1"/>
    <col min="8" max="10" width="6.5703125" style="1445" customWidth="1"/>
    <col min="11" max="11" width="5.5703125" style="1445" hidden="1" customWidth="1"/>
    <col min="12" max="12" width="5.42578125" style="1445" hidden="1" customWidth="1"/>
    <col min="13" max="13" width="5.28515625" style="1445" hidden="1" customWidth="1"/>
    <col min="14" max="16384" width="9.140625" style="1445"/>
  </cols>
  <sheetData>
    <row r="1" spans="1:13" ht="13.5" customHeight="1" x14ac:dyDescent="0.2">
      <c r="A1" s="2620" t="s">
        <v>142</v>
      </c>
      <c r="G1" s="1502"/>
    </row>
    <row r="2" spans="1:13" ht="13.5" customHeight="1" x14ac:dyDescent="0.2">
      <c r="A2" s="2619"/>
      <c r="B2" s="1446"/>
      <c r="C2" s="1446"/>
    </row>
    <row r="3" spans="1:13" ht="13.5" customHeight="1" x14ac:dyDescent="0.2">
      <c r="B3" s="2621" t="s">
        <v>110</v>
      </c>
      <c r="C3" s="2621" t="s">
        <v>110</v>
      </c>
      <c r="D3" s="2621" t="s">
        <v>110</v>
      </c>
      <c r="E3" s="2622"/>
      <c r="F3" s="2623"/>
      <c r="G3" s="2622"/>
      <c r="H3" s="1495"/>
      <c r="I3" s="1495"/>
      <c r="J3" s="1495"/>
    </row>
    <row r="4" spans="1:13" ht="13.5" customHeight="1" x14ac:dyDescent="0.2">
      <c r="A4" s="2624"/>
      <c r="B4" s="2625"/>
      <c r="C4" s="2625"/>
      <c r="D4" s="2625"/>
      <c r="E4" s="2625"/>
      <c r="F4" s="2625"/>
      <c r="G4" s="2626"/>
      <c r="H4" s="1462"/>
      <c r="I4" s="1462"/>
      <c r="J4" s="1495"/>
    </row>
    <row r="5" spans="1:13" ht="13.5" customHeight="1" x14ac:dyDescent="0.2">
      <c r="A5" s="2627"/>
      <c r="B5" s="2627"/>
      <c r="C5" s="2628"/>
      <c r="D5" s="2628"/>
      <c r="E5" s="2628" t="s">
        <v>352</v>
      </c>
      <c r="F5" s="2628"/>
      <c r="G5" s="2626"/>
      <c r="H5" s="1500"/>
      <c r="I5" s="1500"/>
      <c r="J5" s="1494"/>
      <c r="K5" s="2167"/>
      <c r="L5" s="2167"/>
      <c r="M5" s="2167"/>
    </row>
    <row r="6" spans="1:13" ht="13.5" customHeight="1" x14ac:dyDescent="0.2">
      <c r="A6" s="2629"/>
      <c r="B6" s="2629"/>
      <c r="C6" s="2630"/>
      <c r="D6" s="2630"/>
      <c r="E6" s="2631" t="s">
        <v>1366</v>
      </c>
      <c r="F6" s="2628"/>
      <c r="G6" s="2626"/>
      <c r="H6" s="1494"/>
      <c r="I6" s="1494"/>
      <c r="J6" s="1494"/>
      <c r="K6" s="2167"/>
      <c r="L6" s="2167"/>
      <c r="M6" s="2167"/>
    </row>
    <row r="7" spans="1:13" ht="13.5" customHeight="1" x14ac:dyDescent="0.2">
      <c r="A7" s="2632" t="s">
        <v>213</v>
      </c>
      <c r="B7" s="2633"/>
      <c r="C7" s="2634"/>
      <c r="D7" s="2634"/>
      <c r="E7" s="2634"/>
      <c r="F7" s="2635"/>
      <c r="G7" s="2626"/>
      <c r="H7" s="1499"/>
      <c r="I7" s="1499"/>
      <c r="J7" s="1499"/>
      <c r="K7" s="2166"/>
      <c r="L7" s="2166"/>
      <c r="M7" s="2165"/>
    </row>
    <row r="8" spans="1:13" ht="13.5" customHeight="1" x14ac:dyDescent="0.2">
      <c r="A8" s="2878" t="s">
        <v>1347</v>
      </c>
      <c r="B8" s="2878" t="s">
        <v>110</v>
      </c>
      <c r="C8" s="2636"/>
      <c r="D8" s="2636"/>
      <c r="E8" s="2636">
        <v>11</v>
      </c>
      <c r="F8" s="2637"/>
      <c r="G8" s="2626"/>
      <c r="H8" s="1499"/>
      <c r="I8" s="1499"/>
      <c r="J8" s="1499"/>
      <c r="K8" s="2164"/>
      <c r="L8" s="2164"/>
      <c r="M8" s="2163"/>
    </row>
    <row r="9" spans="1:13" ht="13.5" customHeight="1" x14ac:dyDescent="0.2">
      <c r="A9" s="2881" t="s">
        <v>1348</v>
      </c>
      <c r="B9" s="2881" t="s">
        <v>110</v>
      </c>
      <c r="C9" s="2638"/>
      <c r="D9" s="2638"/>
      <c r="E9" s="2638">
        <v>70</v>
      </c>
      <c r="F9" s="2637"/>
      <c r="G9" s="2626"/>
      <c r="H9" s="1499"/>
      <c r="I9" s="1499"/>
      <c r="J9" s="1499"/>
      <c r="K9" s="2162"/>
      <c r="L9" s="2162"/>
      <c r="M9" s="2161"/>
    </row>
    <row r="10" spans="1:13" ht="13.5" customHeight="1" x14ac:dyDescent="0.2">
      <c r="A10" s="2877" t="s">
        <v>1349</v>
      </c>
      <c r="B10" s="2877" t="s">
        <v>110</v>
      </c>
      <c r="C10" s="2639"/>
      <c r="D10" s="2639"/>
      <c r="E10" s="2639">
        <v>81</v>
      </c>
      <c r="F10" s="2640"/>
      <c r="G10" s="2626"/>
      <c r="H10" s="1499"/>
      <c r="I10" s="1499"/>
      <c r="J10" s="1499"/>
      <c r="K10" s="2160"/>
      <c r="L10" s="2160"/>
      <c r="M10" s="2159"/>
    </row>
    <row r="11" spans="1:13" ht="13.5" customHeight="1" x14ac:dyDescent="0.2">
      <c r="A11" s="2881"/>
      <c r="B11" s="2881" t="s">
        <v>110</v>
      </c>
      <c r="C11" s="2637"/>
      <c r="D11" s="2637"/>
      <c r="E11" s="2637"/>
      <c r="F11" s="2637"/>
      <c r="G11" s="2626"/>
      <c r="H11" s="1498"/>
      <c r="I11" s="1498"/>
      <c r="J11" s="1494"/>
      <c r="K11" s="2141"/>
      <c r="L11" s="2141"/>
      <c r="M11" s="2157"/>
    </row>
    <row r="12" spans="1:13" ht="13.5" customHeight="1" x14ac:dyDescent="0.2">
      <c r="A12" s="2882" t="s">
        <v>1350</v>
      </c>
      <c r="B12" s="2882" t="s">
        <v>110</v>
      </c>
      <c r="C12" s="2640"/>
      <c r="D12" s="2640"/>
      <c r="E12" s="2640"/>
      <c r="F12" s="2640"/>
      <c r="G12" s="2626"/>
      <c r="H12" s="1497"/>
      <c r="I12" s="1497"/>
      <c r="J12" s="2158"/>
      <c r="K12" s="2141"/>
      <c r="L12" s="2141"/>
      <c r="M12" s="2157"/>
    </row>
    <row r="13" spans="1:13" ht="13.5" customHeight="1" x14ac:dyDescent="0.2">
      <c r="A13" s="2881" t="s">
        <v>1351</v>
      </c>
      <c r="B13" s="2881" t="s">
        <v>110</v>
      </c>
      <c r="C13" s="2637"/>
      <c r="D13" s="2637"/>
      <c r="E13" s="2637">
        <v>-71</v>
      </c>
      <c r="F13" s="2637"/>
      <c r="G13" s="2626"/>
      <c r="H13" s="1497"/>
      <c r="I13" s="1497"/>
      <c r="J13" s="2158"/>
      <c r="K13" s="2141"/>
      <c r="L13" s="2141"/>
      <c r="M13" s="2157"/>
    </row>
    <row r="14" spans="1:13" ht="13.5" customHeight="1" x14ac:dyDescent="0.2">
      <c r="A14" s="2881" t="s">
        <v>1352</v>
      </c>
      <c r="B14" s="2881" t="s">
        <v>110</v>
      </c>
      <c r="C14" s="2637"/>
      <c r="D14" s="2637"/>
      <c r="E14" s="2637">
        <v>-108</v>
      </c>
      <c r="F14" s="2637"/>
      <c r="G14" s="2626"/>
      <c r="H14" s="1496"/>
      <c r="I14" s="1496"/>
      <c r="J14" s="1495"/>
      <c r="K14" s="2141"/>
      <c r="L14" s="2141"/>
      <c r="M14" s="2157"/>
    </row>
    <row r="15" spans="1:13" ht="13.5" customHeight="1" x14ac:dyDescent="0.2">
      <c r="A15" s="2881" t="s">
        <v>1353</v>
      </c>
      <c r="B15" s="2881" t="s">
        <v>110</v>
      </c>
      <c r="C15" s="2638"/>
      <c r="D15" s="2638"/>
      <c r="E15" s="2638">
        <v>82</v>
      </c>
      <c r="F15" s="2637"/>
      <c r="G15" s="2626"/>
      <c r="H15" s="1473"/>
      <c r="I15" s="1473"/>
      <c r="J15" s="1495"/>
      <c r="K15" s="2141"/>
      <c r="L15" s="2141"/>
      <c r="M15" s="2157"/>
    </row>
    <row r="16" spans="1:13" ht="17.25" customHeight="1" x14ac:dyDescent="0.2">
      <c r="A16" s="2881" t="s">
        <v>1354</v>
      </c>
      <c r="B16" s="2881" t="s">
        <v>110</v>
      </c>
      <c r="C16" s="2638"/>
      <c r="D16" s="2638"/>
      <c r="E16" s="2638">
        <v>9</v>
      </c>
      <c r="F16" s="2637"/>
      <c r="G16" s="2626"/>
      <c r="H16" s="1493"/>
      <c r="I16" s="1493"/>
      <c r="J16" s="1494"/>
      <c r="K16" s="2140"/>
      <c r="L16" s="2140"/>
      <c r="M16" s="2155"/>
    </row>
    <row r="17" spans="1:13" ht="13.5" customHeight="1" x14ac:dyDescent="0.2">
      <c r="A17" s="2881" t="s">
        <v>1355</v>
      </c>
      <c r="B17" s="2881" t="s">
        <v>110</v>
      </c>
      <c r="C17" s="2637"/>
      <c r="D17" s="2637"/>
      <c r="E17" s="2637">
        <v>-127</v>
      </c>
      <c r="F17" s="2637"/>
      <c r="G17" s="2626"/>
      <c r="H17" s="1493"/>
      <c r="I17" s="1493"/>
      <c r="J17" s="2156"/>
      <c r="K17" s="2141"/>
      <c r="L17" s="2141"/>
      <c r="M17" s="2134"/>
    </row>
    <row r="18" spans="1:13" ht="13.5" customHeight="1" x14ac:dyDescent="0.2">
      <c r="A18" s="2881" t="s">
        <v>1356</v>
      </c>
      <c r="B18" s="2881" t="s">
        <v>110</v>
      </c>
      <c r="C18" s="2637"/>
      <c r="D18" s="2637"/>
      <c r="E18" s="2637">
        <v>94</v>
      </c>
      <c r="F18" s="2637"/>
      <c r="G18" s="2626"/>
      <c r="H18" s="1493"/>
      <c r="I18" s="1493"/>
      <c r="J18" s="2156"/>
      <c r="K18" s="2141"/>
      <c r="L18" s="2141"/>
      <c r="M18" s="2134"/>
    </row>
    <row r="19" spans="1:13" ht="13.5" customHeight="1" x14ac:dyDescent="0.2">
      <c r="A19" s="2877" t="s">
        <v>1357</v>
      </c>
      <c r="B19" s="2877" t="s">
        <v>110</v>
      </c>
      <c r="C19" s="2639"/>
      <c r="D19" s="2639"/>
      <c r="E19" s="2639">
        <v>-121</v>
      </c>
      <c r="F19" s="2640"/>
      <c r="G19" s="2626"/>
      <c r="H19" s="1462"/>
      <c r="I19" s="1462"/>
      <c r="K19" s="2142"/>
      <c r="L19" s="2142"/>
      <c r="M19" s="2134"/>
    </row>
    <row r="20" spans="1:13" ht="13.5" customHeight="1" x14ac:dyDescent="0.2">
      <c r="A20" s="2877"/>
      <c r="B20" s="2877" t="s">
        <v>110</v>
      </c>
      <c r="C20" s="2877" t="s">
        <v>110</v>
      </c>
      <c r="D20" s="2877" t="s">
        <v>110</v>
      </c>
      <c r="E20" s="2877" t="s">
        <v>110</v>
      </c>
      <c r="F20" s="2640"/>
      <c r="G20" s="2626"/>
      <c r="H20" s="1462"/>
      <c r="I20" s="1462"/>
      <c r="K20" s="2140"/>
      <c r="L20" s="2140"/>
      <c r="M20" s="2135"/>
    </row>
    <row r="21" spans="1:13" ht="13.5" customHeight="1" x14ac:dyDescent="0.2">
      <c r="A21" s="2876" t="s">
        <v>142</v>
      </c>
      <c r="B21" s="2876" t="s">
        <v>110</v>
      </c>
      <c r="C21" s="2641"/>
      <c r="D21" s="2641"/>
      <c r="E21" s="2641">
        <v>-40</v>
      </c>
      <c r="F21" s="2640"/>
      <c r="G21" s="2626"/>
      <c r="H21" s="1492"/>
      <c r="I21" s="1492"/>
      <c r="K21" s="2141"/>
      <c r="L21" s="2141"/>
      <c r="M21" s="2134"/>
    </row>
    <row r="22" spans="1:13" ht="13.5" customHeight="1" x14ac:dyDescent="0.2">
      <c r="A22" s="2878"/>
      <c r="B22" s="2878" t="s">
        <v>110</v>
      </c>
      <c r="C22" s="2636"/>
      <c r="D22" s="2636"/>
      <c r="E22" s="2636"/>
      <c r="F22" s="2637"/>
      <c r="G22" s="2626"/>
      <c r="H22" s="1475"/>
      <c r="I22" s="1475"/>
      <c r="K22" s="2140"/>
      <c r="L22" s="2140"/>
      <c r="M22" s="2155"/>
    </row>
    <row r="23" spans="1:13" ht="13.5" customHeight="1" x14ac:dyDescent="0.2">
      <c r="A23" s="2642"/>
      <c r="B23" s="2642"/>
      <c r="C23" s="2637"/>
      <c r="D23" s="2637"/>
      <c r="E23" s="2637"/>
      <c r="F23" s="2637"/>
      <c r="G23" s="2626"/>
      <c r="H23" s="1475"/>
      <c r="I23" s="1475"/>
      <c r="K23" s="2139"/>
      <c r="L23" s="2139"/>
      <c r="M23" s="2134"/>
    </row>
    <row r="24" spans="1:13" ht="13.5" customHeight="1" x14ac:dyDescent="0.2">
      <c r="A24" s="2643" t="s">
        <v>378</v>
      </c>
      <c r="B24" s="2642"/>
      <c r="C24" s="2637"/>
      <c r="D24" s="2637"/>
      <c r="E24" s="2637"/>
      <c r="F24" s="2637"/>
      <c r="G24" s="2626"/>
      <c r="H24" s="1491"/>
      <c r="I24" s="1475"/>
      <c r="K24" s="2138"/>
      <c r="L24" s="2138"/>
      <c r="M24" s="2154"/>
    </row>
    <row r="25" spans="1:13" ht="13.5" customHeight="1" x14ac:dyDescent="0.2">
      <c r="A25" s="2644"/>
      <c r="B25" s="2644"/>
      <c r="C25" s="2644"/>
      <c r="D25" s="2644"/>
      <c r="E25" s="2645" t="s">
        <v>352</v>
      </c>
      <c r="F25" s="2646"/>
      <c r="G25" s="2626"/>
      <c r="H25" s="1475"/>
      <c r="I25" s="1475"/>
      <c r="K25" s="2136"/>
      <c r="L25" s="2136"/>
      <c r="M25" s="2134"/>
    </row>
    <row r="26" spans="1:13" ht="13.5" customHeight="1" x14ac:dyDescent="0.2">
      <c r="A26" s="2647"/>
      <c r="B26" s="2647"/>
      <c r="C26" s="2648"/>
      <c r="D26" s="2648"/>
      <c r="E26" s="2649" t="s">
        <v>1367</v>
      </c>
      <c r="F26" s="2645"/>
      <c r="G26" s="2626"/>
      <c r="H26" s="1473"/>
      <c r="I26" s="1473"/>
      <c r="K26" s="2136"/>
      <c r="L26" s="2136"/>
      <c r="M26" s="2134"/>
    </row>
    <row r="27" spans="1:13" ht="13.5" customHeight="1" x14ac:dyDescent="0.2">
      <c r="A27" s="2871" t="s">
        <v>1368</v>
      </c>
      <c r="B27" s="2871" t="s">
        <v>110</v>
      </c>
      <c r="C27" s="2650"/>
      <c r="D27" s="2650"/>
      <c r="E27" s="2650">
        <v>7</v>
      </c>
      <c r="F27" s="2651"/>
      <c r="G27" s="2626"/>
      <c r="H27" s="1475"/>
      <c r="I27" s="1475"/>
      <c r="K27" s="2136"/>
      <c r="L27" s="2136"/>
      <c r="M27" s="2134"/>
    </row>
    <row r="28" spans="1:13" ht="13.5" customHeight="1" x14ac:dyDescent="0.2">
      <c r="A28" s="2879" t="s">
        <v>1358</v>
      </c>
      <c r="B28" s="2872" t="s">
        <v>110</v>
      </c>
      <c r="C28" s="2651"/>
      <c r="D28" s="2651"/>
      <c r="E28" s="2651">
        <v>-2</v>
      </c>
      <c r="F28" s="2651"/>
      <c r="G28" s="2626"/>
      <c r="H28" s="1475"/>
      <c r="I28" s="1475"/>
      <c r="K28" s="2131"/>
      <c r="L28" s="2131"/>
      <c r="M28" s="2135"/>
    </row>
    <row r="29" spans="1:13" ht="17.25" customHeight="1" x14ac:dyDescent="0.2">
      <c r="A29" s="2879" t="s">
        <v>1359</v>
      </c>
      <c r="B29" s="2872" t="s">
        <v>110</v>
      </c>
      <c r="C29" s="2651"/>
      <c r="D29" s="2651"/>
      <c r="E29" s="2651">
        <v>-12</v>
      </c>
      <c r="F29" s="2651"/>
      <c r="G29" s="2626"/>
      <c r="H29" s="1462"/>
      <c r="I29" s="1462"/>
      <c r="K29" s="2133"/>
      <c r="L29" s="2133"/>
      <c r="M29" s="2134"/>
    </row>
    <row r="30" spans="1:13" ht="13.5" customHeight="1" x14ac:dyDescent="0.2">
      <c r="A30" s="2880" t="s">
        <v>1360</v>
      </c>
      <c r="B30" s="2873" t="s">
        <v>110</v>
      </c>
      <c r="C30" s="2652"/>
      <c r="D30" s="2652"/>
      <c r="E30" s="2652">
        <v>21</v>
      </c>
      <c r="F30" s="2651"/>
      <c r="G30" s="2626"/>
      <c r="H30" s="1462"/>
      <c r="I30" s="1462"/>
      <c r="K30" s="2133"/>
      <c r="L30" s="2133"/>
      <c r="M30" s="2134"/>
    </row>
    <row r="31" spans="1:13" ht="13.5" customHeight="1" x14ac:dyDescent="0.2">
      <c r="A31" s="2653"/>
      <c r="B31" s="2654"/>
      <c r="C31" s="2655"/>
      <c r="D31" s="2655"/>
      <c r="E31" s="2655"/>
      <c r="F31" s="2651"/>
      <c r="G31" s="2626"/>
      <c r="H31" s="1462"/>
      <c r="I31" s="1462"/>
      <c r="K31" s="2133"/>
      <c r="L31" s="2133"/>
      <c r="M31" s="2134"/>
    </row>
    <row r="32" spans="1:13" ht="13.5" customHeight="1" x14ac:dyDescent="0.2">
      <c r="A32" s="2656"/>
      <c r="B32" s="2657"/>
      <c r="C32" s="2651"/>
      <c r="D32" s="2651"/>
      <c r="E32" s="2645" t="s">
        <v>352</v>
      </c>
      <c r="F32" s="2645" t="s">
        <v>1361</v>
      </c>
      <c r="G32" s="2626"/>
      <c r="H32" s="1462"/>
      <c r="I32" s="1462"/>
      <c r="K32" s="2133"/>
      <c r="L32" s="2133"/>
      <c r="M32" s="2134"/>
    </row>
    <row r="33" spans="1:13" ht="13.5" customHeight="1" x14ac:dyDescent="0.2">
      <c r="A33" s="2658"/>
      <c r="B33" s="2658"/>
      <c r="C33" s="2652"/>
      <c r="D33" s="2652"/>
      <c r="E33" s="2649" t="s">
        <v>1369</v>
      </c>
      <c r="F33" s="2649" t="s">
        <v>1369</v>
      </c>
      <c r="G33" s="2626"/>
      <c r="H33" s="1462"/>
      <c r="I33" s="1462"/>
      <c r="K33" s="2133"/>
      <c r="L33" s="2133"/>
      <c r="M33" s="2134"/>
    </row>
    <row r="34" spans="1:13" ht="13.5" customHeight="1" x14ac:dyDescent="0.2">
      <c r="A34" s="2659" t="s">
        <v>213</v>
      </c>
      <c r="B34" s="2660"/>
      <c r="C34" s="2661"/>
      <c r="D34" s="2661"/>
      <c r="E34" s="2661"/>
      <c r="F34" s="2661"/>
      <c r="G34" s="2626"/>
      <c r="H34" s="1462"/>
      <c r="I34" s="1462"/>
      <c r="K34" s="2133"/>
      <c r="L34" s="2133"/>
      <c r="M34" s="2132"/>
    </row>
    <row r="35" spans="1:13" ht="13.5" customHeight="1" x14ac:dyDescent="0.2">
      <c r="A35" s="2878" t="s">
        <v>1352</v>
      </c>
      <c r="B35" s="2878" t="s">
        <v>110</v>
      </c>
      <c r="C35" s="2636"/>
      <c r="D35" s="2636"/>
      <c r="E35" s="2636">
        <v>-104</v>
      </c>
      <c r="F35" s="2636">
        <v>-435</v>
      </c>
      <c r="G35" s="2626"/>
      <c r="H35" s="1462"/>
      <c r="I35" s="1483"/>
      <c r="J35" s="1462"/>
      <c r="K35" s="2131"/>
      <c r="L35" s="2131"/>
      <c r="M35" s="2129"/>
    </row>
    <row r="36" spans="1:13" ht="13.5" customHeight="1" x14ac:dyDescent="0.2">
      <c r="A36" s="2881" t="s">
        <v>1353</v>
      </c>
      <c r="B36" s="2881" t="s">
        <v>110</v>
      </c>
      <c r="C36" s="2638"/>
      <c r="D36" s="2638"/>
      <c r="E36" s="2638">
        <v>69</v>
      </c>
      <c r="F36" s="2638">
        <v>309</v>
      </c>
      <c r="G36" s="2626"/>
      <c r="H36" s="1462"/>
      <c r="I36" s="1483"/>
      <c r="J36" s="1462"/>
      <c r="K36" s="2153"/>
      <c r="L36" s="2153"/>
      <c r="M36" s="2153"/>
    </row>
    <row r="37" spans="1:13" s="1480" customFormat="1" ht="13.5" customHeight="1" x14ac:dyDescent="0.2">
      <c r="A37" s="2642" t="s">
        <v>1354</v>
      </c>
      <c r="B37" s="2642"/>
      <c r="C37" s="2638"/>
      <c r="D37" s="2638"/>
      <c r="E37" s="2638">
        <v>11</v>
      </c>
      <c r="F37" s="2638">
        <v>54</v>
      </c>
      <c r="G37" s="2626"/>
      <c r="H37" s="1482"/>
      <c r="I37" s="1481"/>
      <c r="J37" s="2152"/>
      <c r="K37" s="2151"/>
      <c r="L37" s="2151"/>
      <c r="M37" s="2150"/>
    </row>
    <row r="38" spans="1:13" ht="13.5" customHeight="1" x14ac:dyDescent="0.2">
      <c r="A38" s="2881" t="s">
        <v>1355</v>
      </c>
      <c r="B38" s="2881" t="s">
        <v>110</v>
      </c>
      <c r="C38" s="2638"/>
      <c r="D38" s="2638"/>
      <c r="E38" s="2638">
        <v>-275</v>
      </c>
      <c r="F38" s="2638">
        <v>-1001</v>
      </c>
      <c r="G38" s="2626"/>
      <c r="H38" s="1462"/>
      <c r="I38" s="1476"/>
      <c r="J38" s="1475"/>
      <c r="K38" s="2149"/>
      <c r="L38" s="2148"/>
      <c r="M38" s="2148"/>
    </row>
    <row r="39" spans="1:13" ht="13.5" customHeight="1" x14ac:dyDescent="0.2">
      <c r="A39" s="2881" t="s">
        <v>1362</v>
      </c>
      <c r="B39" s="2881" t="s">
        <v>110</v>
      </c>
      <c r="C39" s="2638"/>
      <c r="D39" s="2638"/>
      <c r="E39" s="2638">
        <v>186</v>
      </c>
      <c r="F39" s="2638">
        <v>704</v>
      </c>
      <c r="G39" s="2626"/>
      <c r="H39" s="1462"/>
      <c r="I39" s="1476"/>
      <c r="J39" s="1475"/>
      <c r="K39" s="2147"/>
      <c r="L39" s="2146"/>
      <c r="M39" s="2145"/>
    </row>
    <row r="40" spans="1:13" ht="13.5" customHeight="1" x14ac:dyDescent="0.2">
      <c r="A40" s="2876" t="s">
        <v>1363</v>
      </c>
      <c r="B40" s="2876" t="s">
        <v>110</v>
      </c>
      <c r="C40" s="2641"/>
      <c r="D40" s="2641"/>
      <c r="E40" s="2641">
        <v>-113</v>
      </c>
      <c r="F40" s="2641">
        <v>-369</v>
      </c>
      <c r="G40" s="2626"/>
      <c r="H40" s="1462"/>
      <c r="I40" s="1476"/>
      <c r="J40" s="1475"/>
      <c r="K40" s="2144"/>
      <c r="L40" s="2144"/>
      <c r="M40" s="2143"/>
    </row>
    <row r="41" spans="1:13" ht="13.5" customHeight="1" x14ac:dyDescent="0.2">
      <c r="A41" s="2662"/>
      <c r="B41" s="2663"/>
      <c r="C41" s="2663"/>
      <c r="D41" s="2663"/>
      <c r="E41" s="2663"/>
      <c r="F41" s="2663"/>
      <c r="G41" s="2626"/>
      <c r="H41" s="1462"/>
      <c r="I41" s="1476"/>
      <c r="J41" s="1475"/>
      <c r="K41" s="2141"/>
      <c r="L41" s="2141"/>
      <c r="M41" s="2134"/>
    </row>
    <row r="42" spans="1:13" ht="17.25" customHeight="1" x14ac:dyDescent="0.2">
      <c r="A42" s="2664"/>
      <c r="B42" s="2665"/>
      <c r="C42" s="2665"/>
      <c r="D42" s="2665"/>
      <c r="E42" s="2665"/>
      <c r="F42" s="2665"/>
      <c r="G42" s="2626"/>
      <c r="H42" s="1462"/>
      <c r="I42" s="1474"/>
      <c r="J42" s="1473"/>
      <c r="K42" s="2141"/>
      <c r="L42" s="2141"/>
      <c r="M42" s="2134"/>
    </row>
    <row r="43" spans="1:13" ht="13.5" customHeight="1" x14ac:dyDescent="0.2">
      <c r="A43" s="2643" t="s">
        <v>378</v>
      </c>
      <c r="B43" s="2665"/>
      <c r="C43" s="2665"/>
      <c r="D43" s="2665"/>
      <c r="E43" s="2665"/>
      <c r="F43" s="2665"/>
      <c r="G43" s="2626"/>
      <c r="H43" s="1462"/>
      <c r="I43" s="1474"/>
      <c r="J43" s="1475"/>
      <c r="K43" s="2141"/>
      <c r="L43" s="2141"/>
      <c r="M43" s="2134"/>
    </row>
    <row r="44" spans="1:13" ht="13.5" customHeight="1" x14ac:dyDescent="0.2">
      <c r="A44" s="2665"/>
      <c r="B44" s="2665"/>
      <c r="C44" s="2645"/>
      <c r="D44" s="2645"/>
      <c r="E44" s="2645" t="s">
        <v>352</v>
      </c>
      <c r="F44" s="2645" t="s">
        <v>1361</v>
      </c>
      <c r="G44" s="2626"/>
      <c r="H44" s="1462"/>
      <c r="I44" s="1476"/>
      <c r="J44" s="1475"/>
      <c r="K44" s="2141"/>
      <c r="L44" s="2141"/>
      <c r="M44" s="2134"/>
    </row>
    <row r="45" spans="1:13" ht="13.5" customHeight="1" x14ac:dyDescent="0.2">
      <c r="A45" s="2666"/>
      <c r="B45" s="2647"/>
      <c r="C45" s="2648"/>
      <c r="D45" s="2648"/>
      <c r="E45" s="2649" t="s">
        <v>1369</v>
      </c>
      <c r="F45" s="2649" t="s">
        <v>1369</v>
      </c>
      <c r="G45" s="2626"/>
      <c r="H45" s="1462"/>
      <c r="I45" s="1476"/>
      <c r="J45" s="1475"/>
      <c r="K45" s="2141"/>
      <c r="L45" s="2141"/>
      <c r="M45" s="2134"/>
    </row>
    <row r="46" spans="1:13" ht="13.5" customHeight="1" x14ac:dyDescent="0.2">
      <c r="A46" s="2871" t="s">
        <v>1368</v>
      </c>
      <c r="B46" s="2871" t="s">
        <v>110</v>
      </c>
      <c r="C46" s="2650"/>
      <c r="D46" s="2650"/>
      <c r="E46" s="2650">
        <v>14</v>
      </c>
      <c r="F46" s="2650">
        <v>12</v>
      </c>
      <c r="G46" s="2626"/>
      <c r="H46" s="1462"/>
      <c r="I46" s="1476"/>
      <c r="J46" s="1475"/>
      <c r="K46" s="2140"/>
      <c r="L46" s="2140"/>
      <c r="M46" s="2135"/>
    </row>
    <row r="47" spans="1:13" ht="13.5" customHeight="1" x14ac:dyDescent="0.2">
      <c r="A47" s="2872" t="s">
        <v>1364</v>
      </c>
      <c r="B47" s="2872" t="s">
        <v>110</v>
      </c>
      <c r="C47" s="2651"/>
      <c r="D47" s="2651"/>
      <c r="E47" s="2651">
        <v>16</v>
      </c>
      <c r="F47" s="2651">
        <v>15</v>
      </c>
      <c r="G47" s="2626"/>
      <c r="H47" s="1462"/>
      <c r="I47" s="1474"/>
      <c r="J47" s="1473"/>
      <c r="K47" s="2141"/>
      <c r="L47" s="2141"/>
      <c r="M47" s="2134"/>
    </row>
    <row r="48" spans="1:13" ht="13.5" customHeight="1" x14ac:dyDescent="0.2">
      <c r="A48" s="2873" t="s">
        <v>1365</v>
      </c>
      <c r="B48" s="2873" t="s">
        <v>110</v>
      </c>
      <c r="C48" s="2652"/>
      <c r="D48" s="2652"/>
      <c r="E48" s="2652">
        <v>-2</v>
      </c>
      <c r="F48" s="2652">
        <v>-3</v>
      </c>
      <c r="G48" s="2626"/>
      <c r="H48" s="1462"/>
      <c r="I48" s="1462"/>
      <c r="K48" s="2141"/>
      <c r="L48" s="2141"/>
      <c r="M48" s="2134"/>
    </row>
    <row r="49" spans="1:13" ht="13.5" customHeight="1" x14ac:dyDescent="0.2">
      <c r="A49" s="2874" t="s">
        <v>1370</v>
      </c>
      <c r="B49" s="2874" t="s">
        <v>110</v>
      </c>
      <c r="C49" s="2874" t="s">
        <v>110</v>
      </c>
      <c r="D49" s="2874" t="s">
        <v>110</v>
      </c>
      <c r="E49" s="2874" t="s">
        <v>110</v>
      </c>
      <c r="F49" s="2874" t="s">
        <v>110</v>
      </c>
      <c r="G49" s="2626"/>
      <c r="H49" s="1462"/>
      <c r="I49" s="1462"/>
      <c r="K49" s="2142"/>
      <c r="L49" s="2141"/>
      <c r="M49" s="2134"/>
    </row>
    <row r="50" spans="1:13" ht="13.5" customHeight="1" x14ac:dyDescent="0.2">
      <c r="A50" s="2875" t="s">
        <v>1371</v>
      </c>
      <c r="B50" s="2875" t="s">
        <v>110</v>
      </c>
      <c r="C50" s="2875" t="s">
        <v>110</v>
      </c>
      <c r="D50" s="2875" t="s">
        <v>110</v>
      </c>
      <c r="E50" s="2875" t="s">
        <v>110</v>
      </c>
      <c r="F50" s="2875" t="s">
        <v>110</v>
      </c>
      <c r="G50" s="2626"/>
      <c r="H50" s="1462"/>
      <c r="I50" s="1462"/>
      <c r="K50" s="2140"/>
      <c r="L50" s="2140"/>
      <c r="M50" s="2135"/>
    </row>
    <row r="51" spans="1:13" ht="13.5" customHeight="1" x14ac:dyDescent="0.2">
      <c r="A51" s="2626"/>
      <c r="B51" s="2626"/>
      <c r="C51" s="2626"/>
      <c r="D51" s="2626"/>
      <c r="E51" s="2626"/>
      <c r="F51" s="2626"/>
      <c r="G51" s="2626"/>
      <c r="H51" s="1471"/>
      <c r="I51" s="1462"/>
      <c r="K51" s="2141"/>
      <c r="L51" s="2141"/>
      <c r="M51" s="2134"/>
    </row>
    <row r="52" spans="1:13" ht="13.5" customHeight="1" x14ac:dyDescent="0.2">
      <c r="A52" s="2607"/>
      <c r="B52" s="2602"/>
      <c r="C52" s="2602"/>
      <c r="D52" s="2602"/>
      <c r="E52" s="2602"/>
      <c r="F52" s="2602"/>
      <c r="G52" s="2603"/>
      <c r="H52" s="1462"/>
      <c r="I52" s="1462"/>
      <c r="K52" s="2140"/>
      <c r="L52" s="2140"/>
      <c r="M52" s="2135"/>
    </row>
    <row r="53" spans="1:13" ht="13.5" customHeight="1" x14ac:dyDescent="0.2">
      <c r="A53" s="2616"/>
      <c r="B53" s="2603"/>
      <c r="C53" s="2603"/>
      <c r="D53" s="2603"/>
      <c r="E53" s="2603"/>
      <c r="F53" s="2603"/>
      <c r="G53" s="2603"/>
      <c r="H53" s="1462"/>
      <c r="I53" s="1462"/>
      <c r="K53" s="2139"/>
      <c r="L53" s="2139"/>
      <c r="M53" s="2134"/>
    </row>
    <row r="54" spans="1:13" ht="13.5" customHeight="1" x14ac:dyDescent="0.2">
      <c r="A54" s="2608"/>
      <c r="B54" s="2611"/>
      <c r="C54" s="2611"/>
      <c r="D54" s="2611"/>
      <c r="E54" s="2611"/>
      <c r="F54" s="2611"/>
      <c r="G54" s="2605"/>
      <c r="H54" s="1462"/>
      <c r="I54" s="1462"/>
      <c r="K54" s="2138"/>
      <c r="L54" s="2138"/>
      <c r="M54" s="2137"/>
    </row>
    <row r="55" spans="1:13" ht="17.25" customHeight="1" x14ac:dyDescent="0.2">
      <c r="A55" s="2609"/>
      <c r="B55" s="2610"/>
      <c r="C55" s="2610"/>
      <c r="D55" s="2610"/>
      <c r="E55" s="2610"/>
      <c r="F55" s="2610"/>
      <c r="G55" s="2610"/>
      <c r="H55" s="1462"/>
      <c r="I55" s="1462"/>
      <c r="K55" s="2136"/>
      <c r="L55" s="2136"/>
      <c r="M55" s="2134"/>
    </row>
    <row r="56" spans="1:13" ht="13.5" customHeight="1" x14ac:dyDescent="0.2">
      <c r="A56" s="2613"/>
      <c r="B56" s="2614"/>
      <c r="C56" s="2614"/>
      <c r="D56" s="2614"/>
      <c r="E56" s="2614"/>
      <c r="F56" s="2614"/>
      <c r="G56" s="2615"/>
      <c r="H56" s="1462"/>
      <c r="I56" s="1462"/>
      <c r="K56" s="2136"/>
      <c r="L56" s="2136"/>
      <c r="M56" s="2134"/>
    </row>
    <row r="57" spans="1:13" ht="13.5" customHeight="1" x14ac:dyDescent="0.2">
      <c r="A57" s="2617"/>
      <c r="B57" s="2612"/>
      <c r="C57" s="2612"/>
      <c r="D57" s="2612"/>
      <c r="E57" s="2612"/>
      <c r="F57" s="2612"/>
      <c r="G57" s="2612"/>
      <c r="H57" s="1462"/>
      <c r="I57" s="1462"/>
      <c r="K57" s="2136"/>
      <c r="L57" s="2136"/>
      <c r="M57" s="2134"/>
    </row>
    <row r="58" spans="1:13" ht="13.5" customHeight="1" x14ac:dyDescent="0.2">
      <c r="A58" s="2604"/>
      <c r="B58" s="2606"/>
      <c r="C58" s="2606"/>
      <c r="D58" s="2606"/>
      <c r="E58" s="2606"/>
      <c r="F58" s="2606"/>
      <c r="G58" s="2606"/>
      <c r="H58" s="1462"/>
      <c r="I58" s="1462"/>
      <c r="K58" s="2131"/>
      <c r="L58" s="2131"/>
      <c r="M58" s="2135"/>
    </row>
    <row r="59" spans="1:13" ht="13.5" customHeight="1" x14ac:dyDescent="0.2">
      <c r="A59" s="2607"/>
      <c r="B59" s="2602"/>
      <c r="C59" s="2602"/>
      <c r="D59" s="2602"/>
      <c r="E59" s="2602"/>
      <c r="F59" s="2602"/>
      <c r="G59" s="2602"/>
      <c r="H59" s="1462"/>
      <c r="I59" s="1462"/>
      <c r="K59" s="2133"/>
      <c r="L59" s="2133"/>
      <c r="M59" s="2134"/>
    </row>
    <row r="60" spans="1:13" ht="13.5" customHeight="1" x14ac:dyDescent="0.2">
      <c r="A60" s="2607"/>
      <c r="B60" s="2602"/>
      <c r="C60" s="2602"/>
      <c r="D60" s="2602"/>
      <c r="E60" s="2602"/>
      <c r="F60" s="2602"/>
      <c r="G60" s="2602"/>
      <c r="H60" s="1462"/>
      <c r="I60" s="1462"/>
      <c r="K60" s="2133"/>
      <c r="L60" s="2133"/>
      <c r="M60" s="2134"/>
    </row>
    <row r="61" spans="1:13" ht="13.5" customHeight="1" x14ac:dyDescent="0.2">
      <c r="A61" s="2604"/>
      <c r="B61" s="2606"/>
      <c r="C61" s="2606"/>
      <c r="D61" s="2606"/>
      <c r="E61" s="2606"/>
      <c r="F61" s="2606"/>
      <c r="G61" s="2606"/>
      <c r="H61" s="1462"/>
      <c r="I61" s="1462"/>
      <c r="K61" s="2133"/>
      <c r="L61" s="2133"/>
      <c r="M61" s="2134"/>
    </row>
    <row r="62" spans="1:13" ht="13.5" customHeight="1" x14ac:dyDescent="0.2">
      <c r="A62" s="2607"/>
      <c r="B62" s="2602"/>
      <c r="C62" s="2602"/>
      <c r="D62" s="2602"/>
      <c r="E62" s="2602"/>
      <c r="F62" s="2602"/>
      <c r="G62" s="2603"/>
      <c r="H62" s="1462"/>
      <c r="I62" s="1462"/>
      <c r="K62" s="2131"/>
      <c r="L62" s="2130"/>
      <c r="M62" s="2135"/>
    </row>
    <row r="63" spans="1:13" ht="13.5" customHeight="1" x14ac:dyDescent="0.2">
      <c r="A63" s="2607"/>
      <c r="B63" s="2602"/>
      <c r="C63" s="2602"/>
      <c r="D63" s="2602"/>
      <c r="E63" s="2602"/>
      <c r="F63" s="2602"/>
      <c r="G63" s="2603"/>
      <c r="H63" s="1462"/>
      <c r="I63" s="1462"/>
      <c r="K63" s="2133"/>
      <c r="L63" s="2133"/>
      <c r="M63" s="2134"/>
    </row>
    <row r="64" spans="1:13" ht="13.5" customHeight="1" x14ac:dyDescent="0.2">
      <c r="A64" s="2607"/>
      <c r="B64" s="2602"/>
      <c r="C64" s="2602"/>
      <c r="D64" s="2602"/>
      <c r="E64" s="2602"/>
      <c r="F64" s="2602"/>
      <c r="G64" s="2603"/>
      <c r="H64" s="1462"/>
      <c r="I64" s="1462"/>
      <c r="J64" s="1447"/>
      <c r="K64" s="2133"/>
      <c r="L64" s="2133"/>
      <c r="M64" s="2132"/>
    </row>
    <row r="65" spans="1:13" ht="13.5" customHeight="1" x14ac:dyDescent="0.2">
      <c r="A65" s="2607"/>
      <c r="B65" s="2602"/>
      <c r="C65" s="2602"/>
      <c r="D65" s="2602"/>
      <c r="E65" s="2602"/>
      <c r="F65" s="2602"/>
      <c r="G65" s="2603"/>
      <c r="H65" s="1447"/>
      <c r="I65" s="1447"/>
      <c r="J65" s="1447"/>
      <c r="K65" s="2131"/>
      <c r="L65" s="2130"/>
      <c r="M65" s="2129"/>
    </row>
    <row r="66" spans="1:13" ht="13.5" customHeight="1" x14ac:dyDescent="0.2">
      <c r="A66" s="2616"/>
      <c r="B66" s="2603"/>
      <c r="C66" s="2603"/>
      <c r="D66" s="2603"/>
      <c r="E66" s="2603"/>
      <c r="F66" s="2603"/>
      <c r="G66" s="2603"/>
      <c r="H66" s="1447"/>
      <c r="I66" s="1447"/>
      <c r="J66" s="1447"/>
      <c r="K66" s="2128"/>
      <c r="L66" s="2128"/>
      <c r="M66" s="2128"/>
    </row>
    <row r="67" spans="1:13" ht="13.5" customHeight="1" x14ac:dyDescent="0.2">
      <c r="A67" s="2608"/>
      <c r="B67" s="2611"/>
      <c r="C67" s="2618"/>
      <c r="D67" s="2618"/>
      <c r="E67" s="2611"/>
      <c r="F67" s="2611"/>
      <c r="G67" s="2605"/>
      <c r="H67" s="1447"/>
      <c r="I67" s="1447"/>
      <c r="J67" s="1447"/>
      <c r="K67" s="2127"/>
      <c r="L67" s="2127"/>
      <c r="M67" s="2127"/>
    </row>
    <row r="68" spans="1:13" ht="17.25" customHeight="1" x14ac:dyDescent="0.2">
      <c r="H68" s="1449"/>
      <c r="I68" s="1447"/>
      <c r="J68" s="1447"/>
      <c r="K68" s="1447"/>
      <c r="L68" s="1447"/>
      <c r="M68" s="1447"/>
    </row>
    <row r="69" spans="1:13" ht="20.100000000000001" customHeight="1" x14ac:dyDescent="0.2">
      <c r="H69" s="1447"/>
      <c r="I69" s="1447"/>
      <c r="J69" s="1447"/>
    </row>
    <row r="70" spans="1:13" ht="20.100000000000001" customHeight="1" x14ac:dyDescent="0.2">
      <c r="A70" s="1447"/>
      <c r="B70" s="1447"/>
      <c r="C70" s="1447"/>
      <c r="D70" s="1448"/>
      <c r="E70" s="1448"/>
      <c r="F70" s="1448"/>
      <c r="G70" s="1447"/>
      <c r="H70" s="1447"/>
      <c r="I70" s="1447"/>
      <c r="J70" s="1447"/>
    </row>
    <row r="71" spans="1:13" ht="20.100000000000001" customHeight="1" x14ac:dyDescent="0.2">
      <c r="A71" s="1447"/>
      <c r="B71" s="1447"/>
      <c r="C71" s="1447"/>
      <c r="D71" s="1448"/>
      <c r="E71" s="1448"/>
      <c r="F71" s="1448"/>
      <c r="G71" s="1447"/>
      <c r="H71" s="1447"/>
      <c r="I71" s="1447"/>
      <c r="J71" s="1447"/>
    </row>
    <row r="72" spans="1:13" ht="20.100000000000001" customHeight="1" x14ac:dyDescent="0.2">
      <c r="E72" s="1448"/>
      <c r="F72" s="1448"/>
      <c r="G72" s="1447"/>
      <c r="H72" s="1447"/>
      <c r="I72" s="1447"/>
      <c r="J72" s="1447"/>
    </row>
    <row r="73" spans="1:13" ht="20.100000000000001" customHeight="1" x14ac:dyDescent="0.2"/>
    <row r="74" spans="1:13" ht="20.100000000000001" customHeight="1" x14ac:dyDescent="0.2"/>
    <row r="75" spans="1:13" ht="20.100000000000001" customHeight="1" x14ac:dyDescent="0.2"/>
    <row r="76" spans="1:13" ht="20.100000000000001" customHeight="1" x14ac:dyDescent="0.2"/>
    <row r="77" spans="1:13" ht="20.100000000000001" customHeight="1" x14ac:dyDescent="0.2"/>
    <row r="78" spans="1:13" ht="20.100000000000001" customHeight="1" x14ac:dyDescent="0.2"/>
    <row r="79" spans="1:13" ht="20.100000000000001" customHeight="1" x14ac:dyDescent="0.2"/>
    <row r="80" spans="1:13" ht="20.100000000000001" customHeight="1" x14ac:dyDescent="0.2"/>
    <row r="81" ht="20.100000000000001" customHeight="1" x14ac:dyDescent="0.2"/>
    <row r="82" ht="20.100000000000001" customHeight="1" x14ac:dyDescent="0.2"/>
    <row r="83" ht="20.100000000000001" customHeight="1" x14ac:dyDescent="0.2"/>
    <row r="84" ht="20.100000000000001" customHeight="1" x14ac:dyDescent="0.2"/>
    <row r="85" ht="20.100000000000001" customHeight="1" x14ac:dyDescent="0.2"/>
    <row r="86" ht="20.100000000000001" customHeight="1" x14ac:dyDescent="0.2"/>
    <row r="87" ht="20.100000000000001" customHeight="1" x14ac:dyDescent="0.2"/>
    <row r="88" ht="20.100000000000001" customHeight="1" x14ac:dyDescent="0.2"/>
    <row r="89" ht="20.100000000000001" customHeight="1" x14ac:dyDescent="0.2"/>
    <row r="90" ht="20.100000000000001" customHeight="1" x14ac:dyDescent="0.2"/>
    <row r="91" ht="20.100000000000001" customHeight="1" x14ac:dyDescent="0.2"/>
    <row r="92" ht="20.100000000000001" customHeight="1" x14ac:dyDescent="0.2"/>
    <row r="93" ht="20.100000000000001" customHeight="1" x14ac:dyDescent="0.2"/>
    <row r="94" ht="20.100000000000001" customHeight="1" x14ac:dyDescent="0.2"/>
    <row r="95" ht="20.100000000000001" customHeight="1" x14ac:dyDescent="0.2"/>
    <row r="96" ht="20.100000000000001" customHeight="1" x14ac:dyDescent="0.2"/>
    <row r="97" ht="20.100000000000001" customHeight="1" x14ac:dyDescent="0.2"/>
    <row r="98" ht="20.100000000000001" customHeight="1" x14ac:dyDescent="0.2"/>
    <row r="99" ht="20.100000000000001" customHeight="1" x14ac:dyDescent="0.2"/>
    <row r="100" ht="20.100000000000001" customHeight="1" x14ac:dyDescent="0.2"/>
    <row r="101" ht="20.100000000000001" customHeight="1" x14ac:dyDescent="0.2"/>
    <row r="102" ht="20.100000000000001" customHeight="1" x14ac:dyDescent="0.2"/>
    <row r="103" ht="20.100000000000001" customHeight="1" x14ac:dyDescent="0.2"/>
    <row r="104" ht="20.100000000000001" customHeight="1" x14ac:dyDescent="0.2"/>
    <row r="105" ht="20.100000000000001" customHeight="1" x14ac:dyDescent="0.2"/>
    <row r="106" ht="20.100000000000001" customHeight="1" x14ac:dyDescent="0.2"/>
    <row r="107" ht="20.100000000000001" customHeight="1" x14ac:dyDescent="0.2"/>
    <row r="108" ht="20.100000000000001" customHeight="1" x14ac:dyDescent="0.2"/>
    <row r="109" ht="20.100000000000001" customHeight="1" x14ac:dyDescent="0.2"/>
    <row r="110" ht="20.100000000000001" customHeight="1" x14ac:dyDescent="0.2"/>
    <row r="111" ht="20.100000000000001" customHeight="1" x14ac:dyDescent="0.2"/>
    <row r="112" ht="20.100000000000001" customHeight="1" x14ac:dyDescent="0.2"/>
    <row r="113" ht="20.100000000000001" customHeight="1" x14ac:dyDescent="0.2"/>
    <row r="114" ht="20.100000000000001" customHeight="1" x14ac:dyDescent="0.2"/>
    <row r="115" ht="20.100000000000001" customHeight="1" x14ac:dyDescent="0.2"/>
    <row r="116" ht="20.100000000000001" customHeight="1" x14ac:dyDescent="0.2"/>
    <row r="117" ht="20.100000000000001" customHeight="1" x14ac:dyDescent="0.2"/>
    <row r="118" ht="20.100000000000001" customHeight="1" x14ac:dyDescent="0.2"/>
    <row r="119" ht="20.100000000000001" customHeight="1" x14ac:dyDescent="0.2"/>
    <row r="120" ht="20.100000000000001" customHeight="1" x14ac:dyDescent="0.2"/>
    <row r="121" ht="20.100000000000001" customHeight="1" x14ac:dyDescent="0.2"/>
    <row r="122" ht="20.100000000000001" customHeight="1" x14ac:dyDescent="0.2"/>
    <row r="123" ht="20.100000000000001" customHeight="1" x14ac:dyDescent="0.2"/>
    <row r="124" ht="20.100000000000001" customHeight="1" x14ac:dyDescent="0.2"/>
    <row r="125" ht="20.100000000000001" customHeight="1" x14ac:dyDescent="0.2"/>
    <row r="126" ht="20.100000000000001" customHeight="1" x14ac:dyDescent="0.2"/>
    <row r="127" ht="20.100000000000001" customHeight="1" x14ac:dyDescent="0.2"/>
    <row r="128" ht="20.100000000000001" customHeight="1" x14ac:dyDescent="0.2"/>
    <row r="129" ht="20.100000000000001" customHeight="1" x14ac:dyDescent="0.2"/>
    <row r="130" ht="20.100000000000001" customHeight="1" x14ac:dyDescent="0.2"/>
    <row r="131" ht="20.100000000000001" customHeight="1" x14ac:dyDescent="0.2"/>
    <row r="132" ht="20.100000000000001" customHeight="1" x14ac:dyDescent="0.2"/>
    <row r="133" ht="20.100000000000001" customHeight="1" x14ac:dyDescent="0.2"/>
    <row r="134" ht="20.100000000000001" customHeight="1" x14ac:dyDescent="0.2"/>
    <row r="135" ht="20.100000000000001" customHeight="1" x14ac:dyDescent="0.2"/>
    <row r="136" ht="20.100000000000001" customHeight="1" x14ac:dyDescent="0.2"/>
    <row r="137" ht="20.100000000000001" customHeight="1" x14ac:dyDescent="0.2"/>
    <row r="138" ht="20.100000000000001" customHeight="1" x14ac:dyDescent="0.2"/>
    <row r="139" ht="20.100000000000001" customHeight="1" x14ac:dyDescent="0.2"/>
    <row r="140" ht="20.100000000000001" customHeight="1" x14ac:dyDescent="0.2"/>
    <row r="141" ht="20.100000000000001" customHeight="1" x14ac:dyDescent="0.2"/>
    <row r="142" ht="20.100000000000001" customHeight="1" x14ac:dyDescent="0.2"/>
    <row r="143" ht="20.100000000000001" customHeight="1" x14ac:dyDescent="0.2"/>
    <row r="144" ht="20.100000000000001" customHeight="1" x14ac:dyDescent="0.2"/>
    <row r="145" ht="20.100000000000001" customHeight="1" x14ac:dyDescent="0.2"/>
    <row r="146" ht="20.100000000000001" customHeight="1" x14ac:dyDescent="0.2"/>
    <row r="147" ht="20.100000000000001" customHeight="1" x14ac:dyDescent="0.2"/>
    <row r="148" ht="20.100000000000001" customHeight="1" x14ac:dyDescent="0.2"/>
    <row r="149" ht="20.100000000000001" customHeight="1" x14ac:dyDescent="0.2"/>
    <row r="150" ht="20.100000000000001" customHeight="1" x14ac:dyDescent="0.2"/>
    <row r="151" ht="20.100000000000001" customHeight="1" x14ac:dyDescent="0.2"/>
    <row r="152" ht="20.100000000000001" customHeight="1" x14ac:dyDescent="0.2"/>
    <row r="153" ht="20.100000000000001" customHeight="1" x14ac:dyDescent="0.2"/>
    <row r="154" ht="20.100000000000001" customHeight="1" x14ac:dyDescent="0.2"/>
    <row r="155" ht="20.100000000000001" customHeight="1" x14ac:dyDescent="0.2"/>
    <row r="156" ht="20.100000000000001" customHeight="1" x14ac:dyDescent="0.2"/>
    <row r="157" ht="20.100000000000001" customHeight="1" x14ac:dyDescent="0.2"/>
    <row r="158" ht="20.100000000000001" customHeight="1" x14ac:dyDescent="0.2"/>
    <row r="159" ht="20.100000000000001" customHeight="1" x14ac:dyDescent="0.2"/>
    <row r="160" ht="20.100000000000001" customHeight="1" x14ac:dyDescent="0.2"/>
    <row r="161" ht="20.100000000000001" customHeight="1" x14ac:dyDescent="0.2"/>
    <row r="162" ht="20.100000000000001" customHeight="1" x14ac:dyDescent="0.2"/>
    <row r="163" ht="20.100000000000001" customHeight="1" x14ac:dyDescent="0.2"/>
    <row r="164" ht="20.100000000000001" customHeight="1" x14ac:dyDescent="0.2"/>
    <row r="165" ht="20.100000000000001" customHeight="1" x14ac:dyDescent="0.2"/>
    <row r="166" ht="20.100000000000001" customHeight="1" x14ac:dyDescent="0.2"/>
    <row r="167" ht="20.100000000000001" customHeight="1" x14ac:dyDescent="0.2"/>
    <row r="168" ht="20.100000000000001" customHeight="1" x14ac:dyDescent="0.2"/>
    <row r="169" ht="20.100000000000001" customHeight="1" x14ac:dyDescent="0.2"/>
    <row r="170" ht="20.100000000000001" customHeight="1" x14ac:dyDescent="0.2"/>
    <row r="171" ht="20.100000000000001" customHeight="1" x14ac:dyDescent="0.2"/>
    <row r="172" ht="20.100000000000001" customHeight="1" x14ac:dyDescent="0.2"/>
    <row r="173" ht="20.100000000000001" customHeight="1" x14ac:dyDescent="0.2"/>
    <row r="174" ht="20.100000000000001" customHeight="1" x14ac:dyDescent="0.2"/>
    <row r="175" ht="20.100000000000001" customHeight="1" x14ac:dyDescent="0.2"/>
    <row r="176" ht="20.100000000000001" customHeight="1" x14ac:dyDescent="0.2"/>
    <row r="177" ht="20.100000000000001" customHeight="1" x14ac:dyDescent="0.2"/>
    <row r="178" ht="20.100000000000001" customHeight="1" x14ac:dyDescent="0.2"/>
    <row r="179" ht="20.100000000000001" customHeight="1" x14ac:dyDescent="0.2"/>
    <row r="180" ht="20.100000000000001" customHeight="1" x14ac:dyDescent="0.2"/>
    <row r="181" ht="20.100000000000001" customHeight="1" x14ac:dyDescent="0.2"/>
    <row r="182" ht="20.100000000000001" customHeight="1" x14ac:dyDescent="0.2"/>
    <row r="183" ht="20.100000000000001" customHeight="1" x14ac:dyDescent="0.2"/>
    <row r="184" ht="20.100000000000001" customHeight="1" x14ac:dyDescent="0.2"/>
    <row r="185" ht="20.100000000000001" customHeight="1" x14ac:dyDescent="0.2"/>
    <row r="186" ht="20.100000000000001" customHeight="1" x14ac:dyDescent="0.2"/>
    <row r="187" ht="20.100000000000001" customHeight="1" x14ac:dyDescent="0.2"/>
    <row r="188" ht="20.100000000000001" customHeight="1" x14ac:dyDescent="0.2"/>
    <row r="189" ht="20.100000000000001" customHeight="1" x14ac:dyDescent="0.2"/>
    <row r="190" ht="20.100000000000001" customHeight="1" x14ac:dyDescent="0.2"/>
    <row r="191" ht="20.100000000000001" customHeight="1" x14ac:dyDescent="0.2"/>
    <row r="192" ht="20.100000000000001" customHeight="1" x14ac:dyDescent="0.2"/>
    <row r="193" ht="20.100000000000001" customHeight="1" x14ac:dyDescent="0.2"/>
    <row r="194" ht="20.100000000000001" customHeight="1" x14ac:dyDescent="0.2"/>
    <row r="195" ht="20.100000000000001" customHeight="1" x14ac:dyDescent="0.2"/>
    <row r="196" ht="20.100000000000001" customHeight="1" x14ac:dyDescent="0.2"/>
    <row r="197" ht="20.100000000000001" customHeight="1" x14ac:dyDescent="0.2"/>
    <row r="198" ht="20.100000000000001" customHeight="1" x14ac:dyDescent="0.2"/>
    <row r="199" ht="20.100000000000001" customHeight="1" x14ac:dyDescent="0.2"/>
    <row r="200" ht="20.100000000000001" customHeight="1" x14ac:dyDescent="0.2"/>
    <row r="201" ht="20.100000000000001" customHeight="1" x14ac:dyDescent="0.2"/>
    <row r="202" ht="20.100000000000001" customHeight="1" x14ac:dyDescent="0.2"/>
    <row r="203" ht="20.100000000000001" customHeight="1" x14ac:dyDescent="0.2"/>
    <row r="204" ht="20.100000000000001" customHeight="1" x14ac:dyDescent="0.2"/>
    <row r="205" ht="20.100000000000001" customHeight="1" x14ac:dyDescent="0.2"/>
    <row r="206" ht="20.100000000000001" customHeight="1" x14ac:dyDescent="0.2"/>
    <row r="207" ht="20.100000000000001" customHeight="1" x14ac:dyDescent="0.2"/>
    <row r="208" ht="20.100000000000001" customHeight="1" x14ac:dyDescent="0.2"/>
    <row r="209" ht="20.100000000000001" customHeight="1" x14ac:dyDescent="0.2"/>
    <row r="210" ht="20.100000000000001" customHeight="1" x14ac:dyDescent="0.2"/>
    <row r="211" ht="20.100000000000001" customHeight="1" x14ac:dyDescent="0.2"/>
    <row r="212" ht="20.100000000000001" customHeight="1" x14ac:dyDescent="0.2"/>
    <row r="213" ht="20.100000000000001" customHeight="1" x14ac:dyDescent="0.2"/>
    <row r="214" ht="20.100000000000001" customHeight="1" x14ac:dyDescent="0.2"/>
    <row r="215" ht="20.100000000000001" customHeight="1" x14ac:dyDescent="0.2"/>
    <row r="216" ht="20.100000000000001" customHeight="1" x14ac:dyDescent="0.2"/>
    <row r="217" ht="20.100000000000001" customHeight="1" x14ac:dyDescent="0.2"/>
    <row r="218" ht="20.100000000000001" customHeight="1" x14ac:dyDescent="0.2"/>
    <row r="219" ht="20.100000000000001" customHeight="1" x14ac:dyDescent="0.2"/>
    <row r="220" ht="20.100000000000001" customHeight="1" x14ac:dyDescent="0.2"/>
    <row r="221" ht="20.100000000000001" customHeight="1" x14ac:dyDescent="0.2"/>
    <row r="222" ht="20.100000000000001" customHeight="1" x14ac:dyDescent="0.2"/>
    <row r="223" ht="20.100000000000001" customHeight="1" x14ac:dyDescent="0.2"/>
    <row r="224" ht="20.100000000000001" customHeight="1" x14ac:dyDescent="0.2"/>
    <row r="225" ht="20.100000000000001" customHeight="1" x14ac:dyDescent="0.2"/>
    <row r="226" ht="20.100000000000001" customHeight="1" x14ac:dyDescent="0.2"/>
    <row r="227" ht="20.100000000000001" customHeight="1" x14ac:dyDescent="0.2"/>
    <row r="228" ht="20.100000000000001" customHeight="1" x14ac:dyDescent="0.2"/>
    <row r="229" ht="20.100000000000001" customHeight="1" x14ac:dyDescent="0.2"/>
    <row r="230" ht="20.100000000000001" customHeight="1" x14ac:dyDescent="0.2"/>
    <row r="231" ht="20.100000000000001" customHeight="1" x14ac:dyDescent="0.2"/>
    <row r="232" ht="20.100000000000001" customHeight="1" x14ac:dyDescent="0.2"/>
    <row r="233" ht="20.100000000000001" customHeight="1" x14ac:dyDescent="0.2"/>
    <row r="234" ht="20.100000000000001" customHeight="1" x14ac:dyDescent="0.2"/>
    <row r="235" ht="20.100000000000001" customHeight="1" x14ac:dyDescent="0.2"/>
    <row r="236" ht="20.100000000000001" customHeight="1" x14ac:dyDescent="0.2"/>
    <row r="237" ht="20.100000000000001" customHeight="1" x14ac:dyDescent="0.2"/>
    <row r="238" ht="20.100000000000001" customHeight="1" x14ac:dyDescent="0.2"/>
    <row r="239" ht="20.100000000000001" customHeight="1" x14ac:dyDescent="0.2"/>
    <row r="240" ht="20.100000000000001" customHeight="1" x14ac:dyDescent="0.2"/>
    <row r="241" ht="20.100000000000001" customHeight="1" x14ac:dyDescent="0.2"/>
    <row r="242" ht="20.100000000000001" customHeight="1" x14ac:dyDescent="0.2"/>
    <row r="243" ht="20.100000000000001" customHeight="1" x14ac:dyDescent="0.2"/>
    <row r="244" ht="20.100000000000001" customHeight="1" x14ac:dyDescent="0.2"/>
    <row r="245" ht="20.100000000000001" customHeight="1" x14ac:dyDescent="0.2"/>
    <row r="246" ht="20.100000000000001" customHeight="1" x14ac:dyDescent="0.2"/>
    <row r="247" ht="20.100000000000001" customHeight="1" x14ac:dyDescent="0.2"/>
    <row r="248" ht="20.100000000000001" customHeight="1" x14ac:dyDescent="0.2"/>
    <row r="249" ht="20.100000000000001" customHeight="1" x14ac:dyDescent="0.2"/>
    <row r="250" ht="20.100000000000001" customHeight="1" x14ac:dyDescent="0.2"/>
    <row r="251" ht="20.100000000000001" customHeight="1" x14ac:dyDescent="0.2"/>
    <row r="252" ht="20.100000000000001" customHeight="1" x14ac:dyDescent="0.2"/>
    <row r="253" ht="20.100000000000001" customHeight="1" x14ac:dyDescent="0.2"/>
    <row r="254" ht="20.100000000000001" customHeight="1" x14ac:dyDescent="0.2"/>
    <row r="255" ht="20.100000000000001" customHeight="1" x14ac:dyDescent="0.2"/>
    <row r="256" ht="20.100000000000001" customHeight="1" x14ac:dyDescent="0.2"/>
    <row r="257" ht="20.100000000000001" customHeight="1" x14ac:dyDescent="0.2"/>
    <row r="258" ht="20.100000000000001" customHeight="1" x14ac:dyDescent="0.2"/>
    <row r="259" ht="20.100000000000001" customHeight="1" x14ac:dyDescent="0.2"/>
    <row r="260" ht="20.100000000000001" customHeight="1" x14ac:dyDescent="0.2"/>
    <row r="261" ht="20.100000000000001" customHeight="1" x14ac:dyDescent="0.2"/>
    <row r="262" ht="20.100000000000001" customHeight="1" x14ac:dyDescent="0.2"/>
    <row r="263" ht="20.100000000000001" customHeight="1" x14ac:dyDescent="0.2"/>
    <row r="264" ht="20.100000000000001" customHeight="1" x14ac:dyDescent="0.2"/>
    <row r="265" ht="20.100000000000001" customHeight="1" x14ac:dyDescent="0.2"/>
    <row r="266" ht="20.100000000000001" customHeight="1" x14ac:dyDescent="0.2"/>
    <row r="267" ht="20.100000000000001" customHeight="1" x14ac:dyDescent="0.2"/>
    <row r="268" ht="20.100000000000001" customHeight="1" x14ac:dyDescent="0.2"/>
    <row r="269" ht="20.100000000000001" customHeight="1" x14ac:dyDescent="0.2"/>
    <row r="270" ht="20.100000000000001" customHeight="1" x14ac:dyDescent="0.2"/>
    <row r="271" ht="20.100000000000001" customHeight="1" x14ac:dyDescent="0.2"/>
    <row r="272" ht="20.100000000000001" customHeight="1" x14ac:dyDescent="0.2"/>
    <row r="273" ht="20.100000000000001" customHeight="1" x14ac:dyDescent="0.2"/>
    <row r="274" ht="20.100000000000001" customHeight="1" x14ac:dyDescent="0.2"/>
    <row r="275" ht="20.100000000000001" customHeight="1" x14ac:dyDescent="0.2"/>
    <row r="276" ht="20.100000000000001" customHeight="1" x14ac:dyDescent="0.2"/>
    <row r="277" ht="20.100000000000001" customHeight="1" x14ac:dyDescent="0.2"/>
    <row r="278" ht="20.100000000000001" customHeight="1" x14ac:dyDescent="0.2"/>
    <row r="279" ht="20.100000000000001" customHeight="1" x14ac:dyDescent="0.2"/>
    <row r="280" ht="20.100000000000001" customHeight="1" x14ac:dyDescent="0.2"/>
    <row r="281" ht="20.100000000000001" customHeight="1" x14ac:dyDescent="0.2"/>
    <row r="282" ht="20.100000000000001" customHeight="1" x14ac:dyDescent="0.2"/>
    <row r="283" ht="20.100000000000001" customHeight="1" x14ac:dyDescent="0.2"/>
    <row r="284" ht="20.100000000000001" customHeight="1" x14ac:dyDescent="0.2"/>
    <row r="285" ht="20.100000000000001" customHeight="1" x14ac:dyDescent="0.2"/>
    <row r="286" ht="20.100000000000001" customHeight="1" x14ac:dyDescent="0.2"/>
    <row r="287" ht="20.100000000000001" customHeight="1" x14ac:dyDescent="0.2"/>
    <row r="288" ht="20.100000000000001" customHeight="1" x14ac:dyDescent="0.2"/>
    <row r="289" ht="20.100000000000001" customHeight="1" x14ac:dyDescent="0.2"/>
    <row r="290" ht="20.100000000000001" customHeight="1" x14ac:dyDescent="0.2"/>
    <row r="291" ht="20.100000000000001" customHeight="1" x14ac:dyDescent="0.2"/>
    <row r="292" ht="20.100000000000001" customHeight="1" x14ac:dyDescent="0.2"/>
    <row r="293" ht="20.100000000000001" customHeight="1" x14ac:dyDescent="0.2"/>
    <row r="294" ht="20.100000000000001" customHeight="1" x14ac:dyDescent="0.2"/>
    <row r="295" ht="20.100000000000001" customHeight="1" x14ac:dyDescent="0.2"/>
    <row r="296" ht="20.100000000000001" customHeight="1" x14ac:dyDescent="0.2"/>
    <row r="297" ht="20.100000000000001" customHeight="1" x14ac:dyDescent="0.2"/>
    <row r="298" ht="20.100000000000001" customHeight="1" x14ac:dyDescent="0.2"/>
    <row r="299" ht="20.100000000000001" customHeight="1" x14ac:dyDescent="0.2"/>
    <row r="300" ht="20.100000000000001" customHeight="1" x14ac:dyDescent="0.2"/>
    <row r="301" ht="20.100000000000001" customHeight="1" x14ac:dyDescent="0.2"/>
    <row r="302" ht="20.100000000000001" customHeight="1" x14ac:dyDescent="0.2"/>
    <row r="303" ht="20.100000000000001" customHeight="1" x14ac:dyDescent="0.2"/>
    <row r="304" ht="20.100000000000001" customHeight="1" x14ac:dyDescent="0.2"/>
    <row r="305" ht="20.100000000000001" customHeight="1" x14ac:dyDescent="0.2"/>
    <row r="306" ht="20.100000000000001" customHeight="1" x14ac:dyDescent="0.2"/>
    <row r="307" ht="20.100000000000001" customHeight="1" x14ac:dyDescent="0.2"/>
    <row r="308" ht="20.100000000000001" customHeight="1" x14ac:dyDescent="0.2"/>
    <row r="309" ht="20.100000000000001" customHeight="1" x14ac:dyDescent="0.2"/>
    <row r="310" ht="20.100000000000001" customHeight="1" x14ac:dyDescent="0.2"/>
    <row r="311" ht="20.100000000000001" customHeight="1" x14ac:dyDescent="0.2"/>
    <row r="312" ht="20.100000000000001" customHeight="1" x14ac:dyDescent="0.2"/>
    <row r="313" ht="20.100000000000001" customHeight="1" x14ac:dyDescent="0.2"/>
    <row r="314" ht="20.100000000000001" customHeight="1" x14ac:dyDescent="0.2"/>
    <row r="315" ht="20.100000000000001" customHeight="1" x14ac:dyDescent="0.2"/>
    <row r="316" ht="20.100000000000001" customHeight="1" x14ac:dyDescent="0.2"/>
    <row r="317" ht="20.100000000000001" customHeight="1" x14ac:dyDescent="0.2"/>
    <row r="318" ht="20.100000000000001" customHeight="1" x14ac:dyDescent="0.2"/>
    <row r="319" ht="20.100000000000001" customHeight="1" x14ac:dyDescent="0.2"/>
    <row r="320" ht="20.100000000000001" customHeight="1" x14ac:dyDescent="0.2"/>
    <row r="321" ht="20.100000000000001" customHeight="1" x14ac:dyDescent="0.2"/>
    <row r="322" ht="20.100000000000001" customHeight="1" x14ac:dyDescent="0.2"/>
    <row r="323" ht="20.100000000000001" customHeight="1" x14ac:dyDescent="0.2"/>
    <row r="324" ht="20.100000000000001" customHeight="1" x14ac:dyDescent="0.2"/>
    <row r="325" ht="20.100000000000001" customHeight="1" x14ac:dyDescent="0.2"/>
    <row r="326" ht="20.100000000000001" customHeight="1" x14ac:dyDescent="0.2"/>
    <row r="327" ht="20.100000000000001" customHeight="1" x14ac:dyDescent="0.2"/>
    <row r="328" ht="20.100000000000001" customHeight="1" x14ac:dyDescent="0.2"/>
    <row r="329" ht="20.100000000000001" customHeight="1" x14ac:dyDescent="0.2"/>
  </sheetData>
  <mergeCells count="29">
    <mergeCell ref="A19:B19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40:B40"/>
    <mergeCell ref="A20:E20"/>
    <mergeCell ref="A21:B21"/>
    <mergeCell ref="A22:B22"/>
    <mergeCell ref="A27:B27"/>
    <mergeCell ref="A28:B28"/>
    <mergeCell ref="A29:B29"/>
    <mergeCell ref="A30:B30"/>
    <mergeCell ref="A35:B35"/>
    <mergeCell ref="A36:B36"/>
    <mergeCell ref="A38:B38"/>
    <mergeCell ref="A39:B39"/>
    <mergeCell ref="A46:B46"/>
    <mergeCell ref="A47:B47"/>
    <mergeCell ref="A48:B48"/>
    <mergeCell ref="A49:F49"/>
    <mergeCell ref="A50:F50"/>
  </mergeCells>
  <printOptions horizontalCentered="1"/>
  <pageMargins left="7.575757575757576E-3" right="0.7" top="0.75" bottom="0.75" header="0.3" footer="0.3"/>
  <pageSetup paperSize="9" scale="80" orientation="portrait" r:id="rId1"/>
  <headerFooter>
    <oddFooter>&amp;C&amp;7Fact book - Q1  2018</oddFooter>
  </headerFooter>
  <ignoredErrors>
    <ignoredError sqref="E6 E26 E33:G33 E45:F45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theme="5"/>
  </sheetPr>
  <dimension ref="F3"/>
  <sheetViews>
    <sheetView view="pageBreakPreview" topLeftCell="B1" zoomScaleNormal="100" zoomScaleSheetLayoutView="100" zoomScalePageLayoutView="85" workbookViewId="0">
      <selection activeCell="Q44" sqref="Q44"/>
    </sheetView>
  </sheetViews>
  <sheetFormatPr defaultRowHeight="15" x14ac:dyDescent="0.25"/>
  <cols>
    <col min="1" max="4" width="9.140625" style="1"/>
    <col min="5" max="5" width="3.5703125" style="1" customWidth="1"/>
    <col min="6" max="16384" width="9.140625" style="1"/>
  </cols>
  <sheetData>
    <row r="3" spans="6:6" ht="35.25" x14ac:dyDescent="0.5">
      <c r="F3" s="56"/>
    </row>
  </sheetData>
  <printOptions horizontalCentered="1"/>
  <pageMargins left="0.23622047244094488" right="0.23622047244094488" top="0.74803149606299213" bottom="0.74803149606299213" header="0.31496062992125984" footer="0.31496062992125984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N88"/>
  <sheetViews>
    <sheetView view="pageLayout" topLeftCell="A10" zoomScaleNormal="100" zoomScaleSheetLayoutView="100" workbookViewId="0">
      <selection activeCell="A8" sqref="A8:A9"/>
    </sheetView>
  </sheetViews>
  <sheetFormatPr defaultRowHeight="8.25" x14ac:dyDescent="0.15"/>
  <cols>
    <col min="1" max="1" width="25.85546875" style="251" customWidth="1"/>
    <col min="2" max="2" width="7.140625" style="251" customWidth="1"/>
    <col min="3" max="10" width="7.140625" style="252" customWidth="1"/>
    <col min="11" max="11" width="7.140625" style="251" customWidth="1"/>
    <col min="12" max="12" width="8.5703125" style="251" customWidth="1"/>
    <col min="13" max="13" width="7.140625" style="251" customWidth="1"/>
    <col min="14" max="14" width="9.7109375" style="251" customWidth="1"/>
    <col min="15" max="16384" width="9.140625" style="251"/>
  </cols>
  <sheetData>
    <row r="1" spans="1:12" ht="13.5" customHeight="1" x14ac:dyDescent="0.2">
      <c r="A1" s="291" t="s">
        <v>426</v>
      </c>
      <c r="B1" s="291"/>
      <c r="C1" s="343"/>
      <c r="D1" s="343"/>
      <c r="E1" s="343"/>
      <c r="F1" s="343"/>
      <c r="G1" s="343"/>
      <c r="H1" s="325"/>
      <c r="I1" s="323" t="s">
        <v>419</v>
      </c>
      <c r="J1" s="324"/>
      <c r="K1" s="323" t="s">
        <v>424</v>
      </c>
      <c r="L1" s="347"/>
    </row>
    <row r="2" spans="1:12" ht="13.5" customHeight="1" thickBot="1" x14ac:dyDescent="0.3">
      <c r="I2" s="320"/>
      <c r="J2" s="321"/>
      <c r="K2" s="320"/>
      <c r="L2" s="346"/>
    </row>
    <row r="3" spans="1:12" s="344" customFormat="1" ht="13.5" customHeight="1" thickBot="1" x14ac:dyDescent="0.25">
      <c r="A3" s="289" t="s">
        <v>213</v>
      </c>
      <c r="B3" s="287" t="s">
        <v>1240</v>
      </c>
      <c r="C3" s="287" t="s">
        <v>1186</v>
      </c>
      <c r="D3" s="287" t="s">
        <v>1091</v>
      </c>
      <c r="E3" s="287" t="s">
        <v>319</v>
      </c>
      <c r="F3" s="287" t="s">
        <v>318</v>
      </c>
      <c r="G3" s="287"/>
      <c r="H3" s="287"/>
      <c r="I3" s="316" t="s">
        <v>1283</v>
      </c>
      <c r="J3" s="317" t="s">
        <v>1282</v>
      </c>
      <c r="K3" s="316" t="s">
        <v>1283</v>
      </c>
      <c r="L3" s="2584" t="s">
        <v>1282</v>
      </c>
    </row>
    <row r="4" spans="1:12" s="344" customFormat="1" ht="13.5" customHeight="1" x14ac:dyDescent="0.25">
      <c r="A4" s="281" t="s">
        <v>351</v>
      </c>
      <c r="B4" s="263">
        <v>498</v>
      </c>
      <c r="C4" s="263">
        <v>525</v>
      </c>
      <c r="D4" s="263">
        <v>537</v>
      </c>
      <c r="E4" s="263">
        <v>520</v>
      </c>
      <c r="F4" s="263">
        <v>527</v>
      </c>
      <c r="G4" s="263"/>
      <c r="H4" s="263"/>
      <c r="I4" s="303">
        <v>-4.5519354154715197E-2</v>
      </c>
      <c r="J4" s="304">
        <v>-4.8554715913045832E-2</v>
      </c>
      <c r="K4" s="303">
        <v>-3.9143810422752723E-2</v>
      </c>
      <c r="L4" s="302">
        <v>-2.164679776459566E-2</v>
      </c>
    </row>
    <row r="5" spans="1:12" s="344" customFormat="1" ht="13.5" customHeight="1" x14ac:dyDescent="0.25">
      <c r="A5" s="281" t="s">
        <v>198</v>
      </c>
      <c r="B5" s="277">
        <v>172</v>
      </c>
      <c r="C5" s="277">
        <v>160</v>
      </c>
      <c r="D5" s="277">
        <v>177</v>
      </c>
      <c r="E5" s="277">
        <v>182</v>
      </c>
      <c r="F5" s="277">
        <v>187</v>
      </c>
      <c r="G5" s="277"/>
      <c r="H5" s="277"/>
      <c r="I5" s="303">
        <v>6.2685388572454981E-2</v>
      </c>
      <c r="J5" s="304">
        <v>-8.8253602248667073E-2</v>
      </c>
      <c r="K5" s="303">
        <v>6.8584525911489447E-2</v>
      </c>
      <c r="L5" s="302">
        <v>-6.7905673057180094E-2</v>
      </c>
    </row>
    <row r="6" spans="1:12" s="344" customFormat="1" ht="13.5" customHeight="1" x14ac:dyDescent="0.25">
      <c r="A6" s="281" t="s">
        <v>347</v>
      </c>
      <c r="B6" s="277">
        <v>91</v>
      </c>
      <c r="C6" s="277">
        <v>15</v>
      </c>
      <c r="D6" s="277">
        <v>15</v>
      </c>
      <c r="E6" s="277">
        <v>17</v>
      </c>
      <c r="F6" s="277">
        <v>15</v>
      </c>
      <c r="G6" s="277"/>
      <c r="H6" s="277"/>
      <c r="I6" s="303">
        <v>4.8474954705919213</v>
      </c>
      <c r="J6" s="304">
        <v>4.902527431323322</v>
      </c>
      <c r="K6" s="303">
        <v>4.8889815448083338</v>
      </c>
      <c r="L6" s="302">
        <v>5.0667886207213639</v>
      </c>
    </row>
    <row r="7" spans="1:12" s="344" customFormat="1" ht="13.5" customHeight="1" x14ac:dyDescent="0.25">
      <c r="A7" s="281" t="s">
        <v>409</v>
      </c>
      <c r="B7" s="277">
        <v>8</v>
      </c>
      <c r="C7" s="277">
        <v>-1</v>
      </c>
      <c r="D7" s="277">
        <v>0</v>
      </c>
      <c r="E7" s="277">
        <v>6</v>
      </c>
      <c r="F7" s="277">
        <v>1</v>
      </c>
      <c r="G7" s="277"/>
      <c r="H7" s="277"/>
      <c r="I7" s="303">
        <v>-10.471953291731289</v>
      </c>
      <c r="J7" s="304">
        <v>4.8300289221454094</v>
      </c>
      <c r="K7" s="303">
        <v>-10.697881153958356</v>
      </c>
      <c r="L7" s="302">
        <v>4.7465346751929367</v>
      </c>
    </row>
    <row r="8" spans="1:12" s="344" customFormat="1" ht="13.5" customHeight="1" x14ac:dyDescent="0.25">
      <c r="A8" s="276" t="s">
        <v>344</v>
      </c>
      <c r="B8" s="282">
        <v>769</v>
      </c>
      <c r="C8" s="282">
        <v>699</v>
      </c>
      <c r="D8" s="282">
        <v>729</v>
      </c>
      <c r="E8" s="282">
        <v>725</v>
      </c>
      <c r="F8" s="282">
        <v>730</v>
      </c>
      <c r="G8" s="282"/>
      <c r="H8" s="282"/>
      <c r="I8" s="312">
        <v>0.10001656168995621</v>
      </c>
      <c r="J8" s="313">
        <v>5.4359183956349533E-2</v>
      </c>
      <c r="K8" s="312">
        <v>0.10716480714632048</v>
      </c>
      <c r="L8" s="311">
        <v>8.2540710282112961E-2</v>
      </c>
    </row>
    <row r="9" spans="1:12" s="344" customFormat="1" ht="13.5" customHeight="1" x14ac:dyDescent="0.25">
      <c r="A9" s="276" t="s">
        <v>334</v>
      </c>
      <c r="B9" s="272">
        <v>-429</v>
      </c>
      <c r="C9" s="272">
        <v>-450</v>
      </c>
      <c r="D9" s="272">
        <v>-409</v>
      </c>
      <c r="E9" s="272">
        <v>-435</v>
      </c>
      <c r="F9" s="272">
        <v>-426</v>
      </c>
      <c r="G9" s="272"/>
      <c r="H9" s="272"/>
      <c r="I9" s="312">
        <v>-4.5001668223186186E-2</v>
      </c>
      <c r="J9" s="313">
        <v>8.1456310858372127E-3</v>
      </c>
      <c r="K9" s="312">
        <v>-4.1730226590507735E-2</v>
      </c>
      <c r="L9" s="311">
        <v>3.2628403153399876E-2</v>
      </c>
    </row>
    <row r="10" spans="1:12" s="344" customFormat="1" ht="13.5" customHeight="1" x14ac:dyDescent="0.25">
      <c r="A10" s="276" t="s">
        <v>332</v>
      </c>
      <c r="B10" s="272">
        <v>340</v>
      </c>
      <c r="C10" s="272">
        <v>249</v>
      </c>
      <c r="D10" s="272">
        <v>320</v>
      </c>
      <c r="E10" s="272">
        <v>290</v>
      </c>
      <c r="F10" s="272">
        <v>304</v>
      </c>
      <c r="G10" s="272"/>
      <c r="H10" s="272"/>
      <c r="I10" s="312">
        <v>0.36124634608122719</v>
      </c>
      <c r="J10" s="313">
        <v>0.1191954506387114</v>
      </c>
      <c r="K10" s="312">
        <v>0.37209248559343733</v>
      </c>
      <c r="L10" s="311">
        <v>0.15296483652393378</v>
      </c>
    </row>
    <row r="11" spans="1:12" s="344" customFormat="1" ht="13.5" customHeight="1" x14ac:dyDescent="0.25">
      <c r="A11" s="281" t="s">
        <v>142</v>
      </c>
      <c r="B11" s="277">
        <v>-19</v>
      </c>
      <c r="C11" s="277">
        <v>-9</v>
      </c>
      <c r="D11" s="277">
        <v>-5</v>
      </c>
      <c r="E11" s="277">
        <v>-24</v>
      </c>
      <c r="F11" s="277">
        <v>-7</v>
      </c>
      <c r="G11" s="277"/>
      <c r="H11" s="277"/>
      <c r="I11" s="303">
        <v>1.0515551440323985</v>
      </c>
      <c r="J11" s="304">
        <v>1.3500280219620895</v>
      </c>
      <c r="K11" s="303">
        <v>1.0685739503659004</v>
      </c>
      <c r="L11" s="302">
        <v>1.4517695765842058</v>
      </c>
    </row>
    <row r="12" spans="1:12" s="344" customFormat="1" ht="13.5" customHeight="1" x14ac:dyDescent="0.25">
      <c r="A12" s="276" t="s">
        <v>138</v>
      </c>
      <c r="B12" s="272">
        <v>321</v>
      </c>
      <c r="C12" s="272">
        <v>240</v>
      </c>
      <c r="D12" s="272">
        <v>315</v>
      </c>
      <c r="E12" s="272">
        <v>266</v>
      </c>
      <c r="F12" s="272">
        <v>297</v>
      </c>
      <c r="G12" s="272"/>
      <c r="H12" s="272"/>
      <c r="I12" s="312">
        <v>0.33625990901475933</v>
      </c>
      <c r="J12" s="313">
        <v>8.7541709832775094E-2</v>
      </c>
      <c r="K12" s="312">
        <v>0.34681995342601057</v>
      </c>
      <c r="L12" s="311">
        <v>0.11990164299107353</v>
      </c>
    </row>
    <row r="13" spans="1:12" s="344" customFormat="1" ht="13.5" customHeight="1" x14ac:dyDescent="0.25">
      <c r="A13" s="342"/>
      <c r="B13" s="341"/>
      <c r="C13" s="341"/>
      <c r="D13" s="341"/>
      <c r="E13" s="341"/>
      <c r="F13" s="341"/>
      <c r="G13" s="341"/>
      <c r="H13" s="280"/>
      <c r="I13" s="340"/>
      <c r="J13" s="309"/>
      <c r="K13" s="340"/>
      <c r="L13" s="339"/>
    </row>
    <row r="14" spans="1:12" s="344" customFormat="1" ht="13.5" customHeight="1" x14ac:dyDescent="0.25">
      <c r="A14" s="281" t="s">
        <v>423</v>
      </c>
      <c r="B14" s="335">
        <v>55.8</v>
      </c>
      <c r="C14" s="335">
        <v>64.2</v>
      </c>
      <c r="D14" s="335">
        <v>56.1</v>
      </c>
      <c r="E14" s="335">
        <v>60</v>
      </c>
      <c r="F14" s="335">
        <v>58.4</v>
      </c>
      <c r="G14" s="335"/>
      <c r="H14" s="335"/>
      <c r="I14" s="337"/>
      <c r="J14" s="338"/>
      <c r="K14" s="337"/>
      <c r="L14" s="336"/>
    </row>
    <row r="15" spans="1:12" s="344" customFormat="1" ht="13.5" customHeight="1" x14ac:dyDescent="0.25">
      <c r="A15" s="281" t="s">
        <v>422</v>
      </c>
      <c r="B15" s="335">
        <v>13.764300970862728</v>
      </c>
      <c r="C15" s="335">
        <v>10.773444667440401</v>
      </c>
      <c r="D15" s="335">
        <v>14.638391296683546</v>
      </c>
      <c r="E15" s="335">
        <v>12.293602039219977</v>
      </c>
      <c r="F15" s="335">
        <v>13.480814113175956</v>
      </c>
      <c r="G15" s="335"/>
      <c r="H15" s="335"/>
      <c r="I15" s="334"/>
      <c r="J15" s="333"/>
      <c r="K15" s="332"/>
      <c r="L15" s="331"/>
    </row>
    <row r="16" spans="1:12" s="344" customFormat="1" ht="13.5" customHeight="1" x14ac:dyDescent="0.25">
      <c r="A16" s="281" t="s">
        <v>128</v>
      </c>
      <c r="B16" s="263">
        <v>7200</v>
      </c>
      <c r="C16" s="263">
        <v>7013</v>
      </c>
      <c r="D16" s="263">
        <v>6755</v>
      </c>
      <c r="E16" s="263">
        <v>6532</v>
      </c>
      <c r="F16" s="263">
        <v>6760</v>
      </c>
      <c r="G16" s="263"/>
      <c r="H16" s="263"/>
      <c r="I16" s="330">
        <v>2.655506334033797E-2</v>
      </c>
      <c r="J16" s="302">
        <v>6.5085778600702193E-2</v>
      </c>
      <c r="K16" s="330">
        <v>2.0410892911558953E-2</v>
      </c>
      <c r="L16" s="302">
        <v>8.0468729657546811E-2</v>
      </c>
    </row>
    <row r="17" spans="1:13" s="344" customFormat="1" ht="13.5" customHeight="1" x14ac:dyDescent="0.25">
      <c r="A17" s="281" t="s">
        <v>421</v>
      </c>
      <c r="B17" s="263">
        <v>26888</v>
      </c>
      <c r="C17" s="263">
        <v>25167</v>
      </c>
      <c r="D17" s="263">
        <v>25393</v>
      </c>
      <c r="E17" s="263">
        <v>25912</v>
      </c>
      <c r="F17" s="263">
        <v>25990</v>
      </c>
      <c r="G17" s="263"/>
      <c r="H17" s="263"/>
      <c r="I17" s="330">
        <v>6.8407791849189659E-2</v>
      </c>
      <c r="J17" s="302">
        <v>3.4570700959688061E-2</v>
      </c>
      <c r="K17" s="330">
        <v>5.687096844887507E-2</v>
      </c>
      <c r="L17" s="302">
        <v>3.8994625792169169E-2</v>
      </c>
    </row>
    <row r="18" spans="1:13" s="344" customFormat="1" ht="13.5" customHeight="1" thickBot="1" x14ac:dyDescent="0.3">
      <c r="A18" s="281" t="s">
        <v>122</v>
      </c>
      <c r="B18" s="263">
        <v>10746</v>
      </c>
      <c r="C18" s="263">
        <v>11022</v>
      </c>
      <c r="D18" s="263">
        <v>11403</v>
      </c>
      <c r="E18" s="263">
        <v>11614</v>
      </c>
      <c r="F18" s="263">
        <v>11467</v>
      </c>
      <c r="G18" s="263"/>
      <c r="H18" s="263"/>
      <c r="I18" s="329">
        <v>-2.490235305325339E-2</v>
      </c>
      <c r="J18" s="328">
        <v>-6.2833374753116455E-2</v>
      </c>
      <c r="K18" s="329">
        <v>-2.490235305325339E-2</v>
      </c>
      <c r="L18" s="328">
        <v>-6.2833374753116455E-2</v>
      </c>
    </row>
    <row r="19" spans="1:13" s="344" customFormat="1" ht="13.5" customHeight="1" x14ac:dyDescent="0.25">
      <c r="A19" s="281"/>
      <c r="B19" s="281"/>
      <c r="C19" s="263"/>
      <c r="D19" s="263"/>
      <c r="E19" s="263"/>
      <c r="F19" s="263"/>
      <c r="G19" s="263"/>
      <c r="H19" s="263"/>
      <c r="I19" s="345"/>
      <c r="J19" s="345"/>
      <c r="K19" s="345"/>
      <c r="L19" s="345"/>
    </row>
    <row r="20" spans="1:13" s="344" customFormat="1" ht="13.5" customHeight="1" thickBot="1" x14ac:dyDescent="0.3">
      <c r="A20" s="291" t="s">
        <v>425</v>
      </c>
      <c r="B20" s="291"/>
      <c r="C20" s="263"/>
      <c r="D20" s="263"/>
      <c r="E20" s="263"/>
      <c r="F20" s="263"/>
      <c r="G20" s="263"/>
      <c r="H20" s="263"/>
      <c r="I20" s="265"/>
      <c r="J20" s="326"/>
      <c r="K20" s="326"/>
    </row>
    <row r="21" spans="1:13" ht="13.5" customHeight="1" x14ac:dyDescent="0.2">
      <c r="C21" s="343"/>
      <c r="D21" s="343"/>
      <c r="E21" s="343"/>
      <c r="F21" s="343"/>
      <c r="G21" s="343"/>
      <c r="H21" s="325"/>
      <c r="I21" s="323" t="s">
        <v>419</v>
      </c>
      <c r="J21" s="324"/>
      <c r="K21" s="323" t="s">
        <v>424</v>
      </c>
      <c r="L21" s="322"/>
    </row>
    <row r="22" spans="1:13" ht="13.5" customHeight="1" thickBot="1" x14ac:dyDescent="0.25">
      <c r="I22" s="320"/>
      <c r="J22" s="321"/>
      <c r="K22" s="320"/>
      <c r="L22" s="319"/>
      <c r="M22" s="256"/>
    </row>
    <row r="23" spans="1:13" ht="13.5" customHeight="1" thickBot="1" x14ac:dyDescent="0.25">
      <c r="A23" s="289" t="s">
        <v>213</v>
      </c>
      <c r="B23" s="287" t="s">
        <v>1240</v>
      </c>
      <c r="C23" s="287" t="s">
        <v>1186</v>
      </c>
      <c r="D23" s="287" t="s">
        <v>1091</v>
      </c>
      <c r="E23" s="287" t="s">
        <v>319</v>
      </c>
      <c r="F23" s="287" t="s">
        <v>318</v>
      </c>
      <c r="G23" s="287"/>
      <c r="H23" s="287"/>
      <c r="I23" s="316" t="s">
        <v>1283</v>
      </c>
      <c r="J23" s="317" t="s">
        <v>1282</v>
      </c>
      <c r="K23" s="316" t="s">
        <v>1283</v>
      </c>
      <c r="L23" s="2584" t="s">
        <v>1282</v>
      </c>
      <c r="M23" s="256"/>
    </row>
    <row r="24" spans="1:13" ht="13.5" customHeight="1" x14ac:dyDescent="0.15">
      <c r="A24" s="281" t="s">
        <v>351</v>
      </c>
      <c r="B24" s="263">
        <v>499</v>
      </c>
      <c r="C24" s="263">
        <v>522</v>
      </c>
      <c r="D24" s="263">
        <v>535</v>
      </c>
      <c r="E24" s="263">
        <v>518</v>
      </c>
      <c r="F24" s="263">
        <v>525</v>
      </c>
      <c r="G24" s="263"/>
      <c r="H24" s="263"/>
      <c r="I24" s="303">
        <v>-4.5519354154715197E-2</v>
      </c>
      <c r="J24" s="304">
        <v>-4.8554715913045832E-2</v>
      </c>
      <c r="K24" s="303">
        <v>-3.9143810422752723E-2</v>
      </c>
      <c r="L24" s="302">
        <v>-2.164679776459566E-2</v>
      </c>
      <c r="M24" s="256"/>
    </row>
    <row r="25" spans="1:13" ht="13.5" customHeight="1" x14ac:dyDescent="0.15">
      <c r="A25" s="281" t="s">
        <v>198</v>
      </c>
      <c r="B25" s="277">
        <v>293</v>
      </c>
      <c r="C25" s="277">
        <v>289</v>
      </c>
      <c r="D25" s="277">
        <v>302</v>
      </c>
      <c r="E25" s="277">
        <v>303</v>
      </c>
      <c r="F25" s="277">
        <v>308</v>
      </c>
      <c r="G25" s="277"/>
      <c r="H25" s="277"/>
      <c r="I25" s="303">
        <v>1.430190425423894E-2</v>
      </c>
      <c r="J25" s="304">
        <v>-5.0658245584785155E-2</v>
      </c>
      <c r="K25" s="303">
        <v>2.092908887319278E-2</v>
      </c>
      <c r="L25" s="302">
        <v>-2.8184828104101389E-2</v>
      </c>
      <c r="M25" s="256"/>
    </row>
    <row r="26" spans="1:13" ht="13.5" customHeight="1" x14ac:dyDescent="0.15">
      <c r="A26" s="281" t="s">
        <v>347</v>
      </c>
      <c r="B26" s="277">
        <v>91</v>
      </c>
      <c r="C26" s="277">
        <v>16</v>
      </c>
      <c r="D26" s="277">
        <v>16</v>
      </c>
      <c r="E26" s="277">
        <v>18</v>
      </c>
      <c r="F26" s="277">
        <v>15</v>
      </c>
      <c r="G26" s="277"/>
      <c r="H26" s="277"/>
      <c r="I26" s="303">
        <v>4.8474954705919213</v>
      </c>
      <c r="J26" s="304">
        <v>4.902527431323322</v>
      </c>
      <c r="K26" s="303">
        <v>4.8889815448083338</v>
      </c>
      <c r="L26" s="302">
        <v>5.0667886207213639</v>
      </c>
      <c r="M26" s="256"/>
    </row>
    <row r="27" spans="1:13" ht="13.5" customHeight="1" x14ac:dyDescent="0.15">
      <c r="A27" s="281" t="s">
        <v>409</v>
      </c>
      <c r="B27" s="277">
        <v>7</v>
      </c>
      <c r="C27" s="277">
        <v>-1</v>
      </c>
      <c r="D27" s="277">
        <v>1</v>
      </c>
      <c r="E27" s="277">
        <v>6</v>
      </c>
      <c r="F27" s="277">
        <v>1</v>
      </c>
      <c r="G27" s="277"/>
      <c r="H27" s="277"/>
      <c r="I27" s="303">
        <v>-10.471953291731289</v>
      </c>
      <c r="J27" s="304">
        <v>4.8300289221454094</v>
      </c>
      <c r="K27" s="303">
        <v>-10.697881153958356</v>
      </c>
      <c r="L27" s="302">
        <v>4.7465346751929367</v>
      </c>
      <c r="M27" s="256"/>
    </row>
    <row r="28" spans="1:13" ht="13.5" customHeight="1" x14ac:dyDescent="0.15">
      <c r="A28" s="276" t="s">
        <v>344</v>
      </c>
      <c r="B28" s="282">
        <v>890</v>
      </c>
      <c r="C28" s="282">
        <v>826</v>
      </c>
      <c r="D28" s="282">
        <v>854</v>
      </c>
      <c r="E28" s="282">
        <v>845</v>
      </c>
      <c r="F28" s="282">
        <v>849</v>
      </c>
      <c r="G28" s="282"/>
      <c r="H28" s="282"/>
      <c r="I28" s="312">
        <v>7.7374568800476107E-2</v>
      </c>
      <c r="J28" s="313">
        <v>4.7855760212260456E-2</v>
      </c>
      <c r="K28" s="312">
        <v>8.4560978528248842E-2</v>
      </c>
      <c r="L28" s="311">
        <v>7.5686091418581736E-2</v>
      </c>
      <c r="M28" s="256"/>
    </row>
    <row r="29" spans="1:13" ht="13.5" customHeight="1" x14ac:dyDescent="0.15">
      <c r="A29" s="276" t="s">
        <v>334</v>
      </c>
      <c r="B29" s="272">
        <v>-462</v>
      </c>
      <c r="C29" s="272">
        <v>-480</v>
      </c>
      <c r="D29" s="272">
        <v>-441</v>
      </c>
      <c r="E29" s="272">
        <v>-465</v>
      </c>
      <c r="F29" s="272">
        <v>-458</v>
      </c>
      <c r="G29" s="272"/>
      <c r="H29" s="272"/>
      <c r="I29" s="312">
        <v>-3.7935606709054492E-2</v>
      </c>
      <c r="J29" s="313">
        <v>9.7606939396384096E-3</v>
      </c>
      <c r="K29" s="312">
        <v>-3.2810669367439371E-2</v>
      </c>
      <c r="L29" s="311">
        <v>3.4847159008015938E-2</v>
      </c>
      <c r="M29" s="256"/>
    </row>
    <row r="30" spans="1:13" ht="13.5" customHeight="1" x14ac:dyDescent="0.15">
      <c r="A30" s="276" t="s">
        <v>332</v>
      </c>
      <c r="B30" s="272">
        <v>428</v>
      </c>
      <c r="C30" s="272">
        <v>346</v>
      </c>
      <c r="D30" s="272">
        <v>413</v>
      </c>
      <c r="E30" s="272">
        <v>380</v>
      </c>
      <c r="F30" s="272">
        <v>391</v>
      </c>
      <c r="G30" s="272"/>
      <c r="H30" s="272"/>
      <c r="I30" s="312">
        <v>0.2377230167471569</v>
      </c>
      <c r="J30" s="313">
        <v>9.2401947595089906E-2</v>
      </c>
      <c r="K30" s="312">
        <v>0.24821960676069121</v>
      </c>
      <c r="L30" s="311">
        <v>0.1235936047184758</v>
      </c>
      <c r="M30" s="256"/>
    </row>
    <row r="31" spans="1:13" ht="13.5" customHeight="1" x14ac:dyDescent="0.15">
      <c r="A31" s="281" t="s">
        <v>142</v>
      </c>
      <c r="B31" s="277">
        <v>-18</v>
      </c>
      <c r="C31" s="277">
        <v>-9</v>
      </c>
      <c r="D31" s="277">
        <v>-4</v>
      </c>
      <c r="E31" s="277">
        <v>-24</v>
      </c>
      <c r="F31" s="277">
        <v>-8</v>
      </c>
      <c r="G31" s="277"/>
      <c r="H31" s="277"/>
      <c r="I31" s="303">
        <v>1.0515551440323985</v>
      </c>
      <c r="J31" s="304">
        <v>1.3500280219620895</v>
      </c>
      <c r="K31" s="303">
        <v>1.0685739503659004</v>
      </c>
      <c r="L31" s="302">
        <v>1.4517695765842058</v>
      </c>
    </row>
    <row r="32" spans="1:13" ht="13.5" customHeight="1" x14ac:dyDescent="0.15">
      <c r="A32" s="276" t="s">
        <v>138</v>
      </c>
      <c r="B32" s="272">
        <v>410</v>
      </c>
      <c r="C32" s="272">
        <v>337</v>
      </c>
      <c r="D32" s="272">
        <v>409</v>
      </c>
      <c r="E32" s="272">
        <v>356</v>
      </c>
      <c r="F32" s="272">
        <v>383</v>
      </c>
      <c r="G32" s="272"/>
      <c r="H32" s="272"/>
      <c r="I32" s="312">
        <v>0.21666188967864963</v>
      </c>
      <c r="J32" s="313">
        <v>6.747347592893993E-2</v>
      </c>
      <c r="K32" s="312">
        <v>0.22693859372570668</v>
      </c>
      <c r="L32" s="311">
        <v>9.7588737007556325E-2</v>
      </c>
    </row>
    <row r="33" spans="1:12" ht="13.5" customHeight="1" x14ac:dyDescent="0.15">
      <c r="A33" s="342"/>
      <c r="B33" s="341"/>
      <c r="C33" s="341"/>
      <c r="D33" s="341"/>
      <c r="E33" s="341"/>
      <c r="F33" s="341"/>
      <c r="G33" s="341"/>
      <c r="H33" s="280"/>
      <c r="I33" s="340"/>
      <c r="J33" s="309"/>
      <c r="K33" s="340"/>
      <c r="L33" s="339"/>
    </row>
    <row r="34" spans="1:12" ht="13.5" customHeight="1" x14ac:dyDescent="0.15">
      <c r="A34" s="281" t="s">
        <v>423</v>
      </c>
      <c r="B34" s="335">
        <v>51.9</v>
      </c>
      <c r="C34" s="335">
        <v>58.1</v>
      </c>
      <c r="D34" s="335">
        <v>51.6</v>
      </c>
      <c r="E34" s="335">
        <v>55</v>
      </c>
      <c r="F34" s="335">
        <v>53.9</v>
      </c>
      <c r="G34" s="335"/>
      <c r="H34" s="335"/>
      <c r="I34" s="337"/>
      <c r="J34" s="338"/>
      <c r="K34" s="337"/>
      <c r="L34" s="336"/>
    </row>
    <row r="35" spans="1:12" ht="13.5" customHeight="1" x14ac:dyDescent="0.15">
      <c r="A35" s="281" t="s">
        <v>422</v>
      </c>
      <c r="B35" s="335">
        <v>16.412343692316352</v>
      </c>
      <c r="C35" s="335">
        <v>14.07262389326659</v>
      </c>
      <c r="D35" s="335">
        <v>17.648700726244563</v>
      </c>
      <c r="E35" s="335">
        <v>15.399997506522563</v>
      </c>
      <c r="F35" s="335">
        <v>16.340192284678107</v>
      </c>
      <c r="G35" s="335"/>
      <c r="H35" s="335"/>
      <c r="I35" s="334"/>
      <c r="J35" s="333"/>
      <c r="K35" s="332"/>
      <c r="L35" s="331"/>
    </row>
    <row r="36" spans="1:12" ht="13.5" customHeight="1" x14ac:dyDescent="0.15">
      <c r="A36" s="281" t="s">
        <v>128</v>
      </c>
      <c r="B36" s="263">
        <v>7689</v>
      </c>
      <c r="C36" s="263">
        <v>7491</v>
      </c>
      <c r="D36" s="263">
        <v>7252</v>
      </c>
      <c r="E36" s="263">
        <v>7015</v>
      </c>
      <c r="F36" s="263">
        <v>7236</v>
      </c>
      <c r="G36" s="263"/>
      <c r="H36" s="263"/>
      <c r="I36" s="330">
        <v>2.6389283127037366E-2</v>
      </c>
      <c r="J36" s="302">
        <v>6.2638983306373852E-2</v>
      </c>
      <c r="K36" s="330">
        <v>2.1557775304683391E-2</v>
      </c>
      <c r="L36" s="302">
        <v>7.8914436970077606E-2</v>
      </c>
    </row>
    <row r="37" spans="1:12" ht="13.5" customHeight="1" x14ac:dyDescent="0.15">
      <c r="A37" s="281" t="s">
        <v>421</v>
      </c>
      <c r="B37" s="263">
        <v>26888</v>
      </c>
      <c r="C37" s="263">
        <v>25167</v>
      </c>
      <c r="D37" s="263">
        <v>25393</v>
      </c>
      <c r="E37" s="263">
        <v>25912</v>
      </c>
      <c r="F37" s="263">
        <v>25990</v>
      </c>
      <c r="G37" s="263"/>
      <c r="H37" s="263"/>
      <c r="I37" s="330">
        <v>6.8407791849189659E-2</v>
      </c>
      <c r="J37" s="302">
        <v>3.4570700959688061E-2</v>
      </c>
      <c r="K37" s="330">
        <v>5.687096844887507E-2</v>
      </c>
      <c r="L37" s="302">
        <v>3.8994625792169169E-2</v>
      </c>
    </row>
    <row r="38" spans="1:12" ht="13.5" customHeight="1" thickBot="1" x14ac:dyDescent="0.2">
      <c r="A38" s="281" t="s">
        <v>122</v>
      </c>
      <c r="B38" s="263">
        <v>10746</v>
      </c>
      <c r="C38" s="263">
        <v>11022</v>
      </c>
      <c r="D38" s="263">
        <v>11403</v>
      </c>
      <c r="E38" s="263">
        <v>11614</v>
      </c>
      <c r="F38" s="263">
        <v>11467</v>
      </c>
      <c r="G38" s="263"/>
      <c r="H38" s="263"/>
      <c r="I38" s="329">
        <v>-2.490235305325339E-2</v>
      </c>
      <c r="J38" s="328">
        <v>-6.2833374753116455E-2</v>
      </c>
      <c r="K38" s="329">
        <v>-2.490235305325339E-2</v>
      </c>
      <c r="L38" s="328">
        <v>-6.2833374753116455E-2</v>
      </c>
    </row>
    <row r="39" spans="1:12" ht="13.5" customHeight="1" thickBot="1" x14ac:dyDescent="0.25">
      <c r="A39" s="327"/>
      <c r="B39" s="327"/>
      <c r="C39" s="263"/>
      <c r="D39" s="263"/>
      <c r="E39" s="263"/>
      <c r="F39" s="263"/>
      <c r="G39" s="263"/>
      <c r="H39" s="263"/>
      <c r="I39" s="326"/>
      <c r="J39" s="326"/>
      <c r="K39" s="271"/>
    </row>
    <row r="40" spans="1:12" ht="13.5" customHeight="1" x14ac:dyDescent="0.2">
      <c r="A40" s="291" t="s">
        <v>420</v>
      </c>
      <c r="B40" s="291"/>
      <c r="C40" s="325"/>
      <c r="D40" s="325"/>
      <c r="E40" s="325"/>
      <c r="F40" s="325"/>
      <c r="G40" s="325"/>
      <c r="H40" s="325"/>
      <c r="I40" s="323" t="s">
        <v>419</v>
      </c>
      <c r="J40" s="324"/>
      <c r="K40" s="323" t="s">
        <v>418</v>
      </c>
      <c r="L40" s="322"/>
    </row>
    <row r="41" spans="1:12" ht="13.5" customHeight="1" thickBot="1" x14ac:dyDescent="0.25">
      <c r="I41" s="320"/>
      <c r="J41" s="321"/>
      <c r="K41" s="320"/>
      <c r="L41" s="319"/>
    </row>
    <row r="42" spans="1:12" ht="13.5" customHeight="1" thickBot="1" x14ac:dyDescent="0.25">
      <c r="A42" s="318" t="s">
        <v>417</v>
      </c>
      <c r="B42" s="287" t="s">
        <v>1240</v>
      </c>
      <c r="C42" s="287" t="s">
        <v>1186</v>
      </c>
      <c r="D42" s="287" t="s">
        <v>1091</v>
      </c>
      <c r="E42" s="287" t="s">
        <v>319</v>
      </c>
      <c r="F42" s="287" t="s">
        <v>318</v>
      </c>
      <c r="G42" s="287"/>
      <c r="H42" s="287"/>
      <c r="I42" s="316" t="s">
        <v>1283</v>
      </c>
      <c r="J42" s="317" t="s">
        <v>1282</v>
      </c>
      <c r="K42" s="316" t="s">
        <v>1283</v>
      </c>
      <c r="L42" s="2584" t="s">
        <v>1282</v>
      </c>
    </row>
    <row r="43" spans="1:12" ht="13.5" customHeight="1" x14ac:dyDescent="0.15">
      <c r="A43" s="315" t="s">
        <v>118</v>
      </c>
      <c r="B43" s="305">
        <v>1.0999999999999972</v>
      </c>
      <c r="C43" s="305">
        <v>1.0999999999999972</v>
      </c>
      <c r="D43" s="305">
        <v>1.0999999999999972</v>
      </c>
      <c r="E43" s="305">
        <v>0.99999999999999578</v>
      </c>
      <c r="F43" s="305">
        <v>1.0999999999999972</v>
      </c>
      <c r="G43" s="305"/>
      <c r="H43" s="305"/>
      <c r="I43" s="303">
        <v>-5.2403594529479847E-3</v>
      </c>
      <c r="J43" s="304">
        <v>6.3532590318125415E-2</v>
      </c>
      <c r="K43" s="303">
        <v>2.4165781590192559E-2</v>
      </c>
      <c r="L43" s="302">
        <v>0.12018790096361598</v>
      </c>
    </row>
    <row r="44" spans="1:12" ht="13.5" customHeight="1" x14ac:dyDescent="0.15">
      <c r="A44" s="315" t="s">
        <v>416</v>
      </c>
      <c r="B44" s="305">
        <v>123</v>
      </c>
      <c r="C44" s="305">
        <v>124.2</v>
      </c>
      <c r="D44" s="305">
        <v>126.3</v>
      </c>
      <c r="E44" s="305">
        <v>125.3</v>
      </c>
      <c r="F44" s="305">
        <v>125.7</v>
      </c>
      <c r="G44" s="305"/>
      <c r="H44" s="305"/>
      <c r="I44" s="303">
        <v>-1.001142904174146E-2</v>
      </c>
      <c r="J44" s="304">
        <v>-2.2226931848652098E-2</v>
      </c>
      <c r="K44" s="303">
        <v>1.3596281478407413E-3</v>
      </c>
      <c r="L44" s="302">
        <v>1.511967965419192E-2</v>
      </c>
    </row>
    <row r="45" spans="1:12" ht="13.5" customHeight="1" thickBot="1" x14ac:dyDescent="0.2">
      <c r="A45" s="314" t="s">
        <v>116</v>
      </c>
      <c r="B45" s="300">
        <v>19.399999999999999</v>
      </c>
      <c r="C45" s="300">
        <v>19.8</v>
      </c>
      <c r="D45" s="300">
        <v>20.2</v>
      </c>
      <c r="E45" s="300">
        <v>20.199999999999996</v>
      </c>
      <c r="F45" s="300">
        <v>20.299999999999997</v>
      </c>
      <c r="G45" s="300"/>
      <c r="H45" s="300"/>
      <c r="I45" s="298">
        <v>-1.7638360796165098E-2</v>
      </c>
      <c r="J45" s="299">
        <v>-3.969806584862523E-2</v>
      </c>
      <c r="K45" s="298">
        <v>-1.0129759966591045E-2</v>
      </c>
      <c r="L45" s="297">
        <v>-2.1139703941487786E-2</v>
      </c>
    </row>
    <row r="46" spans="1:12" ht="13.5" customHeight="1" x14ac:dyDescent="0.15">
      <c r="A46" s="276" t="s">
        <v>115</v>
      </c>
      <c r="B46" s="296">
        <v>143.5</v>
      </c>
      <c r="C46" s="296">
        <v>145.1</v>
      </c>
      <c r="D46" s="296">
        <v>147.6</v>
      </c>
      <c r="E46" s="296">
        <v>146.5</v>
      </c>
      <c r="F46" s="296">
        <v>147.1</v>
      </c>
      <c r="G46" s="296"/>
      <c r="H46" s="296"/>
      <c r="I46" s="312">
        <v>-1.1017665398348808E-2</v>
      </c>
      <c r="J46" s="313">
        <v>-2.4075356963688899E-2</v>
      </c>
      <c r="K46" s="312">
        <v>-4.8410210767069195E-5</v>
      </c>
      <c r="L46" s="311">
        <v>1.074206516761933E-2</v>
      </c>
    </row>
    <row r="47" spans="1:12" ht="13.5" customHeight="1" x14ac:dyDescent="0.15">
      <c r="A47" s="310"/>
      <c r="B47" s="309"/>
      <c r="C47" s="309"/>
      <c r="D47" s="309"/>
      <c r="E47" s="309"/>
      <c r="F47" s="309"/>
      <c r="G47" s="309"/>
      <c r="H47" s="309"/>
      <c r="I47" s="307"/>
      <c r="J47" s="308"/>
      <c r="K47" s="307"/>
      <c r="L47" s="306"/>
    </row>
    <row r="48" spans="1:12" ht="13.5" customHeight="1" x14ac:dyDescent="0.15">
      <c r="A48" s="281" t="s">
        <v>114</v>
      </c>
      <c r="B48" s="305">
        <v>2.2999999999999972</v>
      </c>
      <c r="C48" s="305">
        <v>2.3000000000000025</v>
      </c>
      <c r="D48" s="305">
        <v>2.2999999999999972</v>
      </c>
      <c r="E48" s="305">
        <v>2.5</v>
      </c>
      <c r="F48" s="305">
        <v>2.3999999999999968</v>
      </c>
      <c r="G48" s="305"/>
      <c r="H48" s="305"/>
      <c r="I48" s="303">
        <v>5.017427180586953E-4</v>
      </c>
      <c r="J48" s="304">
        <v>-6.4036119169065042E-2</v>
      </c>
      <c r="K48" s="303">
        <v>1.8726318542441334E-3</v>
      </c>
      <c r="L48" s="302">
        <v>-5.3139802639632583E-2</v>
      </c>
    </row>
    <row r="49" spans="1:13" ht="13.5" customHeight="1" thickBot="1" x14ac:dyDescent="0.2">
      <c r="A49" s="301" t="s">
        <v>113</v>
      </c>
      <c r="B49" s="300">
        <v>72.5</v>
      </c>
      <c r="C49" s="300">
        <v>73.099999999999994</v>
      </c>
      <c r="D49" s="300">
        <v>74.2</v>
      </c>
      <c r="E49" s="300">
        <v>74.400000000000006</v>
      </c>
      <c r="F49" s="300">
        <v>73</v>
      </c>
      <c r="G49" s="300"/>
      <c r="H49" s="300"/>
      <c r="I49" s="298">
        <v>-7.7486021596857579E-3</v>
      </c>
      <c r="J49" s="299">
        <v>-6.2897742904765019E-3</v>
      </c>
      <c r="K49" s="298">
        <v>3.7529188048361917E-3</v>
      </c>
      <c r="L49" s="297">
        <v>2.3369015096891266E-2</v>
      </c>
    </row>
    <row r="50" spans="1:13" ht="13.5" customHeight="1" thickBot="1" x14ac:dyDescent="0.2">
      <c r="A50" s="276" t="s">
        <v>111</v>
      </c>
      <c r="B50" s="296">
        <v>74.8</v>
      </c>
      <c r="C50" s="296">
        <v>75.400000000000006</v>
      </c>
      <c r="D50" s="296">
        <v>76.5</v>
      </c>
      <c r="E50" s="296">
        <v>76.900000000000006</v>
      </c>
      <c r="F50" s="296">
        <v>75.400000000000006</v>
      </c>
      <c r="G50" s="296"/>
      <c r="H50" s="296"/>
      <c r="I50" s="295">
        <v>-7.4945413108128411E-3</v>
      </c>
      <c r="J50" s="294">
        <v>-8.189298302761383E-3</v>
      </c>
      <c r="K50" s="293">
        <v>3.6949137939341625E-3</v>
      </c>
      <c r="L50" s="292">
        <v>2.0829032075553977E-2</v>
      </c>
    </row>
    <row r="51" spans="1:13" ht="13.5" customHeight="1" x14ac:dyDescent="0.15">
      <c r="M51" s="253"/>
    </row>
    <row r="52" spans="1:13" ht="13.5" customHeight="1" x14ac:dyDescent="0.15">
      <c r="M52" s="253"/>
    </row>
    <row r="53" spans="1:13" ht="13.5" customHeight="1" x14ac:dyDescent="0.15">
      <c r="A53" s="291" t="s">
        <v>415</v>
      </c>
      <c r="B53" s="291"/>
      <c r="M53" s="253"/>
    </row>
    <row r="54" spans="1:13" ht="13.5" customHeight="1" x14ac:dyDescent="0.15">
      <c r="A54" s="290" t="s">
        <v>1242</v>
      </c>
      <c r="B54" s="290"/>
      <c r="L54" s="253"/>
    </row>
    <row r="55" spans="1:13" ht="13.5" customHeight="1" thickBot="1" x14ac:dyDescent="0.2">
      <c r="J55" s="251"/>
      <c r="K55" s="253"/>
    </row>
    <row r="56" spans="1:13" ht="13.5" customHeight="1" thickBot="1" x14ac:dyDescent="0.2">
      <c r="A56" s="289" t="s">
        <v>213</v>
      </c>
      <c r="B56" s="287" t="s">
        <v>414</v>
      </c>
      <c r="C56" s="287" t="s">
        <v>413</v>
      </c>
      <c r="D56" s="287" t="s">
        <v>412</v>
      </c>
      <c r="E56" s="288" t="s">
        <v>411</v>
      </c>
      <c r="F56" s="287" t="s">
        <v>4</v>
      </c>
      <c r="G56" s="287"/>
      <c r="J56" s="251"/>
      <c r="K56" s="256"/>
    </row>
    <row r="57" spans="1:13" ht="13.5" customHeight="1" x14ac:dyDescent="0.15">
      <c r="A57" s="281" t="s">
        <v>351</v>
      </c>
      <c r="B57" s="286">
        <v>129</v>
      </c>
      <c r="C57" s="286">
        <v>88</v>
      </c>
      <c r="D57" s="285">
        <v>86</v>
      </c>
      <c r="E57" s="285">
        <v>172</v>
      </c>
      <c r="F57" s="263">
        <v>23</v>
      </c>
      <c r="G57" s="263"/>
      <c r="J57" s="251"/>
      <c r="K57" s="256"/>
    </row>
    <row r="58" spans="1:13" ht="13.5" customHeight="1" x14ac:dyDescent="0.15">
      <c r="A58" s="281" t="s">
        <v>198</v>
      </c>
      <c r="B58" s="280">
        <v>47</v>
      </c>
      <c r="C58" s="280">
        <v>46</v>
      </c>
      <c r="D58" s="279">
        <v>18</v>
      </c>
      <c r="E58" s="279">
        <v>63</v>
      </c>
      <c r="F58" s="277">
        <v>-2</v>
      </c>
      <c r="G58" s="277"/>
      <c r="J58" s="251"/>
      <c r="K58" s="256"/>
    </row>
    <row r="59" spans="1:13" ht="13.5" customHeight="1" x14ac:dyDescent="0.15">
      <c r="A59" s="281" t="s">
        <v>347</v>
      </c>
      <c r="B59" s="280">
        <v>83</v>
      </c>
      <c r="C59" s="280">
        <v>3</v>
      </c>
      <c r="D59" s="279">
        <v>2</v>
      </c>
      <c r="E59" s="279">
        <v>3</v>
      </c>
      <c r="F59" s="277">
        <v>0</v>
      </c>
      <c r="G59" s="277"/>
      <c r="J59" s="251"/>
      <c r="K59" s="256"/>
    </row>
    <row r="60" spans="1:13" ht="13.5" customHeight="1" x14ac:dyDescent="0.15">
      <c r="A60" s="281" t="s">
        <v>409</v>
      </c>
      <c r="B60" s="280">
        <v>-1</v>
      </c>
      <c r="C60" s="280">
        <v>1</v>
      </c>
      <c r="D60" s="279">
        <v>2</v>
      </c>
      <c r="E60" s="279">
        <v>5</v>
      </c>
      <c r="F60" s="277">
        <v>1</v>
      </c>
      <c r="G60" s="277"/>
      <c r="J60" s="251"/>
      <c r="K60" s="256"/>
    </row>
    <row r="61" spans="1:13" ht="13.5" customHeight="1" x14ac:dyDescent="0.15">
      <c r="A61" s="276" t="s">
        <v>344</v>
      </c>
      <c r="B61" s="284">
        <v>258</v>
      </c>
      <c r="C61" s="284">
        <v>138</v>
      </c>
      <c r="D61" s="283">
        <v>108</v>
      </c>
      <c r="E61" s="283">
        <v>243</v>
      </c>
      <c r="F61" s="282">
        <v>22</v>
      </c>
      <c r="G61" s="282"/>
      <c r="J61" s="251"/>
      <c r="K61" s="256"/>
    </row>
    <row r="62" spans="1:13" ht="13.5" customHeight="1" x14ac:dyDescent="0.15">
      <c r="A62" s="276" t="s">
        <v>334</v>
      </c>
      <c r="B62" s="275">
        <v>-132</v>
      </c>
      <c r="C62" s="275">
        <v>-104</v>
      </c>
      <c r="D62" s="274">
        <v>-62</v>
      </c>
      <c r="E62" s="274">
        <v>-111</v>
      </c>
      <c r="F62" s="272">
        <v>-20</v>
      </c>
      <c r="G62" s="272"/>
      <c r="J62" s="251"/>
      <c r="K62" s="256"/>
    </row>
    <row r="63" spans="1:13" ht="13.5" customHeight="1" x14ac:dyDescent="0.15">
      <c r="A63" s="276" t="s">
        <v>332</v>
      </c>
      <c r="B63" s="275">
        <v>126</v>
      </c>
      <c r="C63" s="275">
        <v>34</v>
      </c>
      <c r="D63" s="274">
        <v>46</v>
      </c>
      <c r="E63" s="274">
        <v>132</v>
      </c>
      <c r="F63" s="272">
        <v>2</v>
      </c>
      <c r="G63" s="272"/>
      <c r="J63" s="251"/>
      <c r="K63" s="256"/>
    </row>
    <row r="64" spans="1:13" ht="13.5" customHeight="1" x14ac:dyDescent="0.15">
      <c r="A64" s="281" t="s">
        <v>142</v>
      </c>
      <c r="B64" s="280">
        <v>-8</v>
      </c>
      <c r="C64" s="280">
        <v>-9</v>
      </c>
      <c r="D64" s="279">
        <v>0</v>
      </c>
      <c r="E64" s="279">
        <v>-1</v>
      </c>
      <c r="F64" s="277">
        <v>-1</v>
      </c>
      <c r="G64" s="277"/>
      <c r="J64" s="251"/>
      <c r="K64" s="256"/>
    </row>
    <row r="65" spans="1:14" ht="13.5" customHeight="1" x14ac:dyDescent="0.15">
      <c r="A65" s="276" t="s">
        <v>138</v>
      </c>
      <c r="B65" s="275">
        <v>118</v>
      </c>
      <c r="C65" s="275">
        <v>25</v>
      </c>
      <c r="D65" s="274">
        <v>46</v>
      </c>
      <c r="E65" s="274">
        <v>131</v>
      </c>
      <c r="F65" s="272">
        <v>1</v>
      </c>
      <c r="G65" s="272"/>
      <c r="J65" s="251"/>
      <c r="K65" s="271"/>
    </row>
    <row r="66" spans="1:14" ht="13.5" customHeight="1" x14ac:dyDescent="0.2">
      <c r="A66" s="266"/>
      <c r="B66" s="270"/>
      <c r="C66" s="270"/>
      <c r="D66" s="270"/>
      <c r="E66" s="270"/>
      <c r="F66" s="269"/>
      <c r="G66" s="269"/>
      <c r="J66" s="268"/>
      <c r="K66" s="267"/>
      <c r="L66" s="256"/>
      <c r="M66" s="256"/>
    </row>
    <row r="67" spans="1:14" ht="13.5" customHeight="1" x14ac:dyDescent="0.15">
      <c r="A67" s="266" t="s">
        <v>408</v>
      </c>
      <c r="B67" s="263">
        <v>2162</v>
      </c>
      <c r="C67" s="263">
        <v>2234</v>
      </c>
      <c r="D67" s="265">
        <v>816</v>
      </c>
      <c r="E67" s="265">
        <v>1933</v>
      </c>
      <c r="F67" s="263">
        <v>3601</v>
      </c>
      <c r="G67" s="263"/>
      <c r="J67" s="256"/>
      <c r="K67" s="256"/>
      <c r="L67" s="256"/>
      <c r="M67" s="256"/>
    </row>
    <row r="68" spans="1:14" ht="13.5" customHeight="1" x14ac:dyDescent="0.15">
      <c r="I68" s="255"/>
      <c r="J68" s="255"/>
      <c r="K68" s="256"/>
      <c r="L68" s="256"/>
      <c r="M68" s="256"/>
      <c r="N68" s="256"/>
    </row>
    <row r="69" spans="1:14" ht="13.5" customHeight="1" x14ac:dyDescent="0.2">
      <c r="I69" s="257"/>
      <c r="J69" s="257"/>
      <c r="K69" s="259"/>
      <c r="L69" s="262"/>
      <c r="M69" s="256"/>
      <c r="N69" s="256"/>
    </row>
    <row r="70" spans="1:14" ht="13.5" customHeight="1" x14ac:dyDescent="0.2">
      <c r="I70" s="257"/>
      <c r="J70" s="257"/>
      <c r="K70" s="259"/>
      <c r="L70" s="262"/>
      <c r="M70" s="256"/>
      <c r="N70" s="256"/>
    </row>
    <row r="71" spans="1:14" ht="13.5" customHeight="1" x14ac:dyDescent="0.2">
      <c r="I71" s="257"/>
      <c r="J71" s="257"/>
      <c r="K71" s="261"/>
      <c r="L71" s="260"/>
      <c r="M71" s="256"/>
      <c r="N71" s="256"/>
    </row>
    <row r="72" spans="1:14" ht="13.5" customHeight="1" x14ac:dyDescent="0.2">
      <c r="I72" s="257"/>
      <c r="J72" s="257"/>
      <c r="K72" s="261"/>
      <c r="L72" s="260"/>
      <c r="M72" s="256"/>
      <c r="N72" s="256"/>
    </row>
    <row r="73" spans="1:14" ht="13.5" customHeight="1" x14ac:dyDescent="0.2">
      <c r="I73" s="257"/>
      <c r="J73" s="257"/>
      <c r="K73" s="261"/>
      <c r="L73" s="260"/>
      <c r="M73" s="256"/>
      <c r="N73" s="256"/>
    </row>
    <row r="74" spans="1:14" ht="13.5" customHeight="1" x14ac:dyDescent="0.2">
      <c r="I74" s="257"/>
      <c r="J74" s="257"/>
      <c r="K74" s="259"/>
      <c r="L74" s="258"/>
      <c r="M74" s="256"/>
      <c r="N74" s="256"/>
    </row>
    <row r="75" spans="1:14" ht="13.5" customHeight="1" x14ac:dyDescent="0.2">
      <c r="I75" s="257"/>
      <c r="J75" s="257"/>
      <c r="K75" s="259"/>
      <c r="L75" s="258"/>
      <c r="M75" s="256"/>
      <c r="N75" s="256"/>
    </row>
    <row r="76" spans="1:14" ht="13.5" customHeight="1" x14ac:dyDescent="0.2">
      <c r="I76" s="257"/>
      <c r="J76" s="257"/>
      <c r="K76" s="259"/>
      <c r="L76" s="258"/>
      <c r="M76" s="256"/>
      <c r="N76" s="256"/>
    </row>
    <row r="77" spans="1:14" ht="12.75" x14ac:dyDescent="0.2">
      <c r="I77" s="257"/>
      <c r="J77" s="257"/>
      <c r="K77" s="259"/>
      <c r="L77" s="258"/>
      <c r="M77" s="256"/>
    </row>
    <row r="78" spans="1:14" ht="12.75" x14ac:dyDescent="0.2">
      <c r="I78" s="257"/>
      <c r="J78" s="257"/>
      <c r="K78" s="259"/>
      <c r="L78" s="258"/>
      <c r="M78" s="256"/>
    </row>
    <row r="79" spans="1:14" x14ac:dyDescent="0.15">
      <c r="I79" s="257"/>
      <c r="J79" s="257"/>
      <c r="K79" s="256"/>
      <c r="L79" s="256"/>
      <c r="M79" s="253"/>
    </row>
    <row r="80" spans="1:14" x14ac:dyDescent="0.15">
      <c r="I80" s="257"/>
      <c r="J80" s="257"/>
      <c r="K80" s="256"/>
      <c r="L80" s="256"/>
      <c r="M80" s="253"/>
    </row>
    <row r="81" spans="1:13" x14ac:dyDescent="0.15">
      <c r="A81" s="256"/>
      <c r="B81" s="256"/>
      <c r="C81" s="257"/>
      <c r="D81" s="257"/>
      <c r="E81" s="257"/>
      <c r="F81" s="257"/>
      <c r="G81" s="257"/>
      <c r="H81" s="257"/>
      <c r="I81" s="257"/>
      <c r="J81" s="257"/>
      <c r="K81" s="256"/>
      <c r="L81" s="256"/>
      <c r="M81" s="253"/>
    </row>
    <row r="82" spans="1:13" x14ac:dyDescent="0.15">
      <c r="A82" s="256"/>
      <c r="B82" s="256"/>
      <c r="C82" s="257"/>
      <c r="D82" s="257"/>
      <c r="E82" s="257"/>
      <c r="F82" s="257"/>
      <c r="G82" s="257"/>
      <c r="H82" s="257"/>
      <c r="I82" s="257"/>
      <c r="J82" s="257"/>
      <c r="K82" s="256"/>
      <c r="L82" s="256"/>
      <c r="M82" s="253"/>
    </row>
    <row r="83" spans="1:13" x14ac:dyDescent="0.15">
      <c r="A83" s="256"/>
      <c r="B83" s="256"/>
      <c r="C83" s="257"/>
      <c r="D83" s="257"/>
      <c r="E83" s="257"/>
      <c r="F83" s="257"/>
      <c r="G83" s="257"/>
      <c r="H83" s="257"/>
      <c r="I83" s="257"/>
      <c r="J83" s="257"/>
      <c r="K83" s="256"/>
      <c r="L83" s="256"/>
      <c r="M83" s="253"/>
    </row>
    <row r="84" spans="1:13" x14ac:dyDescent="0.15">
      <c r="A84" s="256"/>
      <c r="B84" s="256"/>
      <c r="C84" s="257"/>
      <c r="D84" s="257"/>
      <c r="E84" s="257"/>
      <c r="F84" s="257"/>
      <c r="G84" s="257"/>
      <c r="H84" s="257"/>
      <c r="I84" s="257"/>
      <c r="J84" s="257"/>
      <c r="K84" s="256"/>
      <c r="L84" s="256"/>
      <c r="M84" s="253"/>
    </row>
    <row r="85" spans="1:13" x14ac:dyDescent="0.15">
      <c r="A85" s="256"/>
      <c r="B85" s="256"/>
      <c r="C85" s="257"/>
      <c r="D85" s="257"/>
      <c r="E85" s="257"/>
      <c r="F85" s="257"/>
      <c r="G85" s="257"/>
      <c r="H85" s="257"/>
      <c r="I85" s="257"/>
      <c r="J85" s="257"/>
      <c r="K85" s="256"/>
      <c r="L85" s="256"/>
      <c r="M85" s="253"/>
    </row>
    <row r="86" spans="1:13" x14ac:dyDescent="0.15">
      <c r="A86" s="256"/>
      <c r="B86" s="256"/>
      <c r="C86" s="257"/>
      <c r="D86" s="257"/>
      <c r="E86" s="257"/>
      <c r="F86" s="257"/>
      <c r="G86" s="257"/>
      <c r="H86" s="257"/>
      <c r="I86" s="257"/>
      <c r="J86" s="257"/>
      <c r="K86" s="256"/>
      <c r="L86" s="256"/>
      <c r="M86" s="253"/>
    </row>
    <row r="87" spans="1:13" x14ac:dyDescent="0.15">
      <c r="A87" s="256"/>
      <c r="B87" s="256"/>
      <c r="C87" s="257"/>
      <c r="D87" s="257"/>
      <c r="E87" s="257"/>
      <c r="F87" s="257"/>
      <c r="G87" s="257"/>
      <c r="H87" s="257"/>
      <c r="I87" s="257"/>
      <c r="J87" s="257"/>
      <c r="K87" s="256"/>
      <c r="L87" s="256"/>
      <c r="M87" s="253"/>
    </row>
    <row r="88" spans="1:13" x14ac:dyDescent="0.15">
      <c r="A88" s="254"/>
      <c r="B88" s="254"/>
      <c r="C88" s="255"/>
      <c r="D88" s="255"/>
      <c r="E88" s="255"/>
      <c r="F88" s="255"/>
      <c r="G88" s="255"/>
      <c r="H88" s="255"/>
      <c r="I88" s="255"/>
      <c r="J88" s="255"/>
      <c r="K88" s="254"/>
      <c r="L88" s="254"/>
      <c r="M88" s="253"/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&amp;R&amp;"Arial,normal"&amp;8Personal Banking</oddHeader>
    <oddFooter xml:space="preserve">&amp;C&amp;7Fact book - Q1 2018
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M69"/>
  <sheetViews>
    <sheetView view="pageLayout" topLeftCell="A22" zoomScale="90" zoomScaleNormal="100" zoomScaleSheetLayoutView="100" zoomScalePageLayoutView="90" workbookViewId="0"/>
  </sheetViews>
  <sheetFormatPr defaultRowHeight="13.5" customHeight="1" x14ac:dyDescent="0.15"/>
  <cols>
    <col min="1" max="1" width="30" style="251" customWidth="1"/>
    <col min="2" max="2" width="8" style="251" customWidth="1"/>
    <col min="3" max="7" width="8" style="252" customWidth="1"/>
    <col min="8" max="8" width="5.7109375" style="252" customWidth="1"/>
    <col min="9" max="9" width="8.85546875" style="251" customWidth="1"/>
    <col min="10" max="10" width="9" style="251" customWidth="1"/>
    <col min="11" max="16384" width="9.140625" style="251"/>
  </cols>
  <sheetData>
    <row r="1" spans="1:10" ht="13.5" customHeight="1" x14ac:dyDescent="0.15">
      <c r="A1" s="291" t="s">
        <v>432</v>
      </c>
      <c r="B1" s="291"/>
      <c r="C1" s="370"/>
      <c r="D1" s="370"/>
      <c r="E1" s="370"/>
      <c r="F1" s="325"/>
      <c r="G1" s="325"/>
      <c r="H1" s="325"/>
      <c r="I1" s="388"/>
      <c r="J1" s="388"/>
    </row>
    <row r="2" spans="1:10" s="344" customFormat="1" ht="13.5" customHeight="1" thickBot="1" x14ac:dyDescent="0.3">
      <c r="C2" s="341"/>
      <c r="D2" s="341"/>
      <c r="E2" s="341"/>
      <c r="F2" s="341"/>
      <c r="G2" s="341"/>
      <c r="H2" s="341"/>
    </row>
    <row r="3" spans="1:10" ht="13.5" customHeight="1" x14ac:dyDescent="0.15">
      <c r="A3" s="371" t="s">
        <v>431</v>
      </c>
      <c r="B3" s="371"/>
      <c r="C3" s="390"/>
      <c r="D3" s="390"/>
      <c r="E3" s="390"/>
      <c r="F3" s="370"/>
      <c r="G3" s="370"/>
      <c r="H3" s="370"/>
      <c r="I3" s="369" t="s">
        <v>419</v>
      </c>
      <c r="J3" s="368"/>
    </row>
    <row r="4" spans="1:10" ht="13.5" customHeight="1" thickBot="1" x14ac:dyDescent="0.2">
      <c r="I4" s="367"/>
      <c r="J4" s="387"/>
    </row>
    <row r="5" spans="1:10" ht="13.5" customHeight="1" thickBot="1" x14ac:dyDescent="0.25">
      <c r="A5" s="365" t="s">
        <v>213</v>
      </c>
      <c r="B5" s="287" t="s">
        <v>1240</v>
      </c>
      <c r="C5" s="287" t="s">
        <v>1186</v>
      </c>
      <c r="D5" s="287" t="s">
        <v>1091</v>
      </c>
      <c r="E5" s="287" t="s">
        <v>319</v>
      </c>
      <c r="F5" s="287" t="s">
        <v>318</v>
      </c>
      <c r="G5" s="287"/>
      <c r="H5" s="287"/>
      <c r="I5" s="316" t="s">
        <v>1283</v>
      </c>
      <c r="J5" s="2584" t="s">
        <v>1282</v>
      </c>
    </row>
    <row r="6" spans="1:10" ht="13.5" customHeight="1" x14ac:dyDescent="0.15">
      <c r="A6" s="374" t="s">
        <v>351</v>
      </c>
      <c r="B6" s="286">
        <v>129</v>
      </c>
      <c r="C6" s="286">
        <v>138</v>
      </c>
      <c r="D6" s="286">
        <v>143</v>
      </c>
      <c r="E6" s="286">
        <v>146</v>
      </c>
      <c r="F6" s="286">
        <v>149</v>
      </c>
      <c r="G6" s="286"/>
      <c r="H6" s="286"/>
      <c r="I6" s="386">
        <v>-7.1379708855226931E-2</v>
      </c>
      <c r="J6" s="385">
        <v>-0.13805151862334464</v>
      </c>
    </row>
    <row r="7" spans="1:10" ht="13.5" customHeight="1" x14ac:dyDescent="0.15">
      <c r="A7" s="374" t="s">
        <v>198</v>
      </c>
      <c r="B7" s="280">
        <v>47</v>
      </c>
      <c r="C7" s="280">
        <v>35</v>
      </c>
      <c r="D7" s="280">
        <v>42</v>
      </c>
      <c r="E7" s="280">
        <v>44</v>
      </c>
      <c r="F7" s="280">
        <v>50</v>
      </c>
      <c r="G7" s="280"/>
      <c r="H7" s="280"/>
      <c r="I7" s="386">
        <v>0.33000702452877206</v>
      </c>
      <c r="J7" s="385">
        <v>-6.0844701360520559E-2</v>
      </c>
    </row>
    <row r="8" spans="1:10" ht="13.5" customHeight="1" x14ac:dyDescent="0.15">
      <c r="A8" s="374" t="s">
        <v>347</v>
      </c>
      <c r="B8" s="280">
        <v>83</v>
      </c>
      <c r="C8" s="280">
        <v>2</v>
      </c>
      <c r="D8" s="280">
        <v>2</v>
      </c>
      <c r="E8" s="280">
        <v>2</v>
      </c>
      <c r="F8" s="280">
        <v>2</v>
      </c>
      <c r="G8" s="280"/>
      <c r="H8" s="280"/>
      <c r="I8" s="386">
        <v>38.753965005977591</v>
      </c>
      <c r="J8" s="385">
        <v>40.40576460513401</v>
      </c>
    </row>
    <row r="9" spans="1:10" ht="13.5" customHeight="1" x14ac:dyDescent="0.15">
      <c r="A9" s="374" t="s">
        <v>409</v>
      </c>
      <c r="B9" s="280">
        <v>-1</v>
      </c>
      <c r="C9" s="280">
        <v>-1</v>
      </c>
      <c r="D9" s="280">
        <v>-1</v>
      </c>
      <c r="E9" s="280">
        <v>0</v>
      </c>
      <c r="F9" s="280">
        <v>0</v>
      </c>
      <c r="G9" s="280"/>
      <c r="H9" s="280"/>
      <c r="I9" s="386">
        <v>-0.62499174652008938</v>
      </c>
      <c r="J9" s="385">
        <v>-3.0846744394688113</v>
      </c>
    </row>
    <row r="10" spans="1:10" ht="13.5" customHeight="1" x14ac:dyDescent="0.15">
      <c r="A10" s="384" t="s">
        <v>344</v>
      </c>
      <c r="B10" s="284">
        <v>258</v>
      </c>
      <c r="C10" s="284">
        <v>174</v>
      </c>
      <c r="D10" s="284">
        <v>186</v>
      </c>
      <c r="E10" s="284">
        <v>192</v>
      </c>
      <c r="F10" s="284">
        <v>201</v>
      </c>
      <c r="G10" s="284"/>
      <c r="H10" s="2031"/>
      <c r="I10" s="383">
        <v>0.48089116210582716</v>
      </c>
      <c r="J10" s="382">
        <v>0.28266458922711646</v>
      </c>
    </row>
    <row r="11" spans="1:10" ht="13.5" customHeight="1" x14ac:dyDescent="0.15">
      <c r="A11" s="384" t="s">
        <v>334</v>
      </c>
      <c r="B11" s="275">
        <v>-132</v>
      </c>
      <c r="C11" s="275">
        <v>-132</v>
      </c>
      <c r="D11" s="275">
        <v>-131</v>
      </c>
      <c r="E11" s="275">
        <v>-131</v>
      </c>
      <c r="F11" s="275">
        <v>-133</v>
      </c>
      <c r="G11" s="275"/>
      <c r="H11" s="2032"/>
      <c r="I11" s="383">
        <v>3.8325130103957772E-3</v>
      </c>
      <c r="J11" s="382">
        <v>-7.0015837209849163E-3</v>
      </c>
    </row>
    <row r="12" spans="1:10" ht="13.5" customHeight="1" x14ac:dyDescent="0.15">
      <c r="A12" s="384" t="s">
        <v>332</v>
      </c>
      <c r="B12" s="275">
        <v>126</v>
      </c>
      <c r="C12" s="275">
        <v>42</v>
      </c>
      <c r="D12" s="275">
        <v>55</v>
      </c>
      <c r="E12" s="275">
        <v>61</v>
      </c>
      <c r="F12" s="275">
        <v>68</v>
      </c>
      <c r="G12" s="275"/>
      <c r="H12" s="2032"/>
      <c r="I12" s="383">
        <v>1.9516312619508525</v>
      </c>
      <c r="J12" s="382">
        <v>0.84782808977103286</v>
      </c>
    </row>
    <row r="13" spans="1:10" ht="13.5" customHeight="1" x14ac:dyDescent="0.15">
      <c r="A13" s="374" t="s">
        <v>142</v>
      </c>
      <c r="B13" s="280">
        <v>-8</v>
      </c>
      <c r="C13" s="280">
        <v>8</v>
      </c>
      <c r="D13" s="280">
        <v>1</v>
      </c>
      <c r="E13" s="280">
        <v>-11</v>
      </c>
      <c r="F13" s="280">
        <v>-3</v>
      </c>
      <c r="G13" s="280"/>
      <c r="H13" s="280"/>
      <c r="I13" s="386">
        <v>-1.9133916109544455</v>
      </c>
      <c r="J13" s="385">
        <v>1.9363263403090523</v>
      </c>
    </row>
    <row r="14" spans="1:10" ht="13.5" customHeight="1" x14ac:dyDescent="0.15">
      <c r="A14" s="384" t="s">
        <v>138</v>
      </c>
      <c r="B14" s="275">
        <v>118</v>
      </c>
      <c r="C14" s="275">
        <v>50</v>
      </c>
      <c r="D14" s="275">
        <v>56</v>
      </c>
      <c r="E14" s="275">
        <v>50</v>
      </c>
      <c r="F14" s="275">
        <v>65</v>
      </c>
      <c r="G14" s="275"/>
      <c r="H14" s="2032"/>
      <c r="I14" s="383">
        <v>1.3266436617000155</v>
      </c>
      <c r="J14" s="382">
        <v>0.80534366158409543</v>
      </c>
    </row>
    <row r="15" spans="1:10" ht="13.5" customHeight="1" x14ac:dyDescent="0.15">
      <c r="A15" s="381"/>
      <c r="B15" s="280"/>
      <c r="C15" s="280"/>
      <c r="D15" s="280"/>
      <c r="E15" s="280"/>
      <c r="F15" s="280"/>
      <c r="G15" s="280"/>
      <c r="H15" s="280"/>
      <c r="I15" s="380"/>
      <c r="J15" s="379"/>
    </row>
    <row r="16" spans="1:10" ht="13.5" customHeight="1" x14ac:dyDescent="0.15">
      <c r="A16" s="374" t="s">
        <v>423</v>
      </c>
      <c r="B16" s="335">
        <v>51.2</v>
      </c>
      <c r="C16" s="335">
        <v>75.900000000000006</v>
      </c>
      <c r="D16" s="335">
        <v>70.400000000000006</v>
      </c>
      <c r="E16" s="335">
        <v>68.2</v>
      </c>
      <c r="F16" s="335">
        <v>66.2</v>
      </c>
      <c r="G16" s="335"/>
      <c r="H16" s="335"/>
      <c r="I16" s="378"/>
      <c r="J16" s="377"/>
    </row>
    <row r="17" spans="1:10" ht="13.5" customHeight="1" x14ac:dyDescent="0.15">
      <c r="A17" s="281" t="s">
        <v>422</v>
      </c>
      <c r="B17" s="335">
        <v>25.994465702732324</v>
      </c>
      <c r="C17" s="335">
        <v>11.904761245269849</v>
      </c>
      <c r="D17" s="335">
        <v>13.539525095778766</v>
      </c>
      <c r="E17" s="335">
        <v>11.509946013643635</v>
      </c>
      <c r="F17" s="335">
        <v>14.168167982013591</v>
      </c>
      <c r="G17" s="335"/>
      <c r="H17" s="335"/>
      <c r="I17" s="378"/>
      <c r="J17" s="377"/>
    </row>
    <row r="18" spans="1:10" ht="13.5" customHeight="1" x14ac:dyDescent="0.15">
      <c r="A18" s="374" t="s">
        <v>128</v>
      </c>
      <c r="B18" s="263">
        <v>1416</v>
      </c>
      <c r="C18" s="263">
        <v>1354</v>
      </c>
      <c r="D18" s="263">
        <v>1280</v>
      </c>
      <c r="E18" s="263">
        <v>1258</v>
      </c>
      <c r="F18" s="263">
        <v>1426</v>
      </c>
      <c r="G18" s="263"/>
      <c r="H18" s="263"/>
      <c r="I18" s="376">
        <v>4.5288929660478594E-2</v>
      </c>
      <c r="J18" s="375">
        <v>-7.2789437717764027E-3</v>
      </c>
    </row>
    <row r="19" spans="1:10" ht="13.5" customHeight="1" x14ac:dyDescent="0.15">
      <c r="A19" s="281" t="s">
        <v>421</v>
      </c>
      <c r="B19" s="263">
        <v>7589</v>
      </c>
      <c r="C19" s="263">
        <v>7348</v>
      </c>
      <c r="D19" s="263">
        <v>7363</v>
      </c>
      <c r="E19" s="263">
        <v>7541</v>
      </c>
      <c r="F19" s="263">
        <v>8271</v>
      </c>
      <c r="G19" s="263"/>
      <c r="H19" s="263"/>
      <c r="I19" s="376">
        <v>3.2737208320975819E-2</v>
      </c>
      <c r="J19" s="375">
        <v>-8.2467901594567627E-2</v>
      </c>
    </row>
    <row r="20" spans="1:10" ht="13.5" customHeight="1" thickBot="1" x14ac:dyDescent="0.2">
      <c r="A20" s="374" t="s">
        <v>122</v>
      </c>
      <c r="B20" s="263">
        <v>2162</v>
      </c>
      <c r="C20" s="263">
        <v>2233</v>
      </c>
      <c r="D20" s="263">
        <v>2353</v>
      </c>
      <c r="E20" s="263">
        <v>2368</v>
      </c>
      <c r="F20" s="263">
        <v>2368</v>
      </c>
      <c r="G20" s="263"/>
      <c r="H20" s="263"/>
      <c r="I20" s="373">
        <v>-3.1982445927186465E-2</v>
      </c>
      <c r="J20" s="372">
        <v>-8.7232452380851866E-2</v>
      </c>
    </row>
    <row r="21" spans="1:10" ht="13.5" customHeight="1" thickBot="1" x14ac:dyDescent="0.2">
      <c r="A21" s="389"/>
      <c r="B21" s="252"/>
    </row>
    <row r="22" spans="1:10" ht="13.5" customHeight="1" x14ac:dyDescent="0.15">
      <c r="A22" s="371" t="s">
        <v>430</v>
      </c>
      <c r="B22" s="370"/>
      <c r="C22" s="370"/>
      <c r="D22" s="370"/>
      <c r="E22" s="370"/>
      <c r="F22" s="370"/>
      <c r="G22" s="370"/>
      <c r="H22" s="370"/>
      <c r="I22" s="369" t="s">
        <v>419</v>
      </c>
      <c r="J22" s="368"/>
    </row>
    <row r="23" spans="1:10" ht="13.5" customHeight="1" thickBot="1" x14ac:dyDescent="0.2">
      <c r="B23" s="252"/>
      <c r="I23" s="367"/>
      <c r="J23" s="387"/>
    </row>
    <row r="24" spans="1:10" ht="13.5" customHeight="1" thickBot="1" x14ac:dyDescent="0.25">
      <c r="A24" s="365" t="s">
        <v>417</v>
      </c>
      <c r="B24" s="287" t="s">
        <v>1240</v>
      </c>
      <c r="C24" s="287" t="s">
        <v>1186</v>
      </c>
      <c r="D24" s="287" t="s">
        <v>1091</v>
      </c>
      <c r="E24" s="287" t="s">
        <v>319</v>
      </c>
      <c r="F24" s="287" t="s">
        <v>318</v>
      </c>
      <c r="G24" s="287"/>
      <c r="H24" s="287"/>
      <c r="I24" s="316" t="s">
        <v>1283</v>
      </c>
      <c r="J24" s="2584" t="s">
        <v>1282</v>
      </c>
    </row>
    <row r="25" spans="1:10" ht="13.5" customHeight="1" x14ac:dyDescent="0.15">
      <c r="A25" s="315" t="s">
        <v>118</v>
      </c>
      <c r="B25" s="363">
        <v>0.3</v>
      </c>
      <c r="C25" s="363">
        <v>0.3</v>
      </c>
      <c r="D25" s="363">
        <v>0.3</v>
      </c>
      <c r="E25" s="363">
        <v>0.3</v>
      </c>
      <c r="F25" s="363">
        <v>0.3</v>
      </c>
      <c r="G25" s="363"/>
      <c r="H25" s="363"/>
      <c r="I25" s="364">
        <v>-3.0878583403123994E-2</v>
      </c>
      <c r="J25" s="354">
        <v>4.0507475949918437E-2</v>
      </c>
    </row>
    <row r="26" spans="1:10" ht="13.5" customHeight="1" x14ac:dyDescent="0.15">
      <c r="A26" s="315" t="s">
        <v>416</v>
      </c>
      <c r="B26" s="363">
        <v>29.5</v>
      </c>
      <c r="C26" s="363">
        <v>29.3</v>
      </c>
      <c r="D26" s="363">
        <v>29.399999999999995</v>
      </c>
      <c r="E26" s="363">
        <v>29.5</v>
      </c>
      <c r="F26" s="363">
        <v>29.4</v>
      </c>
      <c r="G26" s="363"/>
      <c r="H26" s="363"/>
      <c r="I26" s="355">
        <v>5.4676853003206016E-3</v>
      </c>
      <c r="J26" s="354">
        <v>2.2597306480520718E-3</v>
      </c>
    </row>
    <row r="27" spans="1:10" ht="13.5" customHeight="1" thickBot="1" x14ac:dyDescent="0.2">
      <c r="A27" s="314" t="s">
        <v>116</v>
      </c>
      <c r="B27" s="362">
        <v>8.6999999999999993</v>
      </c>
      <c r="C27" s="362">
        <v>8.9</v>
      </c>
      <c r="D27" s="362">
        <v>9.1</v>
      </c>
      <c r="E27" s="362">
        <v>9.1999999999999993</v>
      </c>
      <c r="F27" s="362">
        <v>9.3000000000000007</v>
      </c>
      <c r="G27" s="362"/>
      <c r="H27" s="362"/>
      <c r="I27" s="352">
        <v>-1.6021707782824191E-2</v>
      </c>
      <c r="J27" s="351">
        <v>-6.5627272607948983E-2</v>
      </c>
    </row>
    <row r="28" spans="1:10" ht="13.5" customHeight="1" x14ac:dyDescent="0.15">
      <c r="A28" s="276" t="s">
        <v>115</v>
      </c>
      <c r="B28" s="350">
        <v>38.5</v>
      </c>
      <c r="C28" s="350">
        <v>38.5</v>
      </c>
      <c r="D28" s="350">
        <v>38.799999999999997</v>
      </c>
      <c r="E28" s="350">
        <v>39</v>
      </c>
      <c r="F28" s="350">
        <v>39</v>
      </c>
      <c r="G28" s="350"/>
      <c r="H28" s="359"/>
      <c r="I28" s="361">
        <v>2.6344815503409613E-4</v>
      </c>
      <c r="J28" s="360">
        <v>-1.369968028851043E-2</v>
      </c>
    </row>
    <row r="29" spans="1:10" ht="13.5" customHeight="1" x14ac:dyDescent="0.15">
      <c r="A29" s="310"/>
      <c r="B29" s="359"/>
      <c r="C29" s="359"/>
      <c r="D29" s="359"/>
      <c r="E29" s="359"/>
      <c r="F29" s="359"/>
      <c r="G29" s="359"/>
      <c r="H29" s="359"/>
      <c r="I29" s="358"/>
      <c r="J29" s="357"/>
    </row>
    <row r="30" spans="1:10" ht="13.5" customHeight="1" x14ac:dyDescent="0.15">
      <c r="A30" s="281" t="s">
        <v>114</v>
      </c>
      <c r="B30" s="356">
        <v>2.0999999999999979</v>
      </c>
      <c r="C30" s="356">
        <v>2.1000000000000014</v>
      </c>
      <c r="D30" s="356">
        <v>1.9000000000000021</v>
      </c>
      <c r="E30" s="356">
        <v>2</v>
      </c>
      <c r="F30" s="356">
        <v>2</v>
      </c>
      <c r="G30" s="356"/>
      <c r="H30" s="356"/>
      <c r="I30" s="355">
        <v>1.8297171204549212E-2</v>
      </c>
      <c r="J30" s="354">
        <v>2.7804791935792661E-2</v>
      </c>
    </row>
    <row r="31" spans="1:10" ht="13.5" customHeight="1" thickBot="1" x14ac:dyDescent="0.2">
      <c r="A31" s="301" t="s">
        <v>113</v>
      </c>
      <c r="B31" s="353">
        <v>22.3</v>
      </c>
      <c r="C31" s="353">
        <v>22.2</v>
      </c>
      <c r="D31" s="353">
        <v>22.4</v>
      </c>
      <c r="E31" s="353">
        <v>22.6</v>
      </c>
      <c r="F31" s="353">
        <v>22.1</v>
      </c>
      <c r="G31" s="353"/>
      <c r="H31" s="353"/>
      <c r="I31" s="352">
        <v>4.4656081459237829E-3</v>
      </c>
      <c r="J31" s="351">
        <v>9.8862247108106871E-3</v>
      </c>
    </row>
    <row r="32" spans="1:10" ht="13.5" customHeight="1" thickBot="1" x14ac:dyDescent="0.2">
      <c r="A32" s="276" t="s">
        <v>111</v>
      </c>
      <c r="B32" s="350">
        <v>24.4</v>
      </c>
      <c r="C32" s="350">
        <v>24.3</v>
      </c>
      <c r="D32" s="350">
        <v>24.3</v>
      </c>
      <c r="E32" s="350">
        <v>24.6</v>
      </c>
      <c r="F32" s="350">
        <v>24.1</v>
      </c>
      <c r="G32" s="350"/>
      <c r="H32" s="359"/>
      <c r="I32" s="349">
        <v>5.6191784744497042E-3</v>
      </c>
      <c r="J32" s="348">
        <v>1.1375307328781892E-2</v>
      </c>
    </row>
    <row r="33" spans="1:13" ht="13.5" customHeight="1" x14ac:dyDescent="0.15">
      <c r="B33" s="252"/>
      <c r="J33" s="256"/>
    </row>
    <row r="34" spans="1:13" ht="13.5" customHeight="1" x14ac:dyDescent="0.15">
      <c r="A34" s="291" t="s">
        <v>429</v>
      </c>
      <c r="B34" s="325"/>
      <c r="C34" s="325"/>
      <c r="D34" s="325"/>
      <c r="E34" s="325"/>
      <c r="F34" s="325"/>
      <c r="G34" s="325"/>
      <c r="H34" s="325"/>
      <c r="I34" s="388"/>
      <c r="J34" s="388"/>
    </row>
    <row r="35" spans="1:13" ht="13.5" customHeight="1" thickBot="1" x14ac:dyDescent="0.2">
      <c r="A35" s="344"/>
      <c r="B35" s="341"/>
      <c r="C35" s="341"/>
      <c r="D35" s="341"/>
      <c r="E35" s="341"/>
      <c r="F35" s="341"/>
      <c r="G35" s="341"/>
      <c r="H35" s="341"/>
      <c r="I35" s="344"/>
      <c r="J35" s="344"/>
    </row>
    <row r="36" spans="1:13" ht="13.5" customHeight="1" x14ac:dyDescent="0.15">
      <c r="A36" s="371" t="s">
        <v>428</v>
      </c>
      <c r="B36" s="370"/>
      <c r="C36" s="370"/>
      <c r="D36" s="370"/>
      <c r="E36" s="370"/>
      <c r="F36" s="370"/>
      <c r="G36" s="370"/>
      <c r="H36" s="370"/>
      <c r="I36" s="369" t="s">
        <v>419</v>
      </c>
      <c r="J36" s="368"/>
    </row>
    <row r="37" spans="1:13" ht="13.5" customHeight="1" thickBot="1" x14ac:dyDescent="0.2">
      <c r="B37" s="252"/>
      <c r="I37" s="367"/>
      <c r="J37" s="387"/>
    </row>
    <row r="38" spans="1:13" ht="13.5" customHeight="1" thickBot="1" x14ac:dyDescent="0.25">
      <c r="A38" s="365" t="s">
        <v>213</v>
      </c>
      <c r="B38" s="287" t="s">
        <v>1240</v>
      </c>
      <c r="C38" s="287" t="s">
        <v>1186</v>
      </c>
      <c r="D38" s="287" t="s">
        <v>1091</v>
      </c>
      <c r="E38" s="287" t="s">
        <v>319</v>
      </c>
      <c r="F38" s="287" t="s">
        <v>318</v>
      </c>
      <c r="G38" s="287"/>
      <c r="H38" s="287"/>
      <c r="I38" s="316" t="s">
        <v>1283</v>
      </c>
      <c r="J38" s="2584" t="s">
        <v>1282</v>
      </c>
    </row>
    <row r="39" spans="1:13" ht="13.5" customHeight="1" x14ac:dyDescent="0.15">
      <c r="A39" s="374" t="s">
        <v>351</v>
      </c>
      <c r="B39" s="286">
        <v>88</v>
      </c>
      <c r="C39" s="286">
        <v>99</v>
      </c>
      <c r="D39" s="286">
        <v>101</v>
      </c>
      <c r="E39" s="286">
        <v>96</v>
      </c>
      <c r="F39" s="286">
        <v>95</v>
      </c>
      <c r="G39" s="286"/>
      <c r="H39" s="286"/>
      <c r="I39" s="386">
        <v>-0.10136754092726941</v>
      </c>
      <c r="J39" s="385">
        <v>-6.6999476077513664E-2</v>
      </c>
    </row>
    <row r="40" spans="1:13" ht="13.5" customHeight="1" x14ac:dyDescent="0.15">
      <c r="A40" s="374" t="s">
        <v>198</v>
      </c>
      <c r="B40" s="280">
        <v>46</v>
      </c>
      <c r="C40" s="280">
        <v>47</v>
      </c>
      <c r="D40" s="280">
        <v>50</v>
      </c>
      <c r="E40" s="280">
        <v>52</v>
      </c>
      <c r="F40" s="280">
        <v>52</v>
      </c>
      <c r="G40" s="280"/>
      <c r="H40" s="280"/>
      <c r="I40" s="386">
        <v>-3.5368463976575892E-2</v>
      </c>
      <c r="J40" s="385">
        <v>-0.13016545234878041</v>
      </c>
    </row>
    <row r="41" spans="1:13" ht="13.5" customHeight="1" x14ac:dyDescent="0.15">
      <c r="A41" s="374" t="s">
        <v>347</v>
      </c>
      <c r="B41" s="280">
        <v>3</v>
      </c>
      <c r="C41" s="280">
        <v>5</v>
      </c>
      <c r="D41" s="280">
        <v>5</v>
      </c>
      <c r="E41" s="280">
        <v>5</v>
      </c>
      <c r="F41" s="280">
        <v>6</v>
      </c>
      <c r="G41" s="280"/>
      <c r="H41" s="280"/>
      <c r="I41" s="386">
        <v>-0.37957671773539781</v>
      </c>
      <c r="J41" s="385">
        <v>-0.44368592042253108</v>
      </c>
    </row>
    <row r="42" spans="1:13" ht="13.5" customHeight="1" x14ac:dyDescent="0.15">
      <c r="A42" s="374" t="s">
        <v>409</v>
      </c>
      <c r="B42" s="280">
        <v>1</v>
      </c>
      <c r="C42" s="280">
        <v>0</v>
      </c>
      <c r="D42" s="280">
        <v>0</v>
      </c>
      <c r="E42" s="280">
        <v>4</v>
      </c>
      <c r="F42" s="280">
        <v>0</v>
      </c>
      <c r="G42" s="280"/>
      <c r="H42" s="280"/>
      <c r="I42" s="386">
        <v>3.0869432145464497</v>
      </c>
      <c r="J42" s="385">
        <v>2.0810360947987681</v>
      </c>
    </row>
    <row r="43" spans="1:13" ht="13.5" customHeight="1" x14ac:dyDescent="0.15">
      <c r="A43" s="384" t="s">
        <v>344</v>
      </c>
      <c r="B43" s="284">
        <v>138</v>
      </c>
      <c r="C43" s="284">
        <v>151</v>
      </c>
      <c r="D43" s="284">
        <v>156</v>
      </c>
      <c r="E43" s="284">
        <v>157</v>
      </c>
      <c r="F43" s="284">
        <v>153</v>
      </c>
      <c r="G43" s="284"/>
      <c r="H43" s="2031"/>
      <c r="I43" s="383">
        <v>-8.7069680639275115E-2</v>
      </c>
      <c r="J43" s="382">
        <v>-9.9849906978897951E-2</v>
      </c>
    </row>
    <row r="44" spans="1:13" s="2102" customFormat="1" ht="13.5" customHeight="1" x14ac:dyDescent="0.15">
      <c r="A44" s="384" t="s">
        <v>334</v>
      </c>
      <c r="B44" s="275">
        <v>-104</v>
      </c>
      <c r="C44" s="275">
        <v>-116</v>
      </c>
      <c r="D44" s="275">
        <v>-105</v>
      </c>
      <c r="E44" s="275">
        <v>-108</v>
      </c>
      <c r="F44" s="275">
        <v>-109</v>
      </c>
      <c r="G44" s="275"/>
      <c r="H44" s="2032"/>
      <c r="I44" s="383">
        <v>-0.10019775419277743</v>
      </c>
      <c r="J44" s="382">
        <v>-3.974223095591034E-2</v>
      </c>
      <c r="K44" s="254"/>
      <c r="L44" s="254"/>
      <c r="M44" s="254"/>
    </row>
    <row r="45" spans="1:13" ht="13.5" customHeight="1" x14ac:dyDescent="0.15">
      <c r="A45" s="384" t="s">
        <v>332</v>
      </c>
      <c r="B45" s="275">
        <v>34</v>
      </c>
      <c r="C45" s="275">
        <v>35</v>
      </c>
      <c r="D45" s="275">
        <v>51</v>
      </c>
      <c r="E45" s="275">
        <v>49</v>
      </c>
      <c r="F45" s="275">
        <v>44</v>
      </c>
      <c r="G45" s="275"/>
      <c r="H45" s="2032"/>
      <c r="I45" s="383">
        <v>-7.010091499318527E-2</v>
      </c>
      <c r="J45" s="382">
        <v>-0.24712105232435277</v>
      </c>
    </row>
    <row r="46" spans="1:13" ht="13.5" customHeight="1" x14ac:dyDescent="0.15">
      <c r="A46" s="374" t="s">
        <v>142</v>
      </c>
      <c r="B46" s="280">
        <v>-9</v>
      </c>
      <c r="C46" s="280">
        <v>-2</v>
      </c>
      <c r="D46" s="280">
        <v>-1</v>
      </c>
      <c r="E46" s="280">
        <v>-3</v>
      </c>
      <c r="F46" s="280">
        <v>-1</v>
      </c>
      <c r="G46" s="280"/>
      <c r="H46" s="280"/>
      <c r="I46" s="386">
        <v>3.6406712614383592</v>
      </c>
      <c r="J46" s="385">
        <v>5.3183621139349775</v>
      </c>
    </row>
    <row r="47" spans="1:13" ht="13.5" customHeight="1" x14ac:dyDescent="0.15">
      <c r="A47" s="384" t="s">
        <v>138</v>
      </c>
      <c r="B47" s="275">
        <v>25</v>
      </c>
      <c r="C47" s="275">
        <v>33</v>
      </c>
      <c r="D47" s="275">
        <v>50</v>
      </c>
      <c r="E47" s="275">
        <v>46</v>
      </c>
      <c r="F47" s="275">
        <v>43</v>
      </c>
      <c r="G47" s="275"/>
      <c r="H47" s="2032"/>
      <c r="I47" s="383">
        <v>-0.28144538628082949</v>
      </c>
      <c r="J47" s="382">
        <v>-0.43136062323449054</v>
      </c>
    </row>
    <row r="48" spans="1:13" ht="13.5" customHeight="1" x14ac:dyDescent="0.15">
      <c r="A48" s="381"/>
      <c r="B48" s="280"/>
      <c r="C48" s="280"/>
      <c r="D48" s="280"/>
      <c r="E48" s="280"/>
      <c r="F48" s="280"/>
      <c r="G48" s="280"/>
      <c r="H48" s="280"/>
      <c r="I48" s="380"/>
      <c r="J48" s="379"/>
    </row>
    <row r="49" spans="1:10" ht="13.5" customHeight="1" x14ac:dyDescent="0.15">
      <c r="A49" s="374" t="s">
        <v>423</v>
      </c>
      <c r="B49" s="335">
        <v>75.400000000000006</v>
      </c>
      <c r="C49" s="335">
        <v>76.8</v>
      </c>
      <c r="D49" s="335">
        <v>67.3</v>
      </c>
      <c r="E49" s="335">
        <v>68.8</v>
      </c>
      <c r="F49" s="335">
        <v>71.2</v>
      </c>
      <c r="G49" s="335"/>
      <c r="H49" s="335"/>
      <c r="I49" s="378"/>
      <c r="J49" s="377"/>
    </row>
    <row r="50" spans="1:10" ht="13.5" customHeight="1" x14ac:dyDescent="0.15">
      <c r="A50" s="281" t="s">
        <v>422</v>
      </c>
      <c r="B50" s="335">
        <v>5.189458614286611</v>
      </c>
      <c r="C50" s="335">
        <v>7.8249390364091997</v>
      </c>
      <c r="D50" s="335">
        <v>11.663789619863236</v>
      </c>
      <c r="E50" s="335">
        <v>11.21210266562557</v>
      </c>
      <c r="F50" s="335">
        <v>11.259288689957041</v>
      </c>
      <c r="G50" s="335"/>
      <c r="H50" s="335"/>
      <c r="I50" s="378"/>
      <c r="J50" s="377"/>
    </row>
    <row r="51" spans="1:10" ht="13.5" customHeight="1" x14ac:dyDescent="0.15">
      <c r="A51" s="374" t="s">
        <v>128</v>
      </c>
      <c r="B51" s="263">
        <v>1488</v>
      </c>
      <c r="C51" s="263">
        <v>1372</v>
      </c>
      <c r="D51" s="263">
        <v>1302</v>
      </c>
      <c r="E51" s="263">
        <v>1315</v>
      </c>
      <c r="F51" s="263">
        <v>1174</v>
      </c>
      <c r="G51" s="263"/>
      <c r="H51" s="263"/>
      <c r="I51" s="376">
        <v>8.4446412351431466E-2</v>
      </c>
      <c r="J51" s="375">
        <v>0.26705671961718336</v>
      </c>
    </row>
    <row r="52" spans="1:10" ht="13.5" customHeight="1" x14ac:dyDescent="0.15">
      <c r="A52" s="281" t="s">
        <v>421</v>
      </c>
      <c r="B52" s="263">
        <v>8006</v>
      </c>
      <c r="C52" s="263">
        <v>6893</v>
      </c>
      <c r="D52" s="263">
        <v>6858</v>
      </c>
      <c r="E52" s="263">
        <v>6876</v>
      </c>
      <c r="F52" s="263">
        <v>5900</v>
      </c>
      <c r="G52" s="263"/>
      <c r="H52" s="263"/>
      <c r="I52" s="376">
        <v>0.16147034450610853</v>
      </c>
      <c r="J52" s="375">
        <v>0.35702761941704253</v>
      </c>
    </row>
    <row r="53" spans="1:10" ht="13.5" customHeight="1" thickBot="1" x14ac:dyDescent="0.2">
      <c r="A53" s="374" t="s">
        <v>122</v>
      </c>
      <c r="B53" s="263">
        <v>2234</v>
      </c>
      <c r="C53" s="263">
        <v>2395</v>
      </c>
      <c r="D53" s="263">
        <v>2471</v>
      </c>
      <c r="E53" s="263">
        <v>2625</v>
      </c>
      <c r="F53" s="263">
        <v>2560</v>
      </c>
      <c r="G53" s="263"/>
      <c r="H53" s="263"/>
      <c r="I53" s="373">
        <v>-6.6915553773813308E-2</v>
      </c>
      <c r="J53" s="372">
        <v>-0.12715582066697129</v>
      </c>
    </row>
    <row r="54" spans="1:10" ht="13.5" customHeight="1" thickBot="1" x14ac:dyDescent="0.2">
      <c r="B54" s="252"/>
    </row>
    <row r="55" spans="1:10" ht="13.5" customHeight="1" x14ac:dyDescent="0.15">
      <c r="A55" s="371" t="s">
        <v>427</v>
      </c>
      <c r="B55" s="370"/>
      <c r="C55" s="370"/>
      <c r="D55" s="370"/>
      <c r="E55" s="370"/>
      <c r="F55" s="370"/>
      <c r="G55" s="370"/>
      <c r="H55" s="370"/>
      <c r="I55" s="369" t="s">
        <v>419</v>
      </c>
      <c r="J55" s="368"/>
    </row>
    <row r="56" spans="1:10" ht="13.5" customHeight="1" thickBot="1" x14ac:dyDescent="0.2">
      <c r="B56" s="252"/>
      <c r="I56" s="367"/>
      <c r="J56" s="366"/>
    </row>
    <row r="57" spans="1:10" ht="13.5" customHeight="1" thickBot="1" x14ac:dyDescent="0.25">
      <c r="A57" s="365" t="s">
        <v>417</v>
      </c>
      <c r="B57" s="287" t="s">
        <v>1240</v>
      </c>
      <c r="C57" s="287" t="s">
        <v>1186</v>
      </c>
      <c r="D57" s="287" t="s">
        <v>1091</v>
      </c>
      <c r="E57" s="287" t="s">
        <v>319</v>
      </c>
      <c r="F57" s="287" t="s">
        <v>318</v>
      </c>
      <c r="G57" s="287"/>
      <c r="H57" s="287"/>
      <c r="I57" s="316" t="s">
        <v>1283</v>
      </c>
      <c r="J57" s="2584" t="s">
        <v>1282</v>
      </c>
    </row>
    <row r="58" spans="1:10" ht="13.5" customHeight="1" x14ac:dyDescent="0.15">
      <c r="A58" s="315" t="s">
        <v>118</v>
      </c>
      <c r="B58" s="363">
        <v>0</v>
      </c>
      <c r="C58" s="363">
        <v>9.9999999999994316E-2</v>
      </c>
      <c r="D58" s="363">
        <v>0.10000000000000142</v>
      </c>
      <c r="E58" s="363">
        <v>0</v>
      </c>
      <c r="F58" s="363">
        <v>0.10000000000000142</v>
      </c>
      <c r="G58" s="363"/>
      <c r="H58" s="363"/>
      <c r="I58" s="364">
        <v>5.6036679018524271E-2</v>
      </c>
      <c r="J58" s="354">
        <v>-0.23664398652049046</v>
      </c>
    </row>
    <row r="59" spans="1:10" ht="13.5" customHeight="1" x14ac:dyDescent="0.15">
      <c r="A59" s="315" t="s">
        <v>416</v>
      </c>
      <c r="B59" s="363">
        <v>26.6</v>
      </c>
      <c r="C59" s="363">
        <v>26.6</v>
      </c>
      <c r="D59" s="363">
        <v>26.5</v>
      </c>
      <c r="E59" s="363">
        <v>26.3</v>
      </c>
      <c r="F59" s="363">
        <v>26</v>
      </c>
      <c r="G59" s="363"/>
      <c r="H59" s="363"/>
      <c r="I59" s="355">
        <v>-1.3772737254350575E-3</v>
      </c>
      <c r="J59" s="354">
        <v>2.1321966245181567E-2</v>
      </c>
    </row>
    <row r="60" spans="1:10" ht="13.5" customHeight="1" thickBot="1" x14ac:dyDescent="0.2">
      <c r="A60" s="314" t="s">
        <v>116</v>
      </c>
      <c r="B60" s="362">
        <v>5.7</v>
      </c>
      <c r="C60" s="362">
        <v>5.6</v>
      </c>
      <c r="D60" s="362">
        <v>5.6</v>
      </c>
      <c r="E60" s="362">
        <v>5.6</v>
      </c>
      <c r="F60" s="362">
        <v>5.5</v>
      </c>
      <c r="G60" s="362"/>
      <c r="H60" s="362"/>
      <c r="I60" s="352">
        <v>6.4953648550210019E-3</v>
      </c>
      <c r="J60" s="351">
        <v>3.9993092896319471E-2</v>
      </c>
    </row>
    <row r="61" spans="1:10" ht="13.5" customHeight="1" x14ac:dyDescent="0.15">
      <c r="A61" s="276" t="s">
        <v>115</v>
      </c>
      <c r="B61" s="350">
        <v>32.299999999999997</v>
      </c>
      <c r="C61" s="350">
        <v>32.299999999999997</v>
      </c>
      <c r="D61" s="350">
        <v>32.200000000000003</v>
      </c>
      <c r="E61" s="350">
        <v>31.9</v>
      </c>
      <c r="F61" s="350">
        <v>31.6</v>
      </c>
      <c r="G61" s="350"/>
      <c r="H61" s="359"/>
      <c r="I61" s="361">
        <v>6.0536478902806223E-5</v>
      </c>
      <c r="J61" s="360">
        <v>2.4164286393222323E-2</v>
      </c>
    </row>
    <row r="62" spans="1:10" ht="13.5" customHeight="1" x14ac:dyDescent="0.15">
      <c r="A62" s="310"/>
      <c r="B62" s="359"/>
      <c r="C62" s="359"/>
      <c r="D62" s="359"/>
      <c r="E62" s="359"/>
      <c r="F62" s="359"/>
      <c r="G62" s="359"/>
      <c r="H62" s="359"/>
      <c r="I62" s="358"/>
      <c r="J62" s="357"/>
    </row>
    <row r="63" spans="1:10" ht="13.5" customHeight="1" x14ac:dyDescent="0.15">
      <c r="A63" s="281" t="s">
        <v>114</v>
      </c>
      <c r="B63" s="356">
        <v>9.9999999999997868E-2</v>
      </c>
      <c r="C63" s="356">
        <v>0.10000000000000142</v>
      </c>
      <c r="D63" s="356">
        <v>9.9999999999997868E-2</v>
      </c>
      <c r="E63" s="356">
        <v>0.10000000000000142</v>
      </c>
      <c r="F63" s="356">
        <v>9.9999999999997868E-2</v>
      </c>
      <c r="G63" s="356"/>
      <c r="H63" s="356"/>
      <c r="I63" s="355">
        <v>7.1886229486580744E-2</v>
      </c>
      <c r="J63" s="354">
        <v>-4.2153153774591168E-2</v>
      </c>
    </row>
    <row r="64" spans="1:10" ht="13.5" customHeight="1" thickBot="1" x14ac:dyDescent="0.2">
      <c r="A64" s="301" t="s">
        <v>113</v>
      </c>
      <c r="B64" s="353">
        <v>20.8</v>
      </c>
      <c r="C64" s="353">
        <v>20.7</v>
      </c>
      <c r="D64" s="353">
        <v>20.6</v>
      </c>
      <c r="E64" s="353">
        <v>20.7</v>
      </c>
      <c r="F64" s="353">
        <v>20.3</v>
      </c>
      <c r="G64" s="353"/>
      <c r="H64" s="353"/>
      <c r="I64" s="352">
        <v>2.6555331759043899E-3</v>
      </c>
      <c r="J64" s="351">
        <v>2.2697241554443082E-2</v>
      </c>
    </row>
    <row r="65" spans="1:10" ht="13.5" customHeight="1" thickBot="1" x14ac:dyDescent="0.2">
      <c r="A65" s="276" t="s">
        <v>111</v>
      </c>
      <c r="B65" s="350">
        <v>20.9</v>
      </c>
      <c r="C65" s="350">
        <v>20.8</v>
      </c>
      <c r="D65" s="350">
        <v>20.7</v>
      </c>
      <c r="E65" s="350">
        <v>20.8</v>
      </c>
      <c r="F65" s="350">
        <v>20.399999999999999</v>
      </c>
      <c r="G65" s="350"/>
      <c r="H65" s="359"/>
      <c r="I65" s="349">
        <v>2.9013099922707841E-3</v>
      </c>
      <c r="J65" s="348">
        <v>2.2434587085595314E-2</v>
      </c>
    </row>
    <row r="66" spans="1:10" ht="13.5" customHeight="1" x14ac:dyDescent="0.15">
      <c r="B66" s="252"/>
    </row>
    <row r="67" spans="1:10" ht="13.5" customHeight="1" x14ac:dyDescent="0.15">
      <c r="B67" s="252"/>
    </row>
    <row r="68" spans="1:10" ht="13.5" customHeight="1" x14ac:dyDescent="0.15">
      <c r="B68" s="252"/>
    </row>
    <row r="69" spans="1:10" ht="13.5" customHeight="1" x14ac:dyDescent="0.15">
      <c r="B69" s="252"/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&amp;R&amp;"Arial,normal"&amp;8Personal Banking</oddHeader>
    <oddFooter>&amp;C&amp;7Fact book - Q1 2018</oddFoot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Q104"/>
  <sheetViews>
    <sheetView view="pageLayout" topLeftCell="A13" zoomScale="90" zoomScaleNormal="100" zoomScaleSheetLayoutView="100" zoomScalePageLayoutView="90" workbookViewId="0"/>
  </sheetViews>
  <sheetFormatPr defaultRowHeight="13.5" customHeight="1" x14ac:dyDescent="0.25"/>
  <cols>
    <col min="1" max="1" width="26.28515625" style="391" customWidth="1"/>
    <col min="2" max="7" width="6.5703125" style="391" customWidth="1"/>
    <col min="8" max="8" width="5" style="391" customWidth="1"/>
    <col min="9" max="9" width="7.140625" style="391" customWidth="1"/>
    <col min="10" max="10" width="7.42578125" style="391" customWidth="1"/>
    <col min="11" max="11" width="7.5703125" style="391" customWidth="1"/>
    <col min="12" max="12" width="9.5703125" style="391" customWidth="1"/>
    <col min="13" max="16384" width="9.140625" style="391"/>
  </cols>
  <sheetData>
    <row r="1" spans="1:12" ht="13.5" customHeight="1" x14ac:dyDescent="0.25">
      <c r="A1" s="291" t="s">
        <v>438</v>
      </c>
      <c r="B1" s="291"/>
      <c r="C1" s="409"/>
      <c r="D1" s="409"/>
      <c r="E1" s="409"/>
      <c r="F1" s="388"/>
      <c r="G1" s="388"/>
      <c r="H1" s="388"/>
      <c r="I1" s="388"/>
      <c r="J1" s="388"/>
    </row>
    <row r="2" spans="1:12" s="344" customFormat="1" ht="13.5" customHeight="1" thickBot="1" x14ac:dyDescent="0.3">
      <c r="K2" s="458"/>
      <c r="L2" s="458"/>
    </row>
    <row r="3" spans="1:12" ht="13.5" customHeight="1" x14ac:dyDescent="0.25">
      <c r="A3" s="371" t="s">
        <v>437</v>
      </c>
      <c r="B3" s="371"/>
      <c r="C3" s="457"/>
      <c r="D3" s="457"/>
      <c r="E3" s="457"/>
      <c r="F3" s="409"/>
      <c r="G3" s="409"/>
      <c r="H3" s="409"/>
      <c r="I3" s="323" t="s">
        <v>419</v>
      </c>
      <c r="J3" s="324"/>
      <c r="K3" s="426" t="s">
        <v>418</v>
      </c>
      <c r="L3" s="347"/>
    </row>
    <row r="4" spans="1:12" ht="13.5" customHeight="1" thickBot="1" x14ac:dyDescent="0.3">
      <c r="A4" s="251"/>
      <c r="B4" s="251"/>
      <c r="C4" s="251"/>
      <c r="D4" s="251"/>
      <c r="E4" s="251"/>
      <c r="F4" s="251"/>
      <c r="G4" s="251"/>
      <c r="H4" s="251"/>
      <c r="I4" s="320"/>
      <c r="J4" s="321"/>
      <c r="K4" s="456"/>
      <c r="L4" s="346"/>
    </row>
    <row r="5" spans="1:12" ht="13.5" customHeight="1" thickBot="1" x14ac:dyDescent="0.3">
      <c r="A5" s="365" t="s">
        <v>213</v>
      </c>
      <c r="B5" s="287" t="s">
        <v>1240</v>
      </c>
      <c r="C5" s="287" t="s">
        <v>1186</v>
      </c>
      <c r="D5" s="287" t="s">
        <v>1091</v>
      </c>
      <c r="E5" s="287" t="s">
        <v>319</v>
      </c>
      <c r="F5" s="287" t="s">
        <v>318</v>
      </c>
      <c r="G5" s="287"/>
      <c r="H5" s="287"/>
      <c r="I5" s="316" t="s">
        <v>1283</v>
      </c>
      <c r="J5" s="317" t="s">
        <v>1282</v>
      </c>
      <c r="K5" s="316" t="s">
        <v>1283</v>
      </c>
      <c r="L5" s="2584" t="s">
        <v>1282</v>
      </c>
    </row>
    <row r="6" spans="1:12" ht="13.5" customHeight="1" x14ac:dyDescent="0.25">
      <c r="A6" s="374" t="s">
        <v>351</v>
      </c>
      <c r="B6" s="285">
        <v>86</v>
      </c>
      <c r="C6" s="285">
        <v>92</v>
      </c>
      <c r="D6" s="285">
        <v>95</v>
      </c>
      <c r="E6" s="285">
        <v>90</v>
      </c>
      <c r="F6" s="285">
        <v>88</v>
      </c>
      <c r="G6" s="285"/>
      <c r="H6" s="285"/>
      <c r="I6" s="2464">
        <v>-4.5044705830011078E-2</v>
      </c>
      <c r="J6" s="455">
        <v>-1.8998958677117761E-3</v>
      </c>
      <c r="K6" s="454">
        <v>-4.2988397715993831E-2</v>
      </c>
      <c r="L6" s="424">
        <v>7.009723188409489E-2</v>
      </c>
    </row>
    <row r="7" spans="1:12" ht="13.5" customHeight="1" x14ac:dyDescent="0.25">
      <c r="A7" s="374" t="s">
        <v>198</v>
      </c>
      <c r="B7" s="279">
        <v>18</v>
      </c>
      <c r="C7" s="279">
        <v>21</v>
      </c>
      <c r="D7" s="279">
        <v>22</v>
      </c>
      <c r="E7" s="279">
        <v>23</v>
      </c>
      <c r="F7" s="279">
        <v>20</v>
      </c>
      <c r="G7" s="279"/>
      <c r="H7" s="279"/>
      <c r="I7" s="413">
        <v>-0.16748592350811586</v>
      </c>
      <c r="J7" s="432">
        <v>-0.12446376726669162</v>
      </c>
      <c r="K7" s="413">
        <v>-0.12180584595252264</v>
      </c>
      <c r="L7" s="412">
        <v>-2.6358259955908236E-2</v>
      </c>
    </row>
    <row r="8" spans="1:12" ht="13.5" customHeight="1" x14ac:dyDescent="0.25">
      <c r="A8" s="374" t="s">
        <v>347</v>
      </c>
      <c r="B8" s="279">
        <v>2</v>
      </c>
      <c r="C8" s="279">
        <v>2</v>
      </c>
      <c r="D8" s="279">
        <v>3</v>
      </c>
      <c r="E8" s="279">
        <v>3</v>
      </c>
      <c r="F8" s="279">
        <v>2</v>
      </c>
      <c r="G8" s="279"/>
      <c r="H8" s="279"/>
      <c r="I8" s="413">
        <v>-0.18478171536470656</v>
      </c>
      <c r="J8" s="432">
        <v>-0.15841217117869166</v>
      </c>
      <c r="K8" s="413">
        <v>-0.18830231993004443</v>
      </c>
      <c r="L8" s="412">
        <v>-9.7704927310911627E-2</v>
      </c>
    </row>
    <row r="9" spans="1:12" ht="13.5" customHeight="1" x14ac:dyDescent="0.25">
      <c r="A9" s="374" t="s">
        <v>409</v>
      </c>
      <c r="B9" s="279">
        <v>2</v>
      </c>
      <c r="C9" s="279">
        <v>0</v>
      </c>
      <c r="D9" s="279">
        <v>0</v>
      </c>
      <c r="E9" s="279">
        <v>1</v>
      </c>
      <c r="F9" s="279">
        <v>0</v>
      </c>
      <c r="G9" s="279"/>
      <c r="H9" s="279"/>
      <c r="I9" s="413">
        <v>321.31155021380874</v>
      </c>
      <c r="J9" s="432">
        <v>-15.451621303681771</v>
      </c>
      <c r="K9" s="413">
        <v>104.46196408927604</v>
      </c>
      <c r="L9" s="423">
        <v>-16.494077086337501</v>
      </c>
    </row>
    <row r="10" spans="1:12" ht="13.5" customHeight="1" x14ac:dyDescent="0.25">
      <c r="A10" s="384" t="s">
        <v>344</v>
      </c>
      <c r="B10" s="283">
        <v>108</v>
      </c>
      <c r="C10" s="283">
        <v>115</v>
      </c>
      <c r="D10" s="283">
        <v>120</v>
      </c>
      <c r="E10" s="283">
        <v>117</v>
      </c>
      <c r="F10" s="283">
        <v>110</v>
      </c>
      <c r="G10" s="283"/>
      <c r="H10" s="283"/>
      <c r="I10" s="420">
        <v>-5.7100974554712192E-2</v>
      </c>
      <c r="J10" s="453">
        <v>-1.2614737480028504E-2</v>
      </c>
      <c r="K10" s="420">
        <v>-4.7068062594218696E-2</v>
      </c>
      <c r="L10" s="418">
        <v>6.4910344632819195E-2</v>
      </c>
    </row>
    <row r="11" spans="1:12" ht="13.5" customHeight="1" x14ac:dyDescent="0.25">
      <c r="A11" s="384" t="s">
        <v>334</v>
      </c>
      <c r="B11" s="274">
        <v>-62</v>
      </c>
      <c r="C11" s="274">
        <v>-57</v>
      </c>
      <c r="D11" s="274">
        <v>-56</v>
      </c>
      <c r="E11" s="274">
        <v>-57</v>
      </c>
      <c r="F11" s="274">
        <v>-63</v>
      </c>
      <c r="G11" s="274"/>
      <c r="H11" s="274"/>
      <c r="I11" s="420">
        <v>8.058138101160317E-2</v>
      </c>
      <c r="J11" s="453">
        <v>-8.8495327956807923E-3</v>
      </c>
      <c r="K11" s="420">
        <v>8.2230858017586561E-2</v>
      </c>
      <c r="L11" s="418">
        <v>6.6393449274237293E-2</v>
      </c>
    </row>
    <row r="12" spans="1:12" ht="13.5" customHeight="1" x14ac:dyDescent="0.25">
      <c r="A12" s="384" t="s">
        <v>332</v>
      </c>
      <c r="B12" s="274">
        <v>46</v>
      </c>
      <c r="C12" s="274">
        <v>58</v>
      </c>
      <c r="D12" s="274">
        <v>64</v>
      </c>
      <c r="E12" s="274">
        <v>60</v>
      </c>
      <c r="F12" s="274">
        <v>47</v>
      </c>
      <c r="G12" s="274"/>
      <c r="H12" s="274"/>
      <c r="I12" s="420">
        <v>-0.17756130990034846</v>
      </c>
      <c r="J12" s="453">
        <v>3.6510977790045196E-3</v>
      </c>
      <c r="K12" s="420">
        <v>-0.17673791662536842</v>
      </c>
      <c r="L12" s="418">
        <v>6.2961407885100851E-2</v>
      </c>
    </row>
    <row r="13" spans="1:12" ht="13.5" customHeight="1" x14ac:dyDescent="0.25">
      <c r="A13" s="374" t="s">
        <v>142</v>
      </c>
      <c r="B13" s="279">
        <v>0</v>
      </c>
      <c r="C13" s="279">
        <v>0</v>
      </c>
      <c r="D13" s="279">
        <v>-3</v>
      </c>
      <c r="E13" s="279">
        <v>0</v>
      </c>
      <c r="F13" s="279">
        <v>-1</v>
      </c>
      <c r="G13" s="279"/>
      <c r="H13" s="279"/>
      <c r="I13" s="413">
        <v>-2.6440573294770733</v>
      </c>
      <c r="J13" s="432">
        <v>-1.2883968236743721</v>
      </c>
      <c r="K13" s="413">
        <v>-2.4418258532225088</v>
      </c>
      <c r="L13" s="412">
        <v>-1.3092000906726764</v>
      </c>
    </row>
    <row r="14" spans="1:12" ht="13.5" customHeight="1" x14ac:dyDescent="0.25">
      <c r="A14" s="384" t="s">
        <v>138</v>
      </c>
      <c r="B14" s="274">
        <v>46</v>
      </c>
      <c r="C14" s="274">
        <v>58</v>
      </c>
      <c r="D14" s="274">
        <v>61</v>
      </c>
      <c r="E14" s="274">
        <v>60</v>
      </c>
      <c r="F14" s="274">
        <v>46</v>
      </c>
      <c r="G14" s="274"/>
      <c r="H14" s="274"/>
      <c r="I14" s="420">
        <v>-0.16846717381471021</v>
      </c>
      <c r="J14" s="453">
        <v>3.7536296476283759E-2</v>
      </c>
      <c r="K14" s="420">
        <v>-0.1671748385888614</v>
      </c>
      <c r="L14" s="418">
        <v>9.8596291850286288E-2</v>
      </c>
    </row>
    <row r="15" spans="1:12" ht="13.5" customHeight="1" x14ac:dyDescent="0.25">
      <c r="A15" s="381"/>
      <c r="B15" s="417"/>
      <c r="C15" s="417"/>
      <c r="D15" s="417"/>
      <c r="E15" s="417"/>
      <c r="F15" s="417"/>
      <c r="G15" s="417"/>
      <c r="H15" s="417"/>
      <c r="I15" s="380"/>
      <c r="J15" s="280"/>
      <c r="K15" s="434"/>
      <c r="L15" s="433"/>
    </row>
    <row r="16" spans="1:12" ht="13.5" customHeight="1" x14ac:dyDescent="0.25">
      <c r="A16" s="374" t="s">
        <v>423</v>
      </c>
      <c r="B16" s="416">
        <v>57.4</v>
      </c>
      <c r="C16" s="416">
        <v>49.6</v>
      </c>
      <c r="D16" s="416">
        <v>46.7</v>
      </c>
      <c r="E16" s="416">
        <v>48.7</v>
      </c>
      <c r="F16" s="416">
        <v>57.3</v>
      </c>
      <c r="G16" s="416"/>
      <c r="H16" s="416"/>
      <c r="I16" s="378"/>
      <c r="J16" s="335"/>
      <c r="K16" s="434"/>
      <c r="L16" s="433"/>
    </row>
    <row r="17" spans="1:16" s="251" customFormat="1" ht="13.5" customHeight="1" x14ac:dyDescent="0.15">
      <c r="A17" s="281" t="s">
        <v>422</v>
      </c>
      <c r="B17" s="416">
        <v>10.63432978163949</v>
      </c>
      <c r="C17" s="416">
        <v>13.509622002939665</v>
      </c>
      <c r="D17" s="416">
        <v>15.170859639695703</v>
      </c>
      <c r="E17" s="416">
        <v>14.674531284426804</v>
      </c>
      <c r="F17" s="416">
        <v>10.794482318710212</v>
      </c>
      <c r="G17" s="416"/>
      <c r="H17" s="416"/>
      <c r="I17" s="378"/>
      <c r="J17" s="335"/>
      <c r="K17" s="452"/>
      <c r="L17" s="451"/>
    </row>
    <row r="18" spans="1:16" ht="13.5" customHeight="1" x14ac:dyDescent="0.25">
      <c r="A18" s="374" t="s">
        <v>128</v>
      </c>
      <c r="B18" s="265">
        <v>1404</v>
      </c>
      <c r="C18" s="265">
        <v>1312</v>
      </c>
      <c r="D18" s="265">
        <v>1293</v>
      </c>
      <c r="E18" s="265">
        <v>1185</v>
      </c>
      <c r="F18" s="265">
        <v>1306</v>
      </c>
      <c r="G18" s="265"/>
      <c r="H18" s="265"/>
      <c r="I18" s="376">
        <v>7.0401300266023092E-2</v>
      </c>
      <c r="J18" s="450">
        <v>7.4830428712968189E-2</v>
      </c>
      <c r="K18" s="376">
        <v>-4.5610783594467463E-2</v>
      </c>
      <c r="L18" s="375">
        <v>3.8216091452937695E-2</v>
      </c>
    </row>
    <row r="19" spans="1:16" ht="13.5" customHeight="1" x14ac:dyDescent="0.25">
      <c r="A19" s="281" t="s">
        <v>421</v>
      </c>
      <c r="B19" s="265">
        <v>4801</v>
      </c>
      <c r="C19" s="265">
        <v>4414</v>
      </c>
      <c r="D19" s="265">
        <v>4539</v>
      </c>
      <c r="E19" s="265">
        <v>4849</v>
      </c>
      <c r="F19" s="265">
        <v>4953</v>
      </c>
      <c r="G19" s="265"/>
      <c r="H19" s="265"/>
      <c r="I19" s="376">
        <v>8.7658476887797043E-2</v>
      </c>
      <c r="J19" s="450">
        <v>-3.0765926543244393E-2</v>
      </c>
      <c r="K19" s="376">
        <v>-1.9797884583977465E-2</v>
      </c>
      <c r="L19" s="375">
        <v>-6.249998537062651E-2</v>
      </c>
    </row>
    <row r="20" spans="1:16" ht="13.5" customHeight="1" thickBot="1" x14ac:dyDescent="0.3">
      <c r="A20" s="374" t="s">
        <v>122</v>
      </c>
      <c r="B20" s="265">
        <v>816</v>
      </c>
      <c r="C20" s="265">
        <v>846</v>
      </c>
      <c r="D20" s="265">
        <v>859</v>
      </c>
      <c r="E20" s="265">
        <v>843</v>
      </c>
      <c r="F20" s="265">
        <v>867</v>
      </c>
      <c r="G20" s="265"/>
      <c r="H20" s="265"/>
      <c r="I20" s="373">
        <v>-3.4550850764446417E-2</v>
      </c>
      <c r="J20" s="449">
        <v>-5.8421265063714478E-2</v>
      </c>
      <c r="K20" s="373">
        <v>-3.4550850764446417E-2</v>
      </c>
      <c r="L20" s="372">
        <v>-5.8421265063714478E-2</v>
      </c>
      <c r="P20" s="421"/>
    </row>
    <row r="21" spans="1:16" ht="13.5" customHeight="1" thickBot="1" x14ac:dyDescent="0.3">
      <c r="A21" s="251"/>
      <c r="B21" s="251"/>
      <c r="C21" s="251"/>
      <c r="D21" s="251"/>
      <c r="E21" s="251"/>
      <c r="F21" s="251"/>
      <c r="G21" s="251"/>
      <c r="H21" s="251"/>
      <c r="I21" s="251"/>
      <c r="J21" s="251"/>
    </row>
    <row r="22" spans="1:16" ht="13.5" customHeight="1" x14ac:dyDescent="0.25">
      <c r="A22" s="371" t="s">
        <v>436</v>
      </c>
      <c r="B22" s="409"/>
      <c r="C22" s="409"/>
      <c r="D22" s="409"/>
      <c r="E22" s="409"/>
      <c r="F22" s="409"/>
      <c r="G22" s="409"/>
      <c r="H22" s="409"/>
      <c r="I22" s="408" t="s">
        <v>419</v>
      </c>
      <c r="J22" s="407"/>
      <c r="K22" s="406" t="s">
        <v>418</v>
      </c>
      <c r="L22" s="405"/>
    </row>
    <row r="23" spans="1:16" ht="13.5" customHeight="1" thickBot="1" x14ac:dyDescent="0.3">
      <c r="A23" s="251"/>
      <c r="B23" s="251"/>
      <c r="C23" s="251"/>
      <c r="D23" s="251"/>
      <c r="E23" s="251"/>
      <c r="F23" s="251"/>
      <c r="G23" s="251"/>
      <c r="H23" s="251"/>
      <c r="I23" s="404"/>
      <c r="J23" s="253"/>
      <c r="K23" s="403"/>
      <c r="L23" s="402"/>
    </row>
    <row r="24" spans="1:16" ht="13.5" customHeight="1" thickBot="1" x14ac:dyDescent="0.3">
      <c r="A24" s="365" t="s">
        <v>417</v>
      </c>
      <c r="B24" s="287" t="s">
        <v>1240</v>
      </c>
      <c r="C24" s="287" t="s">
        <v>1186</v>
      </c>
      <c r="D24" s="287" t="s">
        <v>1091</v>
      </c>
      <c r="E24" s="287" t="s">
        <v>319</v>
      </c>
      <c r="F24" s="287" t="s">
        <v>318</v>
      </c>
      <c r="G24" s="287"/>
      <c r="H24" s="287"/>
      <c r="I24" s="316" t="s">
        <v>1283</v>
      </c>
      <c r="J24" s="317" t="s">
        <v>1282</v>
      </c>
      <c r="K24" s="316" t="s">
        <v>1283</v>
      </c>
      <c r="L24" s="2584" t="s">
        <v>1282</v>
      </c>
    </row>
    <row r="25" spans="1:16" ht="13.5" customHeight="1" x14ac:dyDescent="0.25">
      <c r="A25" s="315" t="s">
        <v>118</v>
      </c>
      <c r="B25" s="363">
        <v>0.10000000000000142</v>
      </c>
      <c r="C25" s="363">
        <v>0</v>
      </c>
      <c r="D25" s="363">
        <v>0</v>
      </c>
      <c r="E25" s="363">
        <v>0</v>
      </c>
      <c r="F25" s="363">
        <v>0</v>
      </c>
      <c r="G25" s="363"/>
      <c r="H25" s="363"/>
      <c r="I25" s="386">
        <v>0.21615759169757753</v>
      </c>
      <c r="J25" s="447">
        <v>0.16295687619997956</v>
      </c>
      <c r="K25" s="448">
        <v>0.19597542908828403</v>
      </c>
      <c r="L25" s="445">
        <v>0.22748314202056896</v>
      </c>
    </row>
    <row r="26" spans="1:16" ht="13.5" customHeight="1" x14ac:dyDescent="0.25">
      <c r="A26" s="315" t="s">
        <v>416</v>
      </c>
      <c r="B26" s="363">
        <v>26.3</v>
      </c>
      <c r="C26" s="363">
        <v>25.8</v>
      </c>
      <c r="D26" s="363">
        <v>26.7</v>
      </c>
      <c r="E26" s="363">
        <v>25.9</v>
      </c>
      <c r="F26" s="363">
        <v>26.6</v>
      </c>
      <c r="G26" s="363"/>
      <c r="H26" s="363"/>
      <c r="I26" s="386">
        <v>2.1297383040671525E-2</v>
      </c>
      <c r="J26" s="447">
        <v>-1.0457133598231971E-2</v>
      </c>
      <c r="K26" s="446">
        <v>4.3489299802423886E-3</v>
      </c>
      <c r="L26" s="445">
        <v>4.444731500604493E-2</v>
      </c>
    </row>
    <row r="27" spans="1:16" ht="13.5" customHeight="1" thickBot="1" x14ac:dyDescent="0.3">
      <c r="A27" s="314" t="s">
        <v>116</v>
      </c>
      <c r="B27" s="362">
        <v>1.4</v>
      </c>
      <c r="C27" s="362">
        <v>1.4</v>
      </c>
      <c r="D27" s="362">
        <v>1.4</v>
      </c>
      <c r="E27" s="362">
        <v>1.3</v>
      </c>
      <c r="F27" s="362">
        <v>1.4</v>
      </c>
      <c r="G27" s="362"/>
      <c r="H27" s="362"/>
      <c r="I27" s="444">
        <v>4.1068709034691731E-2</v>
      </c>
      <c r="J27" s="443">
        <v>5.7829185423657226E-2</v>
      </c>
      <c r="K27" s="442">
        <v>2.3792150374358112E-2</v>
      </c>
      <c r="L27" s="441">
        <v>0.11652247715986208</v>
      </c>
    </row>
    <row r="28" spans="1:16" ht="13.5" customHeight="1" x14ac:dyDescent="0.25">
      <c r="A28" s="276" t="s">
        <v>115</v>
      </c>
      <c r="B28" s="350">
        <v>27.8</v>
      </c>
      <c r="C28" s="350">
        <v>27.2</v>
      </c>
      <c r="D28" s="350">
        <v>28.1</v>
      </c>
      <c r="E28" s="350">
        <v>27.2</v>
      </c>
      <c r="F28" s="350">
        <v>28</v>
      </c>
      <c r="G28" s="350"/>
      <c r="H28" s="350"/>
      <c r="I28" s="440">
        <v>2.2482619083314948E-2</v>
      </c>
      <c r="J28" s="439">
        <v>-6.9934997469184301E-3</v>
      </c>
      <c r="K28" s="438">
        <v>5.5144970040794661E-3</v>
      </c>
      <c r="L28" s="437">
        <v>4.8103127400835888E-2</v>
      </c>
      <c r="M28" s="421"/>
      <c r="N28" s="421"/>
    </row>
    <row r="29" spans="1:16" ht="13.5" customHeight="1" x14ac:dyDescent="0.25">
      <c r="A29" s="310"/>
      <c r="B29" s="359"/>
      <c r="C29" s="359"/>
      <c r="D29" s="359"/>
      <c r="E29" s="359"/>
      <c r="F29" s="359"/>
      <c r="G29" s="359"/>
      <c r="H29" s="359"/>
      <c r="I29" s="436"/>
      <c r="J29" s="435"/>
      <c r="K29" s="434"/>
      <c r="L29" s="433"/>
      <c r="M29" s="421"/>
      <c r="N29" s="421"/>
    </row>
    <row r="30" spans="1:16" ht="13.5" customHeight="1" x14ac:dyDescent="0.25">
      <c r="A30" s="281" t="s">
        <v>114</v>
      </c>
      <c r="B30" s="356">
        <v>9.9999999999999645E-2</v>
      </c>
      <c r="C30" s="356">
        <v>9.9999999999999645E-2</v>
      </c>
      <c r="D30" s="356">
        <v>0.19999999999999929</v>
      </c>
      <c r="E30" s="356">
        <v>0.30000000000000071</v>
      </c>
      <c r="F30" s="356">
        <v>0.29999999999999893</v>
      </c>
      <c r="G30" s="356"/>
      <c r="H30" s="356"/>
      <c r="I30" s="413">
        <v>-0.19848625023843758</v>
      </c>
      <c r="J30" s="432">
        <v>-0.62794013335064447</v>
      </c>
      <c r="K30" s="413">
        <v>-0.21178738895738414</v>
      </c>
      <c r="L30" s="412">
        <v>-0.60729651848588972</v>
      </c>
      <c r="M30" s="421"/>
      <c r="N30" s="421"/>
    </row>
    <row r="31" spans="1:16" ht="13.5" customHeight="1" thickBot="1" x14ac:dyDescent="0.3">
      <c r="A31" s="301" t="s">
        <v>113</v>
      </c>
      <c r="B31" s="353">
        <v>8.1</v>
      </c>
      <c r="C31" s="353">
        <v>8.1</v>
      </c>
      <c r="D31" s="353">
        <v>8.4</v>
      </c>
      <c r="E31" s="353">
        <v>8.5</v>
      </c>
      <c r="F31" s="353">
        <v>8.4</v>
      </c>
      <c r="G31" s="353"/>
      <c r="H31" s="353"/>
      <c r="I31" s="411">
        <v>7.9538012228677069E-3</v>
      </c>
      <c r="J31" s="431">
        <v>-3.1998335791415644E-2</v>
      </c>
      <c r="K31" s="411">
        <v>-8.7732147969372676E-3</v>
      </c>
      <c r="L31" s="410">
        <v>2.1710906552630194E-2</v>
      </c>
      <c r="M31" s="421"/>
      <c r="N31" s="421"/>
    </row>
    <row r="32" spans="1:16" ht="13.5" customHeight="1" thickBot="1" x14ac:dyDescent="0.3">
      <c r="A32" s="276" t="s">
        <v>111</v>
      </c>
      <c r="B32" s="350">
        <v>8.1999999999999993</v>
      </c>
      <c r="C32" s="350">
        <v>8.1999999999999993</v>
      </c>
      <c r="D32" s="350">
        <v>8.6</v>
      </c>
      <c r="E32" s="350">
        <v>8.8000000000000007</v>
      </c>
      <c r="F32" s="350">
        <v>8.6999999999999993</v>
      </c>
      <c r="G32" s="350"/>
      <c r="H32" s="350"/>
      <c r="I32" s="429">
        <v>4.255727290886302E-3</v>
      </c>
      <c r="J32" s="430">
        <v>-5.3669495393151467E-2</v>
      </c>
      <c r="K32" s="429">
        <v>-1.2409919108775758E-2</v>
      </c>
      <c r="L32" s="428">
        <v>-1.1626699518468842E-3</v>
      </c>
    </row>
    <row r="33" spans="1:10" ht="15" x14ac:dyDescent="0.25">
      <c r="A33" s="251"/>
      <c r="B33" s="251"/>
      <c r="C33" s="251"/>
      <c r="D33" s="251"/>
      <c r="E33" s="251"/>
      <c r="F33" s="251"/>
      <c r="G33" s="251"/>
      <c r="H33" s="251"/>
      <c r="I33" s="251"/>
      <c r="J33" s="256"/>
    </row>
    <row r="34" spans="1:10" ht="15" hidden="1" customHeight="1" x14ac:dyDescent="0.25">
      <c r="A34" s="251"/>
      <c r="B34" s="251"/>
      <c r="C34" s="251"/>
      <c r="D34" s="251"/>
      <c r="E34" s="251"/>
      <c r="F34" s="251"/>
      <c r="G34" s="251"/>
      <c r="H34" s="251"/>
      <c r="I34" s="251"/>
      <c r="J34" s="251"/>
    </row>
    <row r="35" spans="1:10" ht="15" hidden="1" customHeight="1" x14ac:dyDescent="0.25">
      <c r="A35" s="256"/>
      <c r="B35" s="256"/>
      <c r="C35" s="256"/>
      <c r="D35" s="256"/>
      <c r="E35" s="256"/>
      <c r="F35" s="256"/>
      <c r="G35" s="256"/>
      <c r="H35" s="256"/>
      <c r="I35" s="256"/>
      <c r="J35" s="256"/>
    </row>
    <row r="36" spans="1:10" ht="15" hidden="1" customHeight="1" x14ac:dyDescent="0.25">
      <c r="A36" s="256"/>
      <c r="B36" s="256"/>
      <c r="C36" s="256"/>
      <c r="D36" s="256"/>
      <c r="E36" s="256"/>
      <c r="F36" s="256"/>
      <c r="G36" s="256"/>
      <c r="H36" s="256"/>
      <c r="I36" s="256"/>
      <c r="J36" s="256"/>
    </row>
    <row r="37" spans="1:10" ht="15" hidden="1" customHeight="1" x14ac:dyDescent="0.25">
      <c r="A37" s="256"/>
      <c r="B37" s="256"/>
      <c r="C37" s="256"/>
      <c r="D37" s="256"/>
      <c r="E37" s="256"/>
      <c r="F37" s="256"/>
      <c r="G37" s="256"/>
      <c r="H37" s="256"/>
      <c r="I37" s="256"/>
      <c r="J37" s="256"/>
    </row>
    <row r="38" spans="1:10" ht="15" hidden="1" customHeight="1" x14ac:dyDescent="0.25">
      <c r="A38" s="256"/>
      <c r="B38" s="256"/>
      <c r="C38" s="256"/>
      <c r="D38" s="256"/>
      <c r="E38" s="256"/>
      <c r="F38" s="256"/>
      <c r="G38" s="256"/>
      <c r="H38" s="256"/>
      <c r="I38" s="256"/>
      <c r="J38" s="256"/>
    </row>
    <row r="39" spans="1:10" ht="15" hidden="1" customHeight="1" x14ac:dyDescent="0.25">
      <c r="A39" s="256"/>
      <c r="B39" s="256"/>
      <c r="C39" s="256"/>
      <c r="D39" s="256"/>
      <c r="E39" s="256"/>
      <c r="F39" s="256" t="s">
        <v>311</v>
      </c>
      <c r="G39" s="256"/>
      <c r="H39" s="256"/>
      <c r="I39" s="256"/>
      <c r="J39" s="256"/>
    </row>
    <row r="40" spans="1:10" ht="15" hidden="1" customHeight="1" x14ac:dyDescent="0.25">
      <c r="A40" s="256"/>
      <c r="B40" s="256"/>
      <c r="C40" s="256"/>
      <c r="D40" s="256"/>
      <c r="E40" s="256"/>
      <c r="F40" s="256"/>
      <c r="G40" s="256"/>
      <c r="H40" s="256"/>
      <c r="I40" s="256"/>
      <c r="J40" s="256"/>
    </row>
    <row r="41" spans="1:10" ht="15" hidden="1" customHeight="1" x14ac:dyDescent="0.25">
      <c r="A41" s="256"/>
      <c r="B41" s="256"/>
      <c r="C41" s="256"/>
      <c r="D41" s="256"/>
      <c r="E41" s="256"/>
      <c r="F41" s="256"/>
      <c r="G41" s="256"/>
      <c r="H41" s="256"/>
      <c r="I41" s="256"/>
      <c r="J41" s="256"/>
    </row>
    <row r="42" spans="1:10" ht="15" hidden="1" customHeight="1" x14ac:dyDescent="0.25">
      <c r="A42" s="256"/>
      <c r="B42" s="256"/>
      <c r="C42" s="256"/>
      <c r="D42" s="256"/>
      <c r="E42" s="256"/>
      <c r="F42" s="256"/>
      <c r="G42" s="256"/>
      <c r="H42" s="256"/>
      <c r="I42" s="256"/>
      <c r="J42" s="256"/>
    </row>
    <row r="43" spans="1:10" ht="15" hidden="1" customHeight="1" x14ac:dyDescent="0.25">
      <c r="A43" s="256"/>
      <c r="B43" s="256"/>
      <c r="C43" s="256"/>
      <c r="D43" s="256"/>
      <c r="E43" s="256"/>
      <c r="F43" s="256"/>
      <c r="G43" s="256"/>
      <c r="H43" s="256"/>
      <c r="I43" s="256"/>
      <c r="J43" s="256"/>
    </row>
    <row r="44" spans="1:10" ht="15" hidden="1" customHeight="1" x14ac:dyDescent="0.25">
      <c r="A44" s="256"/>
      <c r="B44" s="256"/>
      <c r="C44" s="256"/>
      <c r="D44" s="256"/>
      <c r="E44" s="256"/>
      <c r="F44" s="256"/>
      <c r="G44" s="256"/>
      <c r="H44" s="256"/>
      <c r="I44" s="256"/>
      <c r="J44" s="256"/>
    </row>
    <row r="45" spans="1:10" ht="15" hidden="1" customHeight="1" x14ac:dyDescent="0.25">
      <c r="A45" s="256"/>
      <c r="B45" s="256"/>
      <c r="C45" s="256"/>
      <c r="D45" s="256"/>
      <c r="E45" s="256"/>
      <c r="F45" s="256"/>
      <c r="G45" s="256"/>
      <c r="H45" s="256"/>
      <c r="I45" s="256"/>
      <c r="J45" s="256"/>
    </row>
    <row r="46" spans="1:10" ht="15" hidden="1" customHeight="1" x14ac:dyDescent="0.25">
      <c r="A46" s="256"/>
      <c r="B46" s="256"/>
      <c r="C46" s="256"/>
      <c r="D46" s="256"/>
      <c r="E46" s="256"/>
      <c r="F46" s="256"/>
      <c r="G46" s="256"/>
      <c r="H46" s="256"/>
      <c r="I46" s="256"/>
      <c r="J46" s="256"/>
    </row>
    <row r="47" spans="1:10" ht="15" hidden="1" customHeight="1" x14ac:dyDescent="0.25">
      <c r="A47" s="256"/>
      <c r="B47" s="256"/>
      <c r="C47" s="256"/>
      <c r="D47" s="256"/>
      <c r="E47" s="256"/>
      <c r="F47" s="256"/>
      <c r="G47" s="256"/>
      <c r="H47" s="256"/>
      <c r="I47" s="256"/>
      <c r="J47" s="256"/>
    </row>
    <row r="48" spans="1:10" ht="15" hidden="1" customHeight="1" x14ac:dyDescent="0.25">
      <c r="A48" s="256"/>
      <c r="B48" s="256"/>
      <c r="C48" s="256"/>
      <c r="D48" s="256"/>
      <c r="E48" s="256"/>
      <c r="F48" s="256"/>
      <c r="G48" s="256"/>
      <c r="H48" s="256"/>
      <c r="I48" s="256"/>
      <c r="J48" s="256"/>
    </row>
    <row r="49" spans="1:12" ht="15" hidden="1" customHeight="1" x14ac:dyDescent="0.25">
      <c r="A49" s="256"/>
      <c r="B49" s="256"/>
      <c r="C49" s="256"/>
      <c r="D49" s="256"/>
      <c r="E49" s="256"/>
      <c r="F49" s="256"/>
      <c r="G49" s="256"/>
      <c r="H49" s="256"/>
      <c r="I49" s="256"/>
      <c r="J49" s="256"/>
    </row>
    <row r="50" spans="1:12" ht="15" hidden="1" customHeight="1" x14ac:dyDescent="0.25">
      <c r="A50" s="256"/>
      <c r="B50" s="256"/>
      <c r="C50" s="256"/>
      <c r="D50" s="256"/>
      <c r="E50" s="256"/>
      <c r="F50" s="256"/>
      <c r="G50" s="256"/>
      <c r="H50" s="256"/>
      <c r="I50" s="256"/>
      <c r="J50" s="256"/>
    </row>
    <row r="51" spans="1:12" ht="15" hidden="1" customHeight="1" x14ac:dyDescent="0.25">
      <c r="A51" s="256"/>
      <c r="B51" s="256"/>
      <c r="C51" s="256"/>
      <c r="D51" s="256"/>
      <c r="E51" s="256"/>
      <c r="F51" s="256"/>
      <c r="G51" s="256"/>
      <c r="H51" s="256"/>
      <c r="I51" s="256"/>
      <c r="J51" s="256"/>
    </row>
    <row r="52" spans="1:12" ht="2.25" hidden="1" customHeight="1" x14ac:dyDescent="0.25">
      <c r="A52" s="256"/>
      <c r="B52" s="256"/>
      <c r="C52" s="256"/>
      <c r="D52" s="256"/>
      <c r="E52" s="256"/>
      <c r="F52" s="256"/>
      <c r="G52" s="256"/>
      <c r="H52" s="256"/>
      <c r="I52" s="256"/>
      <c r="J52" s="256"/>
    </row>
    <row r="53" spans="1:12" ht="15" hidden="1" customHeight="1" x14ac:dyDescent="0.25">
      <c r="A53" s="256"/>
      <c r="B53" s="256"/>
      <c r="C53" s="256"/>
      <c r="D53" s="256"/>
      <c r="E53" s="256"/>
      <c r="F53" s="256"/>
      <c r="G53" s="256"/>
      <c r="H53" s="256"/>
      <c r="I53" s="256"/>
      <c r="J53" s="256"/>
    </row>
    <row r="54" spans="1:12" ht="15" hidden="1" customHeight="1" x14ac:dyDescent="0.25">
      <c r="A54" s="256"/>
      <c r="B54" s="256"/>
      <c r="C54" s="256"/>
      <c r="D54" s="256"/>
      <c r="E54" s="256"/>
      <c r="F54" s="256"/>
      <c r="G54" s="256"/>
      <c r="H54" s="256"/>
      <c r="I54" s="256"/>
      <c r="J54" s="256"/>
    </row>
    <row r="55" spans="1:12" ht="15" hidden="1" customHeight="1" x14ac:dyDescent="0.25">
      <c r="A55" s="256"/>
      <c r="B55" s="256"/>
      <c r="C55" s="256"/>
      <c r="D55" s="256"/>
      <c r="E55" s="256"/>
      <c r="F55" s="256"/>
      <c r="G55" s="256"/>
      <c r="H55" s="256"/>
      <c r="I55" s="256"/>
      <c r="J55" s="256"/>
    </row>
    <row r="56" spans="1:12" ht="15" hidden="1" customHeight="1" x14ac:dyDescent="0.25">
      <c r="A56" s="256"/>
      <c r="B56" s="256"/>
      <c r="C56" s="256"/>
      <c r="D56" s="256"/>
      <c r="E56" s="256"/>
      <c r="F56" s="256"/>
      <c r="G56" s="256"/>
      <c r="H56" s="256"/>
      <c r="I56" s="256"/>
      <c r="J56" s="256"/>
    </row>
    <row r="57" spans="1:12" ht="15" hidden="1" customHeight="1" x14ac:dyDescent="0.25">
      <c r="A57" s="256"/>
      <c r="B57" s="256"/>
      <c r="C57" s="256"/>
      <c r="D57" s="256"/>
      <c r="E57" s="256"/>
      <c r="F57" s="256"/>
      <c r="G57" s="256"/>
      <c r="H57" s="256"/>
      <c r="I57" s="256"/>
      <c r="J57" s="256"/>
    </row>
    <row r="58" spans="1:12" ht="15" hidden="1" customHeight="1" x14ac:dyDescent="0.25">
      <c r="A58" s="256"/>
      <c r="B58" s="256"/>
      <c r="C58" s="256"/>
      <c r="D58" s="256"/>
      <c r="E58" s="256"/>
      <c r="F58" s="256"/>
      <c r="G58" s="256"/>
      <c r="H58" s="256"/>
      <c r="I58" s="256"/>
      <c r="J58" s="256"/>
    </row>
    <row r="59" spans="1:12" ht="15" hidden="1" customHeight="1" x14ac:dyDescent="0.25">
      <c r="A59" s="251"/>
      <c r="B59" s="251"/>
      <c r="C59" s="251"/>
      <c r="D59" s="251"/>
      <c r="E59" s="251"/>
      <c r="F59" s="251"/>
      <c r="G59" s="251"/>
      <c r="H59" s="251"/>
      <c r="I59" s="251"/>
      <c r="J59" s="251"/>
    </row>
    <row r="60" spans="1:12" ht="13.5" customHeight="1" x14ac:dyDescent="0.25">
      <c r="A60" s="291" t="s">
        <v>435</v>
      </c>
      <c r="B60" s="388"/>
      <c r="C60" s="388"/>
      <c r="D60" s="388"/>
      <c r="E60" s="388"/>
      <c r="F60" s="388"/>
      <c r="G60" s="388"/>
      <c r="H60" s="388"/>
      <c r="I60" s="388"/>
      <c r="J60" s="388"/>
    </row>
    <row r="61" spans="1:12" ht="13.5" customHeight="1" thickBot="1" x14ac:dyDescent="0.3">
      <c r="A61" s="251"/>
      <c r="B61" s="251"/>
      <c r="C61" s="251"/>
      <c r="D61" s="251"/>
      <c r="E61" s="251"/>
      <c r="F61" s="251"/>
      <c r="G61" s="251"/>
      <c r="H61" s="251"/>
      <c r="I61" s="251"/>
      <c r="J61" s="251"/>
    </row>
    <row r="62" spans="1:12" ht="13.5" customHeight="1" x14ac:dyDescent="0.25">
      <c r="A62" s="371" t="s">
        <v>434</v>
      </c>
      <c r="B62" s="409"/>
      <c r="C62" s="409"/>
      <c r="D62" s="409"/>
      <c r="E62" s="409"/>
      <c r="F62" s="409"/>
      <c r="G62" s="409"/>
      <c r="H62" s="409"/>
      <c r="I62" s="427" t="s">
        <v>419</v>
      </c>
      <c r="J62" s="324"/>
      <c r="K62" s="426" t="s">
        <v>418</v>
      </c>
      <c r="L62" s="347"/>
    </row>
    <row r="63" spans="1:12" ht="13.5" customHeight="1" thickBot="1" x14ac:dyDescent="0.3">
      <c r="A63" s="251"/>
      <c r="B63" s="251"/>
      <c r="C63" s="251"/>
      <c r="D63" s="251"/>
      <c r="E63" s="251"/>
      <c r="F63" s="251"/>
      <c r="G63" s="251"/>
      <c r="H63" s="251"/>
      <c r="I63" s="367"/>
      <c r="J63" s="387"/>
      <c r="L63" s="346"/>
    </row>
    <row r="64" spans="1:12" ht="13.5" customHeight="1" thickBot="1" x14ac:dyDescent="0.3">
      <c r="A64" s="365" t="s">
        <v>213</v>
      </c>
      <c r="B64" s="287" t="s">
        <v>1240</v>
      </c>
      <c r="C64" s="287" t="s">
        <v>1186</v>
      </c>
      <c r="D64" s="287" t="s">
        <v>1091</v>
      </c>
      <c r="E64" s="287" t="s">
        <v>319</v>
      </c>
      <c r="F64" s="287" t="s">
        <v>318</v>
      </c>
      <c r="G64" s="287"/>
      <c r="H64" s="287"/>
      <c r="I64" s="316" t="s">
        <v>1283</v>
      </c>
      <c r="J64" s="317" t="s">
        <v>1282</v>
      </c>
      <c r="K64" s="316" t="s">
        <v>1283</v>
      </c>
      <c r="L64" s="2584" t="s">
        <v>1282</v>
      </c>
    </row>
    <row r="65" spans="1:17" ht="13.5" customHeight="1" x14ac:dyDescent="0.25">
      <c r="A65" s="374" t="s">
        <v>351</v>
      </c>
      <c r="B65" s="285">
        <v>172</v>
      </c>
      <c r="C65" s="285">
        <v>183</v>
      </c>
      <c r="D65" s="285">
        <v>187</v>
      </c>
      <c r="E65" s="285">
        <v>176</v>
      </c>
      <c r="F65" s="285">
        <v>184</v>
      </c>
      <c r="G65" s="285"/>
      <c r="H65" s="285"/>
      <c r="I65" s="2464">
        <v>-6.1461675852450215E-2</v>
      </c>
      <c r="J65" s="425">
        <v>-6.3958848441665883E-2</v>
      </c>
      <c r="K65" s="422">
        <v>-4.4613981393679003E-2</v>
      </c>
      <c r="L65" s="424">
        <v>-1.7560097703430477E-2</v>
      </c>
    </row>
    <row r="66" spans="1:17" ht="13.5" customHeight="1" x14ac:dyDescent="0.25">
      <c r="A66" s="374" t="s">
        <v>198</v>
      </c>
      <c r="B66" s="279">
        <v>63</v>
      </c>
      <c r="C66" s="279">
        <v>61</v>
      </c>
      <c r="D66" s="279">
        <v>64</v>
      </c>
      <c r="E66" s="279">
        <v>62</v>
      </c>
      <c r="F66" s="279">
        <v>63</v>
      </c>
      <c r="G66" s="279"/>
      <c r="H66" s="279"/>
      <c r="I66" s="413">
        <v>2.4018986110982743E-2</v>
      </c>
      <c r="J66" s="412">
        <v>-3.2304848865486457E-3</v>
      </c>
      <c r="K66" s="422">
        <v>3.8039564554511074E-2</v>
      </c>
      <c r="L66" s="412">
        <v>4.58700743737539E-2</v>
      </c>
    </row>
    <row r="67" spans="1:17" ht="13.5" customHeight="1" x14ac:dyDescent="0.25">
      <c r="A67" s="374" t="s">
        <v>347</v>
      </c>
      <c r="B67" s="279">
        <v>3</v>
      </c>
      <c r="C67" s="279">
        <v>6</v>
      </c>
      <c r="D67" s="279">
        <v>5</v>
      </c>
      <c r="E67" s="279">
        <v>5</v>
      </c>
      <c r="F67" s="279">
        <v>4</v>
      </c>
      <c r="G67" s="279"/>
      <c r="H67" s="279"/>
      <c r="I67" s="413">
        <v>-0.44301005729958509</v>
      </c>
      <c r="J67" s="412">
        <v>-0.24150038772418747</v>
      </c>
      <c r="K67" s="422">
        <v>-0.43149578100225983</v>
      </c>
      <c r="L67" s="412">
        <v>-0.20390221761547977</v>
      </c>
    </row>
    <row r="68" spans="1:17" ht="13.5" customHeight="1" x14ac:dyDescent="0.25">
      <c r="A68" s="374" t="s">
        <v>409</v>
      </c>
      <c r="B68" s="279">
        <v>5</v>
      </c>
      <c r="C68" s="279">
        <v>0</v>
      </c>
      <c r="D68" s="279">
        <v>1</v>
      </c>
      <c r="E68" s="279">
        <v>0</v>
      </c>
      <c r="F68" s="279">
        <v>0</v>
      </c>
      <c r="G68" s="279"/>
      <c r="H68" s="279"/>
      <c r="I68" s="413">
        <v>120.38588925034698</v>
      </c>
      <c r="J68" s="412">
        <v>101.87177310308184</v>
      </c>
      <c r="K68" s="422">
        <v>104.27176202083187</v>
      </c>
      <c r="L68" s="423">
        <v>106.9710379700855</v>
      </c>
    </row>
    <row r="69" spans="1:17" ht="13.5" customHeight="1" x14ac:dyDescent="0.25">
      <c r="A69" s="384" t="s">
        <v>344</v>
      </c>
      <c r="B69" s="283">
        <v>243</v>
      </c>
      <c r="C69" s="283">
        <v>250</v>
      </c>
      <c r="D69" s="283">
        <v>257</v>
      </c>
      <c r="E69" s="283">
        <v>243</v>
      </c>
      <c r="F69" s="283">
        <v>251</v>
      </c>
      <c r="G69" s="283"/>
      <c r="H69" s="283"/>
      <c r="I69" s="420">
        <v>-2.9182832470477593E-2</v>
      </c>
      <c r="J69" s="418">
        <v>-3.1639796023989586E-2</v>
      </c>
      <c r="K69" s="419">
        <v>-1.2729882074712151E-2</v>
      </c>
      <c r="L69" s="418">
        <v>1.6293477538044332E-2</v>
      </c>
    </row>
    <row r="70" spans="1:17" ht="13.5" customHeight="1" x14ac:dyDescent="0.25">
      <c r="A70" s="384" t="s">
        <v>334</v>
      </c>
      <c r="B70" s="274">
        <v>-111</v>
      </c>
      <c r="C70" s="274">
        <v>-116</v>
      </c>
      <c r="D70" s="274">
        <v>-116</v>
      </c>
      <c r="E70" s="274">
        <v>-117</v>
      </c>
      <c r="F70" s="274">
        <v>-120</v>
      </c>
      <c r="G70" s="274"/>
      <c r="H70" s="274"/>
      <c r="I70" s="420">
        <v>-4.1605888430369942E-2</v>
      </c>
      <c r="J70" s="418">
        <v>-7.7710414382490378E-2</v>
      </c>
      <c r="K70" s="419">
        <v>-2.0515720271209736E-2</v>
      </c>
      <c r="L70" s="418">
        <v>-2.8846385171835132E-2</v>
      </c>
    </row>
    <row r="71" spans="1:17" ht="13.5" customHeight="1" x14ac:dyDescent="0.25">
      <c r="A71" s="384" t="s">
        <v>332</v>
      </c>
      <c r="B71" s="274">
        <v>132</v>
      </c>
      <c r="C71" s="274">
        <v>134</v>
      </c>
      <c r="D71" s="274">
        <v>141</v>
      </c>
      <c r="E71" s="274">
        <v>126</v>
      </c>
      <c r="F71" s="274">
        <v>131</v>
      </c>
      <c r="G71" s="274"/>
      <c r="H71" s="274"/>
      <c r="I71" s="420">
        <v>-2.5903986245845001E-2</v>
      </c>
      <c r="J71" s="418">
        <v>-4.3463195789925635E-3</v>
      </c>
      <c r="K71" s="419">
        <v>-1.3600523796515107E-2</v>
      </c>
      <c r="L71" s="418">
        <v>4.1424905771446197E-2</v>
      </c>
    </row>
    <row r="72" spans="1:17" ht="13.5" customHeight="1" x14ac:dyDescent="0.25">
      <c r="A72" s="374" t="s">
        <v>142</v>
      </c>
      <c r="B72" s="279">
        <v>-1</v>
      </c>
      <c r="C72" s="279">
        <v>-4</v>
      </c>
      <c r="D72" s="279">
        <v>-2</v>
      </c>
      <c r="E72" s="279">
        <v>-2</v>
      </c>
      <c r="F72" s="279">
        <v>-3</v>
      </c>
      <c r="G72" s="279"/>
      <c r="H72" s="279"/>
      <c r="I72" s="413">
        <v>-0.67001070854543676</v>
      </c>
      <c r="J72" s="412">
        <v>-0.61842232652333706</v>
      </c>
      <c r="K72" s="422">
        <v>-0.66225053670747536</v>
      </c>
      <c r="L72" s="412">
        <v>-0.59950785109728733</v>
      </c>
      <c r="Q72" s="421"/>
    </row>
    <row r="73" spans="1:17" ht="13.5" customHeight="1" x14ac:dyDescent="0.25">
      <c r="A73" s="384" t="s">
        <v>138</v>
      </c>
      <c r="B73" s="274">
        <v>131</v>
      </c>
      <c r="C73" s="274">
        <v>130</v>
      </c>
      <c r="D73" s="274">
        <v>139</v>
      </c>
      <c r="E73" s="274">
        <v>124</v>
      </c>
      <c r="F73" s="274">
        <v>128</v>
      </c>
      <c r="G73" s="274"/>
      <c r="H73" s="274"/>
      <c r="I73" s="420">
        <v>-7.833358558509862E-3</v>
      </c>
      <c r="J73" s="418">
        <v>1.0832890438346121E-2</v>
      </c>
      <c r="K73" s="419">
        <v>4.3958261709586832E-3</v>
      </c>
      <c r="L73" s="418">
        <v>5.7209863935747229E-2</v>
      </c>
    </row>
    <row r="74" spans="1:17" ht="13.5" customHeight="1" x14ac:dyDescent="0.25">
      <c r="A74" s="381"/>
      <c r="B74" s="417"/>
      <c r="C74" s="417"/>
      <c r="D74" s="417"/>
      <c r="E74" s="417"/>
      <c r="F74" s="417"/>
      <c r="G74" s="417"/>
      <c r="H74" s="417"/>
      <c r="I74" s="380"/>
      <c r="J74" s="379"/>
      <c r="K74" s="415"/>
      <c r="L74" s="414"/>
    </row>
    <row r="75" spans="1:17" ht="13.5" customHeight="1" x14ac:dyDescent="0.25">
      <c r="A75" s="374" t="s">
        <v>423</v>
      </c>
      <c r="B75" s="416">
        <v>45.7</v>
      </c>
      <c r="C75" s="416">
        <v>46.4</v>
      </c>
      <c r="D75" s="416">
        <v>45.1</v>
      </c>
      <c r="E75" s="416">
        <v>48.1</v>
      </c>
      <c r="F75" s="416">
        <v>47.8</v>
      </c>
      <c r="G75" s="416"/>
      <c r="H75" s="416"/>
      <c r="I75" s="378"/>
      <c r="J75" s="377"/>
      <c r="K75" s="415"/>
      <c r="L75" s="414"/>
    </row>
    <row r="76" spans="1:17" s="251" customFormat="1" ht="13.5" customHeight="1" x14ac:dyDescent="0.15">
      <c r="A76" s="281" t="s">
        <v>422</v>
      </c>
      <c r="B76" s="416">
        <v>15.049777432308964</v>
      </c>
      <c r="C76" s="416">
        <v>15.348317587990575</v>
      </c>
      <c r="D76" s="416">
        <v>17.161580188130067</v>
      </c>
      <c r="E76" s="416">
        <v>15.087877133269236</v>
      </c>
      <c r="F76" s="416">
        <v>15.433017150690596</v>
      </c>
      <c r="G76" s="416"/>
      <c r="H76" s="416"/>
      <c r="I76" s="378"/>
      <c r="J76" s="377"/>
      <c r="K76" s="415"/>
      <c r="L76" s="414"/>
    </row>
    <row r="77" spans="1:17" ht="13.5" customHeight="1" x14ac:dyDescent="0.25">
      <c r="A77" s="374" t="s">
        <v>128</v>
      </c>
      <c r="B77" s="265">
        <v>2565</v>
      </c>
      <c r="C77" s="265">
        <v>2660</v>
      </c>
      <c r="D77" s="265">
        <v>2572</v>
      </c>
      <c r="E77" s="265">
        <v>2473</v>
      </c>
      <c r="F77" s="265">
        <v>2554</v>
      </c>
      <c r="G77" s="265"/>
      <c r="H77" s="265"/>
      <c r="I77" s="413">
        <v>-3.5935905481573327E-2</v>
      </c>
      <c r="J77" s="412">
        <v>4.3919907641483125E-3</v>
      </c>
      <c r="K77" s="413">
        <v>8.5608759734545625E-3</v>
      </c>
      <c r="L77" s="412">
        <v>6.4048103907002218E-2</v>
      </c>
    </row>
    <row r="78" spans="1:17" ht="13.5" customHeight="1" x14ac:dyDescent="0.25">
      <c r="A78" s="281" t="s">
        <v>421</v>
      </c>
      <c r="B78" s="265">
        <v>4781</v>
      </c>
      <c r="C78" s="265">
        <v>4889</v>
      </c>
      <c r="D78" s="265">
        <v>4948</v>
      </c>
      <c r="E78" s="265">
        <v>4956</v>
      </c>
      <c r="F78" s="265">
        <v>5215</v>
      </c>
      <c r="G78" s="265"/>
      <c r="H78" s="265"/>
      <c r="I78" s="413">
        <v>-2.2038020772216504E-2</v>
      </c>
      <c r="J78" s="412">
        <v>-8.325164191580825E-2</v>
      </c>
      <c r="K78" s="413">
        <v>2.1724779350687173E-2</v>
      </c>
      <c r="L78" s="412">
        <v>-3.0780348928901136E-2</v>
      </c>
    </row>
    <row r="79" spans="1:17" ht="13.5" customHeight="1" thickBot="1" x14ac:dyDescent="0.3">
      <c r="A79" s="374" t="s">
        <v>122</v>
      </c>
      <c r="B79" s="265">
        <v>1933</v>
      </c>
      <c r="C79" s="265">
        <v>1936</v>
      </c>
      <c r="D79" s="265">
        <v>1978</v>
      </c>
      <c r="E79" s="265">
        <v>2058</v>
      </c>
      <c r="F79" s="265">
        <v>2069</v>
      </c>
      <c r="G79" s="265"/>
      <c r="H79" s="265"/>
      <c r="I79" s="411">
        <v>-1.518336234009654E-3</v>
      </c>
      <c r="J79" s="410">
        <v>-6.5746937592113697E-2</v>
      </c>
      <c r="K79" s="411">
        <v>-1.518336234009654E-3</v>
      </c>
      <c r="L79" s="410">
        <v>-6.5746937592113697E-2</v>
      </c>
    </row>
    <row r="80" spans="1:17" ht="13.5" customHeight="1" thickBot="1" x14ac:dyDescent="0.3">
      <c r="A80" s="251"/>
      <c r="B80" s="251"/>
      <c r="C80" s="251"/>
      <c r="D80" s="251"/>
      <c r="E80" s="251"/>
      <c r="F80" s="251"/>
      <c r="G80" s="251"/>
      <c r="H80" s="251"/>
      <c r="I80" s="251"/>
      <c r="J80" s="251"/>
    </row>
    <row r="81" spans="1:12" ht="13.5" customHeight="1" x14ac:dyDescent="0.25">
      <c r="A81" s="371" t="s">
        <v>433</v>
      </c>
      <c r="B81" s="409"/>
      <c r="C81" s="409"/>
      <c r="D81" s="409"/>
      <c r="E81" s="409"/>
      <c r="F81" s="409"/>
      <c r="G81" s="409"/>
      <c r="H81" s="409"/>
      <c r="I81" s="408" t="s">
        <v>419</v>
      </c>
      <c r="J81" s="407"/>
      <c r="K81" s="406" t="s">
        <v>418</v>
      </c>
      <c r="L81" s="405"/>
    </row>
    <row r="82" spans="1:12" ht="13.5" customHeight="1" thickBot="1" x14ac:dyDescent="0.3">
      <c r="A82" s="251"/>
      <c r="B82" s="251"/>
      <c r="C82" s="251"/>
      <c r="D82" s="251"/>
      <c r="E82" s="251"/>
      <c r="F82" s="251"/>
      <c r="G82" s="251"/>
      <c r="H82" s="251"/>
      <c r="I82" s="404"/>
      <c r="J82" s="387"/>
      <c r="K82" s="403"/>
      <c r="L82" s="402"/>
    </row>
    <row r="83" spans="1:12" ht="13.5" customHeight="1" thickBot="1" x14ac:dyDescent="0.3">
      <c r="A83" s="365" t="s">
        <v>417</v>
      </c>
      <c r="B83" s="287" t="s">
        <v>1240</v>
      </c>
      <c r="C83" s="287" t="s">
        <v>1186</v>
      </c>
      <c r="D83" s="287" t="s">
        <v>1091</v>
      </c>
      <c r="E83" s="287" t="s">
        <v>319</v>
      </c>
      <c r="F83" s="287" t="s">
        <v>318</v>
      </c>
      <c r="G83" s="287"/>
      <c r="H83" s="287"/>
      <c r="I83" s="316" t="s">
        <v>1283</v>
      </c>
      <c r="J83" s="317" t="s">
        <v>1282</v>
      </c>
      <c r="K83" s="316" t="s">
        <v>1283</v>
      </c>
      <c r="L83" s="2584" t="s">
        <v>1282</v>
      </c>
    </row>
    <row r="84" spans="1:12" ht="13.5" customHeight="1" x14ac:dyDescent="0.25">
      <c r="A84" s="315" t="s">
        <v>118</v>
      </c>
      <c r="B84" s="363">
        <v>0.69999999999999574</v>
      </c>
      <c r="C84" s="363">
        <v>0.70000000000000284</v>
      </c>
      <c r="D84" s="363">
        <v>0.69999999999999574</v>
      </c>
      <c r="E84" s="363">
        <v>0.69999999999999574</v>
      </c>
      <c r="F84" s="363">
        <v>0.69999999999999574</v>
      </c>
      <c r="G84" s="363"/>
      <c r="H84" s="363"/>
      <c r="I84" s="355">
        <v>-6.4126364665691993E-3</v>
      </c>
      <c r="J84" s="397">
        <v>9.2014990386451112E-2</v>
      </c>
      <c r="K84" s="355">
        <v>3.8049383651319824E-2</v>
      </c>
      <c r="L84" s="354">
        <v>0.17817605228922906</v>
      </c>
    </row>
    <row r="85" spans="1:12" ht="13.5" customHeight="1" x14ac:dyDescent="0.25">
      <c r="A85" s="315" t="s">
        <v>416</v>
      </c>
      <c r="B85" s="363">
        <v>40.6</v>
      </c>
      <c r="C85" s="363">
        <v>42.5</v>
      </c>
      <c r="D85" s="363">
        <v>43.7</v>
      </c>
      <c r="E85" s="363">
        <v>43.6</v>
      </c>
      <c r="F85" s="363">
        <v>43.7</v>
      </c>
      <c r="G85" s="363"/>
      <c r="H85" s="363"/>
      <c r="I85" s="355">
        <v>-4.5105606945613053E-2</v>
      </c>
      <c r="J85" s="397">
        <v>-7.1807399850200015E-2</v>
      </c>
      <c r="K85" s="355">
        <v>-2.3750577531816974E-3</v>
      </c>
      <c r="L85" s="354">
        <v>1.4279135688097799E-3</v>
      </c>
    </row>
    <row r="86" spans="1:12" ht="13.5" customHeight="1" thickBot="1" x14ac:dyDescent="0.3">
      <c r="A86" s="314" t="s">
        <v>116</v>
      </c>
      <c r="B86" s="362">
        <v>3.6</v>
      </c>
      <c r="C86" s="362">
        <v>3.9</v>
      </c>
      <c r="D86" s="362">
        <v>4.0999999999999996</v>
      </c>
      <c r="E86" s="362">
        <v>4.0999999999999996</v>
      </c>
      <c r="F86" s="362">
        <v>4.0999999999999996</v>
      </c>
      <c r="G86" s="362"/>
      <c r="H86" s="362"/>
      <c r="I86" s="352">
        <v>-7.6822648089531653E-2</v>
      </c>
      <c r="J86" s="396">
        <v>-0.11920805129042933</v>
      </c>
      <c r="K86" s="352">
        <v>-3.551140410686271E-2</v>
      </c>
      <c r="L86" s="351">
        <v>-4.9712696112770405E-2</v>
      </c>
    </row>
    <row r="87" spans="1:12" ht="13.5" customHeight="1" x14ac:dyDescent="0.25">
      <c r="A87" s="276" t="s">
        <v>115</v>
      </c>
      <c r="B87" s="350">
        <v>44.9</v>
      </c>
      <c r="C87" s="350">
        <v>47.1</v>
      </c>
      <c r="D87" s="350">
        <v>48.5</v>
      </c>
      <c r="E87" s="350">
        <v>48.4</v>
      </c>
      <c r="F87" s="350">
        <v>48.5</v>
      </c>
      <c r="G87" s="350"/>
      <c r="H87" s="350"/>
      <c r="I87" s="361">
        <v>-4.7176808758274347E-2</v>
      </c>
      <c r="J87" s="401">
        <v>-7.3718740407472505E-2</v>
      </c>
      <c r="K87" s="361">
        <v>-4.5389437323716253E-3</v>
      </c>
      <c r="L87" s="360">
        <v>-6.3423364727444032E-4</v>
      </c>
    </row>
    <row r="88" spans="1:12" ht="13.5" customHeight="1" x14ac:dyDescent="0.25">
      <c r="A88" s="310"/>
      <c r="B88" s="359"/>
      <c r="C88" s="359"/>
      <c r="D88" s="359"/>
      <c r="E88" s="359"/>
      <c r="F88" s="359"/>
      <c r="G88" s="359"/>
      <c r="H88" s="359"/>
      <c r="I88" s="358"/>
      <c r="J88" s="400"/>
      <c r="K88" s="399"/>
      <c r="L88" s="398"/>
    </row>
    <row r="89" spans="1:12" ht="13.5" customHeight="1" x14ac:dyDescent="0.25">
      <c r="A89" s="281" t="s">
        <v>114</v>
      </c>
      <c r="B89" s="356">
        <v>0</v>
      </c>
      <c r="C89" s="356">
        <v>0</v>
      </c>
      <c r="D89" s="356">
        <v>9.9999999999997868E-2</v>
      </c>
      <c r="E89" s="356">
        <v>9.9999999999997868E-2</v>
      </c>
      <c r="F89" s="356">
        <v>0</v>
      </c>
      <c r="G89" s="356"/>
      <c r="H89" s="356"/>
      <c r="I89" s="355">
        <v>-0.15353298066925869</v>
      </c>
      <c r="J89" s="397">
        <v>-0.15791216792835006</v>
      </c>
      <c r="K89" s="355">
        <v>-0.11565444575233708</v>
      </c>
      <c r="L89" s="354">
        <v>-9.1470605801968308E-2</v>
      </c>
    </row>
    <row r="90" spans="1:12" ht="13.5" customHeight="1" thickBot="1" x14ac:dyDescent="0.3">
      <c r="A90" s="301" t="s">
        <v>113</v>
      </c>
      <c r="B90" s="353">
        <v>21.3</v>
      </c>
      <c r="C90" s="353">
        <v>22.1</v>
      </c>
      <c r="D90" s="353">
        <v>22.8</v>
      </c>
      <c r="E90" s="353">
        <v>22.6</v>
      </c>
      <c r="F90" s="353">
        <v>22.2</v>
      </c>
      <c r="G90" s="353"/>
      <c r="H90" s="353"/>
      <c r="I90" s="352">
        <v>-3.5557707238669356E-2</v>
      </c>
      <c r="J90" s="396">
        <v>-3.9285850286722934E-2</v>
      </c>
      <c r="K90" s="352">
        <v>7.6001007177504132E-3</v>
      </c>
      <c r="L90" s="351">
        <v>3.651544553159769E-2</v>
      </c>
    </row>
    <row r="91" spans="1:12" ht="13.5" customHeight="1" thickBot="1" x14ac:dyDescent="0.3">
      <c r="A91" s="276" t="s">
        <v>111</v>
      </c>
      <c r="B91" s="350">
        <v>21.3</v>
      </c>
      <c r="C91" s="350">
        <v>22.1</v>
      </c>
      <c r="D91" s="350">
        <v>22.9</v>
      </c>
      <c r="E91" s="350">
        <v>22.7</v>
      </c>
      <c r="F91" s="350">
        <v>22.2</v>
      </c>
      <c r="G91" s="350"/>
      <c r="H91" s="350"/>
      <c r="I91" s="394">
        <v>-3.5973739963823026E-2</v>
      </c>
      <c r="J91" s="395">
        <v>-3.9704726912823229E-2</v>
      </c>
      <c r="K91" s="394">
        <v>7.1654509528940036E-3</v>
      </c>
      <c r="L91" s="393">
        <v>3.6063519125751897E-2</v>
      </c>
    </row>
    <row r="93" spans="1:12" ht="13.5" customHeight="1" x14ac:dyDescent="0.25">
      <c r="A93" s="392"/>
      <c r="B93" s="392"/>
      <c r="C93" s="392"/>
      <c r="D93" s="392"/>
      <c r="E93" s="392"/>
      <c r="F93" s="392"/>
      <c r="G93" s="392"/>
      <c r="H93" s="392"/>
      <c r="I93" s="392"/>
    </row>
    <row r="94" spans="1:12" ht="13.5" customHeight="1" x14ac:dyDescent="0.25">
      <c r="A94" s="392"/>
      <c r="B94" s="392"/>
      <c r="C94" s="392"/>
      <c r="D94" s="392"/>
      <c r="E94" s="392"/>
      <c r="F94" s="392"/>
      <c r="G94" s="392"/>
      <c r="H94" s="392"/>
      <c r="I94" s="392"/>
    </row>
    <row r="95" spans="1:12" ht="13.5" customHeight="1" x14ac:dyDescent="0.25">
      <c r="A95" s="392"/>
      <c r="B95" s="392"/>
      <c r="C95" s="392"/>
      <c r="D95" s="392"/>
      <c r="E95" s="392"/>
      <c r="F95" s="392"/>
      <c r="G95" s="392"/>
      <c r="H95" s="392"/>
      <c r="I95" s="392"/>
    </row>
    <row r="96" spans="1:12" ht="13.5" customHeight="1" x14ac:dyDescent="0.25">
      <c r="A96" s="392"/>
      <c r="B96" s="392"/>
      <c r="C96" s="392"/>
      <c r="D96" s="392"/>
      <c r="E96" s="392"/>
      <c r="F96" s="392"/>
      <c r="G96" s="392"/>
      <c r="H96" s="392"/>
      <c r="I96" s="392"/>
    </row>
    <row r="97" spans="1:9" ht="13.5" customHeight="1" x14ac:dyDescent="0.25">
      <c r="A97" s="392"/>
      <c r="B97" s="392"/>
      <c r="C97" s="392"/>
      <c r="D97" s="392"/>
      <c r="E97" s="392"/>
      <c r="F97" s="392"/>
      <c r="G97" s="392"/>
      <c r="H97" s="392"/>
      <c r="I97" s="392"/>
    </row>
    <row r="98" spans="1:9" ht="13.5" customHeight="1" x14ac:dyDescent="0.25">
      <c r="A98" s="392"/>
      <c r="B98" s="392"/>
      <c r="C98" s="392"/>
      <c r="D98" s="392"/>
      <c r="E98" s="392"/>
      <c r="F98" s="392"/>
      <c r="G98" s="392"/>
      <c r="H98" s="392"/>
      <c r="I98" s="392"/>
    </row>
    <row r="99" spans="1:9" ht="13.5" customHeight="1" x14ac:dyDescent="0.25">
      <c r="A99" s="392"/>
      <c r="B99" s="392"/>
      <c r="C99" s="392"/>
      <c r="D99" s="392"/>
      <c r="E99" s="392"/>
      <c r="F99" s="392"/>
      <c r="G99" s="392"/>
      <c r="H99" s="392"/>
      <c r="I99" s="392"/>
    </row>
    <row r="100" spans="1:9" ht="13.5" customHeight="1" x14ac:dyDescent="0.25">
      <c r="A100" s="392"/>
      <c r="B100" s="392"/>
      <c r="C100" s="392"/>
      <c r="D100" s="392"/>
      <c r="E100" s="392"/>
      <c r="F100" s="392"/>
      <c r="G100" s="392"/>
      <c r="H100" s="392"/>
      <c r="I100" s="392"/>
    </row>
    <row r="101" spans="1:9" ht="13.5" customHeight="1" x14ac:dyDescent="0.25">
      <c r="A101" s="392"/>
      <c r="B101" s="392"/>
      <c r="C101" s="392"/>
      <c r="D101" s="392"/>
      <c r="E101" s="392"/>
      <c r="F101" s="392"/>
      <c r="G101" s="392"/>
      <c r="H101" s="392"/>
      <c r="I101" s="392"/>
    </row>
    <row r="102" spans="1:9" ht="13.5" customHeight="1" x14ac:dyDescent="0.25">
      <c r="A102" s="392"/>
      <c r="B102" s="392"/>
      <c r="C102" s="392"/>
      <c r="D102" s="392"/>
      <c r="E102" s="392"/>
      <c r="F102" s="392"/>
      <c r="G102" s="392"/>
      <c r="H102" s="392"/>
      <c r="I102" s="392"/>
    </row>
    <row r="103" spans="1:9" ht="13.5" customHeight="1" x14ac:dyDescent="0.25">
      <c r="A103" s="392"/>
      <c r="B103" s="392"/>
      <c r="C103" s="392"/>
      <c r="D103" s="392"/>
      <c r="E103" s="392"/>
      <c r="F103" s="392"/>
      <c r="G103" s="392"/>
      <c r="H103" s="392"/>
      <c r="I103" s="392"/>
    </row>
    <row r="104" spans="1:9" ht="13.5" customHeight="1" x14ac:dyDescent="0.25">
      <c r="A104" s="392"/>
      <c r="B104" s="392"/>
      <c r="C104" s="392"/>
      <c r="D104" s="392"/>
      <c r="E104" s="392"/>
      <c r="F104" s="392"/>
      <c r="G104" s="392"/>
      <c r="H104" s="392"/>
      <c r="I104" s="392"/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&amp;R&amp;"Arial,normal"&amp;8Personal Banking</oddHeader>
    <oddFooter>&amp;C&amp;7Fact book - Q1 2018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J29"/>
  <sheetViews>
    <sheetView view="pageBreakPreview" zoomScaleNormal="100" zoomScaleSheetLayoutView="100" zoomScalePageLayoutView="90" workbookViewId="0">
      <selection activeCell="K25" sqref="K25"/>
    </sheetView>
  </sheetViews>
  <sheetFormatPr defaultRowHeight="13.5" customHeight="1" x14ac:dyDescent="0.15"/>
  <cols>
    <col min="1" max="1" width="30" style="251" customWidth="1"/>
    <col min="2" max="5" width="6.5703125" style="251" customWidth="1"/>
    <col min="6" max="6" width="6.140625" style="251" customWidth="1"/>
    <col min="7" max="7" width="6.5703125" style="251" customWidth="1"/>
    <col min="8" max="8" width="5.7109375" style="251" customWidth="1"/>
    <col min="9" max="9" width="8.28515625" style="251" customWidth="1"/>
    <col min="10" max="10" width="8.85546875" style="251" customWidth="1"/>
    <col min="11" max="16384" width="9.140625" style="251"/>
  </cols>
  <sheetData>
    <row r="1" spans="1:10" ht="13.5" customHeight="1" x14ac:dyDescent="0.15">
      <c r="I1" s="253"/>
      <c r="J1" s="253"/>
    </row>
    <row r="2" spans="1:10" ht="13.5" customHeight="1" x14ac:dyDescent="0.15">
      <c r="A2" s="291" t="s">
        <v>443</v>
      </c>
      <c r="B2" s="291"/>
      <c r="C2" s="409"/>
      <c r="D2" s="409"/>
      <c r="E2" s="409"/>
      <c r="F2" s="409"/>
      <c r="G2" s="409"/>
      <c r="I2" s="253"/>
      <c r="J2" s="253"/>
    </row>
    <row r="3" spans="1:10" ht="13.5" customHeight="1" thickBot="1" x14ac:dyDescent="0.2">
      <c r="I3" s="253"/>
      <c r="J3" s="256"/>
    </row>
    <row r="4" spans="1:10" ht="13.5" customHeight="1" x14ac:dyDescent="0.2">
      <c r="A4" s="476" t="s">
        <v>442</v>
      </c>
      <c r="B4" s="476"/>
      <c r="C4" s="475"/>
      <c r="D4" s="475"/>
      <c r="E4" s="475"/>
      <c r="F4" s="475"/>
      <c r="G4" s="475"/>
      <c r="H4" s="474"/>
      <c r="I4" s="473" t="s">
        <v>419</v>
      </c>
      <c r="J4" s="472"/>
    </row>
    <row r="5" spans="1:10" ht="13.5" customHeight="1" thickBot="1" x14ac:dyDescent="0.25">
      <c r="A5" s="268"/>
      <c r="B5" s="268"/>
      <c r="C5" s="268"/>
      <c r="D5" s="268"/>
      <c r="E5" s="268"/>
      <c r="F5" s="268"/>
      <c r="G5" s="268"/>
      <c r="H5" s="268"/>
      <c r="I5" s="404"/>
      <c r="J5" s="387"/>
    </row>
    <row r="6" spans="1:10" ht="13.5" customHeight="1" thickBot="1" x14ac:dyDescent="0.25">
      <c r="A6" s="471" t="s">
        <v>213</v>
      </c>
      <c r="B6" s="287" t="s">
        <v>1240</v>
      </c>
      <c r="C6" s="287" t="s">
        <v>1186</v>
      </c>
      <c r="D6" s="287" t="s">
        <v>1091</v>
      </c>
      <c r="E6" s="287" t="s">
        <v>319</v>
      </c>
      <c r="F6" s="287" t="s">
        <v>318</v>
      </c>
      <c r="G6" s="287"/>
      <c r="H6" s="287"/>
      <c r="I6" s="316" t="s">
        <v>1283</v>
      </c>
      <c r="J6" s="2584" t="s">
        <v>1282</v>
      </c>
    </row>
    <row r="7" spans="1:10" ht="13.5" customHeight="1" x14ac:dyDescent="0.15">
      <c r="A7" s="389" t="s">
        <v>351</v>
      </c>
      <c r="B7" s="278">
        <v>23</v>
      </c>
      <c r="C7" s="278">
        <v>13</v>
      </c>
      <c r="D7" s="278">
        <v>11</v>
      </c>
      <c r="E7" s="278">
        <v>12</v>
      </c>
      <c r="F7" s="278">
        <v>11</v>
      </c>
      <c r="G7" s="278"/>
      <c r="H7" s="278"/>
      <c r="I7" s="470">
        <v>0.92387851681306477</v>
      </c>
      <c r="J7" s="469">
        <v>1.2837490835330967</v>
      </c>
    </row>
    <row r="8" spans="1:10" ht="13.5" customHeight="1" x14ac:dyDescent="0.15">
      <c r="A8" s="389" t="s">
        <v>198</v>
      </c>
      <c r="B8" s="278">
        <v>-2</v>
      </c>
      <c r="C8" s="278">
        <v>-4</v>
      </c>
      <c r="D8" s="278">
        <v>-1</v>
      </c>
      <c r="E8" s="278">
        <v>1</v>
      </c>
      <c r="F8" s="278">
        <v>2</v>
      </c>
      <c r="G8" s="278"/>
      <c r="H8" s="278"/>
      <c r="I8" s="462">
        <v>-0.57829165749537403</v>
      </c>
      <c r="J8" s="461">
        <v>-1.6729942855454609</v>
      </c>
    </row>
    <row r="9" spans="1:10" ht="13.5" customHeight="1" x14ac:dyDescent="0.15">
      <c r="A9" s="389" t="s">
        <v>347</v>
      </c>
      <c r="B9" s="278">
        <v>0</v>
      </c>
      <c r="C9" s="278">
        <v>0</v>
      </c>
      <c r="D9" s="278">
        <v>0</v>
      </c>
      <c r="E9" s="278">
        <v>2</v>
      </c>
      <c r="F9" s="278">
        <v>1</v>
      </c>
      <c r="G9" s="278"/>
      <c r="H9" s="278"/>
      <c r="I9" s="462">
        <v>-1.8502738230885196</v>
      </c>
      <c r="J9" s="461">
        <v>-1.2240719632927979</v>
      </c>
    </row>
    <row r="10" spans="1:10" ht="13.5" customHeight="1" x14ac:dyDescent="0.15">
      <c r="A10" s="389" t="s">
        <v>409</v>
      </c>
      <c r="B10" s="278">
        <v>1</v>
      </c>
      <c r="C10" s="278">
        <v>0</v>
      </c>
      <c r="D10" s="278">
        <v>0</v>
      </c>
      <c r="E10" s="278">
        <v>1</v>
      </c>
      <c r="F10" s="278">
        <v>1</v>
      </c>
      <c r="G10" s="278"/>
      <c r="H10" s="278"/>
      <c r="I10" s="462">
        <v>0.37590621443472472</v>
      </c>
      <c r="J10" s="461">
        <v>-0.33563324942713157</v>
      </c>
    </row>
    <row r="11" spans="1:10" ht="13.5" customHeight="1" x14ac:dyDescent="0.15">
      <c r="A11" s="468" t="s">
        <v>440</v>
      </c>
      <c r="B11" s="273">
        <v>22</v>
      </c>
      <c r="C11" s="273">
        <v>9</v>
      </c>
      <c r="D11" s="273">
        <v>10</v>
      </c>
      <c r="E11" s="273">
        <v>16</v>
      </c>
      <c r="F11" s="273">
        <v>15</v>
      </c>
      <c r="G11" s="273"/>
      <c r="H11" s="2033"/>
      <c r="I11" s="467">
        <v>1.4155557590073586</v>
      </c>
      <c r="J11" s="466">
        <v>0.49129419861725587</v>
      </c>
    </row>
    <row r="12" spans="1:10" ht="13.5" customHeight="1" x14ac:dyDescent="0.15">
      <c r="A12" s="468" t="s">
        <v>439</v>
      </c>
      <c r="B12" s="273">
        <v>-20</v>
      </c>
      <c r="C12" s="273">
        <v>-29</v>
      </c>
      <c r="D12" s="273">
        <v>-1</v>
      </c>
      <c r="E12" s="273">
        <v>-22</v>
      </c>
      <c r="F12" s="273">
        <v>-1</v>
      </c>
      <c r="G12" s="273"/>
      <c r="H12" s="2033"/>
      <c r="I12" s="467">
        <v>-0.31111145010486707</v>
      </c>
      <c r="J12" s="466">
        <v>16.558016219629398</v>
      </c>
    </row>
    <row r="13" spans="1:10" ht="13.5" customHeight="1" x14ac:dyDescent="0.15">
      <c r="A13" s="468" t="s">
        <v>332</v>
      </c>
      <c r="B13" s="273">
        <v>2</v>
      </c>
      <c r="C13" s="273">
        <v>-20</v>
      </c>
      <c r="D13" s="273">
        <v>9</v>
      </c>
      <c r="E13" s="273">
        <v>-6</v>
      </c>
      <c r="F13" s="273">
        <v>14</v>
      </c>
      <c r="G13" s="273"/>
      <c r="H13" s="2033"/>
      <c r="I13" s="467">
        <v>-1.1278589174797586</v>
      </c>
      <c r="J13" s="466">
        <v>-0.79719162809253319</v>
      </c>
    </row>
    <row r="14" spans="1:10" ht="13.5" customHeight="1" x14ac:dyDescent="0.15">
      <c r="A14" s="389" t="s">
        <v>142</v>
      </c>
      <c r="B14" s="278">
        <v>-1</v>
      </c>
      <c r="C14" s="278">
        <v>-11</v>
      </c>
      <c r="D14" s="278">
        <v>0</v>
      </c>
      <c r="E14" s="278">
        <v>-8</v>
      </c>
      <c r="F14" s="278">
        <v>1</v>
      </c>
      <c r="G14" s="278"/>
      <c r="H14" s="2034"/>
      <c r="I14" s="462">
        <v>-0.95290954710157094</v>
      </c>
      <c r="J14" s="461">
        <v>-1.7130664867946024</v>
      </c>
    </row>
    <row r="15" spans="1:10" ht="13.5" customHeight="1" x14ac:dyDescent="0.15">
      <c r="A15" s="468" t="s">
        <v>138</v>
      </c>
      <c r="B15" s="273">
        <v>1</v>
      </c>
      <c r="C15" s="273">
        <v>-31</v>
      </c>
      <c r="D15" s="273">
        <v>9</v>
      </c>
      <c r="E15" s="273">
        <v>-14</v>
      </c>
      <c r="F15" s="273">
        <v>15</v>
      </c>
      <c r="G15" s="273"/>
      <c r="H15" s="2033"/>
      <c r="I15" s="467">
        <v>-1.0660796430489481</v>
      </c>
      <c r="J15" s="466">
        <v>-0.8467314774348742</v>
      </c>
    </row>
    <row r="16" spans="1:10" ht="13.5" customHeight="1" x14ac:dyDescent="0.15">
      <c r="A16" s="389"/>
      <c r="B16" s="278"/>
      <c r="C16" s="278"/>
      <c r="D16" s="278"/>
      <c r="E16" s="278"/>
      <c r="F16" s="278"/>
      <c r="G16" s="278"/>
      <c r="H16" s="278"/>
      <c r="I16" s="465"/>
      <c r="J16" s="464"/>
    </row>
    <row r="17" spans="1:10" ht="13.5" customHeight="1" x14ac:dyDescent="0.15">
      <c r="A17" s="389" t="s">
        <v>128</v>
      </c>
      <c r="B17" s="264">
        <v>327</v>
      </c>
      <c r="C17" s="264">
        <v>315</v>
      </c>
      <c r="D17" s="264">
        <v>308</v>
      </c>
      <c r="E17" s="264">
        <v>301</v>
      </c>
      <c r="F17" s="264">
        <v>300</v>
      </c>
      <c r="G17" s="264"/>
      <c r="H17" s="463"/>
      <c r="I17" s="462">
        <v>3.9086587116071936E-2</v>
      </c>
      <c r="J17" s="461">
        <v>9.2862601385212518E-2</v>
      </c>
    </row>
    <row r="18" spans="1:10" ht="13.5" customHeight="1" thickBot="1" x14ac:dyDescent="0.2">
      <c r="A18" s="389" t="s">
        <v>122</v>
      </c>
      <c r="B18" s="264">
        <v>3601</v>
      </c>
      <c r="C18" s="264">
        <v>3612</v>
      </c>
      <c r="D18" s="264">
        <v>3742</v>
      </c>
      <c r="E18" s="264">
        <v>3720</v>
      </c>
      <c r="F18" s="264">
        <v>3603</v>
      </c>
      <c r="G18" s="264"/>
      <c r="H18" s="264"/>
      <c r="I18" s="460">
        <v>-2.9484641685473267E-3</v>
      </c>
      <c r="J18" s="459">
        <v>-4.8568613574284658E-4</v>
      </c>
    </row>
    <row r="19" spans="1:10" ht="13.5" customHeight="1" x14ac:dyDescent="0.15">
      <c r="A19" s="256"/>
      <c r="B19" s="256"/>
      <c r="C19" s="256"/>
      <c r="D19" s="256"/>
      <c r="E19" s="256"/>
      <c r="F19" s="256"/>
      <c r="G19" s="256"/>
      <c r="H19" s="256"/>
      <c r="I19" s="256"/>
      <c r="J19" s="256"/>
    </row>
    <row r="20" spans="1:10" ht="13.5" customHeight="1" x14ac:dyDescent="0.15">
      <c r="A20" s="256"/>
      <c r="B20" s="256"/>
      <c r="C20" s="256"/>
      <c r="D20" s="256"/>
      <c r="E20" s="256"/>
      <c r="F20" s="256"/>
      <c r="G20" s="256"/>
      <c r="H20" s="256"/>
      <c r="I20" s="256"/>
      <c r="J20" s="256"/>
    </row>
    <row r="21" spans="1:10" ht="13.5" customHeight="1" x14ac:dyDescent="0.15">
      <c r="A21" s="256"/>
      <c r="B21" s="256"/>
      <c r="C21" s="256"/>
      <c r="D21" s="256"/>
      <c r="E21" s="256"/>
      <c r="F21" s="256"/>
      <c r="G21" s="256"/>
      <c r="H21" s="256"/>
      <c r="I21" s="256"/>
      <c r="J21" s="256"/>
    </row>
    <row r="22" spans="1:10" ht="13.5" customHeight="1" x14ac:dyDescent="0.15">
      <c r="A22" s="256"/>
      <c r="B22" s="256"/>
      <c r="C22" s="256"/>
      <c r="D22" s="256"/>
      <c r="E22" s="256"/>
      <c r="F22" s="256"/>
      <c r="G22" s="256"/>
      <c r="H22" s="256"/>
      <c r="I22" s="256"/>
      <c r="J22" s="256"/>
    </row>
    <row r="23" spans="1:10" ht="13.5" customHeight="1" x14ac:dyDescent="0.15">
      <c r="A23" s="256"/>
      <c r="B23" s="256"/>
      <c r="C23" s="256"/>
      <c r="D23" s="256"/>
      <c r="E23" s="256"/>
      <c r="F23" s="256"/>
      <c r="G23" s="256"/>
      <c r="H23" s="256"/>
      <c r="I23" s="256"/>
      <c r="J23" s="256"/>
    </row>
    <row r="24" spans="1:10" ht="13.5" customHeight="1" x14ac:dyDescent="0.15">
      <c r="A24" s="256"/>
      <c r="B24" s="256"/>
      <c r="C24" s="256"/>
      <c r="D24" s="256"/>
      <c r="E24" s="256"/>
      <c r="F24" s="256"/>
      <c r="G24" s="256"/>
      <c r="H24" s="256"/>
      <c r="I24" s="256"/>
      <c r="J24" s="256"/>
    </row>
    <row r="25" spans="1:10" ht="13.5" customHeight="1" x14ac:dyDescent="0.15">
      <c r="A25" s="256"/>
      <c r="B25" s="256"/>
      <c r="C25" s="256"/>
      <c r="D25" s="256"/>
      <c r="E25" s="256"/>
      <c r="F25" s="256"/>
      <c r="G25" s="256"/>
      <c r="H25" s="256"/>
      <c r="I25" s="256"/>
      <c r="J25" s="256"/>
    </row>
    <row r="26" spans="1:10" ht="13.5" customHeight="1" x14ac:dyDescent="0.15">
      <c r="J26" s="256"/>
    </row>
    <row r="27" spans="1:10" ht="13.5" customHeight="1" x14ac:dyDescent="0.15">
      <c r="J27" s="256"/>
    </row>
    <row r="28" spans="1:10" ht="13.5" customHeight="1" x14ac:dyDescent="0.15">
      <c r="J28" s="256"/>
    </row>
    <row r="29" spans="1:10" ht="13.5" customHeight="1" x14ac:dyDescent="0.15">
      <c r="J29" s="256"/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&amp;R&amp;"Arial,Normal"&amp;8Personal Banking</oddHeader>
    <oddFooter>&amp;C&amp;7Fact book - Q1 2018</oddFooter>
  </headerFooter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tabColor theme="7" tint="0.59999389629810485"/>
  </sheetPr>
  <dimension ref="A1"/>
  <sheetViews>
    <sheetView view="pageBreakPreview" topLeftCell="A7" zoomScale="80" zoomScaleNormal="100" zoomScaleSheetLayoutView="80" workbookViewId="0">
      <selection activeCell="Q44" sqref="Q44"/>
    </sheetView>
  </sheetViews>
  <sheetFormatPr defaultRowHeight="11.25" x14ac:dyDescent="0.2"/>
  <cols>
    <col min="1" max="16384" width="9.140625" style="477"/>
  </cols>
  <sheetData/>
  <pageMargins left="0.7" right="0.7" top="0.75" bottom="0.75" header="0.3" footer="0.3"/>
  <pageSetup paperSize="9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L87"/>
  <sheetViews>
    <sheetView view="pageLayout" topLeftCell="A13" zoomScaleNormal="100" zoomScaleSheetLayoutView="100" workbookViewId="0">
      <selection activeCell="J57" sqref="J57"/>
    </sheetView>
  </sheetViews>
  <sheetFormatPr defaultColWidth="9.140625" defaultRowHeight="8.25" x14ac:dyDescent="0.15"/>
  <cols>
    <col min="1" max="1" width="27.140625" style="478" customWidth="1"/>
    <col min="2" max="2" width="8.28515625" style="478" customWidth="1"/>
    <col min="3" max="3" width="7.42578125" style="478" customWidth="1"/>
    <col min="4" max="4" width="7.42578125" style="479" customWidth="1"/>
    <col min="5" max="7" width="7.140625" style="479" customWidth="1"/>
    <col min="8" max="8" width="6.140625" style="479" customWidth="1"/>
    <col min="9" max="10" width="7.140625" style="478" customWidth="1"/>
    <col min="11" max="11" width="7.7109375" style="478" customWidth="1"/>
    <col min="12" max="12" width="8.5703125" style="478" customWidth="1"/>
    <col min="13" max="24" width="0" style="478" hidden="1" customWidth="1"/>
    <col min="25" max="16384" width="9.140625" style="478"/>
  </cols>
  <sheetData>
    <row r="1" spans="1:12" ht="13.5" customHeight="1" x14ac:dyDescent="0.2">
      <c r="A1" s="505" t="s">
        <v>449</v>
      </c>
      <c r="B1" s="505"/>
      <c r="C1" s="505"/>
      <c r="D1" s="554"/>
      <c r="E1" s="554"/>
      <c r="F1" s="554"/>
      <c r="G1" s="554"/>
      <c r="H1" s="536"/>
      <c r="I1" s="534" t="s">
        <v>419</v>
      </c>
      <c r="J1" s="535"/>
      <c r="K1" s="534" t="s">
        <v>424</v>
      </c>
      <c r="L1" s="533"/>
    </row>
    <row r="2" spans="1:12" ht="13.5" customHeight="1" thickBot="1" x14ac:dyDescent="0.25">
      <c r="I2" s="531"/>
      <c r="J2" s="532"/>
      <c r="K2" s="531"/>
      <c r="L2" s="530"/>
    </row>
    <row r="3" spans="1:12" s="555" customFormat="1" ht="13.5" customHeight="1" thickBot="1" x14ac:dyDescent="0.25">
      <c r="A3" s="503" t="s">
        <v>213</v>
      </c>
      <c r="B3" s="503" t="s">
        <v>1240</v>
      </c>
      <c r="C3" s="503" t="s">
        <v>1186</v>
      </c>
      <c r="D3" s="503" t="s">
        <v>1091</v>
      </c>
      <c r="E3" s="503" t="s">
        <v>319</v>
      </c>
      <c r="F3" s="502" t="s">
        <v>318</v>
      </c>
      <c r="G3" s="502"/>
      <c r="I3" s="527" t="s">
        <v>1283</v>
      </c>
      <c r="J3" s="528" t="s">
        <v>1282</v>
      </c>
      <c r="K3" s="527" t="s">
        <v>1283</v>
      </c>
      <c r="L3" s="2271" t="s">
        <v>1282</v>
      </c>
    </row>
    <row r="4" spans="1:12" s="555" customFormat="1" ht="13.5" customHeight="1" x14ac:dyDescent="0.25">
      <c r="A4" s="500" t="s">
        <v>351</v>
      </c>
      <c r="B4" s="263">
        <v>292</v>
      </c>
      <c r="C4" s="263">
        <v>282</v>
      </c>
      <c r="D4" s="263">
        <v>285</v>
      </c>
      <c r="E4" s="263">
        <v>287</v>
      </c>
      <c r="F4" s="263">
        <v>282</v>
      </c>
      <c r="G4" s="263"/>
      <c r="I4" s="515">
        <v>3.2646722149171747E-2</v>
      </c>
      <c r="J4" s="516">
        <v>3.2240815974330372E-2</v>
      </c>
      <c r="K4" s="515">
        <v>3.7015937160767232E-2</v>
      </c>
      <c r="L4" s="514">
        <v>6.0005435262477036E-2</v>
      </c>
    </row>
    <row r="5" spans="1:12" s="555" customFormat="1" ht="13.5" customHeight="1" x14ac:dyDescent="0.25">
      <c r="A5" s="500" t="s">
        <v>198</v>
      </c>
      <c r="B5" s="277">
        <v>116</v>
      </c>
      <c r="C5" s="277">
        <v>125</v>
      </c>
      <c r="D5" s="277">
        <v>110</v>
      </c>
      <c r="E5" s="277">
        <v>127</v>
      </c>
      <c r="F5" s="277">
        <v>113</v>
      </c>
      <c r="G5" s="277"/>
      <c r="I5" s="515">
        <v>-7.145600202557123E-2</v>
      </c>
      <c r="J5" s="516">
        <v>2.1109844593258043E-2</v>
      </c>
      <c r="K5" s="515">
        <v>-6.5320903101605321E-2</v>
      </c>
      <c r="L5" s="514">
        <v>4.659892109179653E-2</v>
      </c>
    </row>
    <row r="6" spans="1:12" s="555" customFormat="1" ht="13.5" customHeight="1" x14ac:dyDescent="0.25">
      <c r="A6" s="500" t="s">
        <v>347</v>
      </c>
      <c r="B6" s="277">
        <v>120</v>
      </c>
      <c r="C6" s="277">
        <v>58</v>
      </c>
      <c r="D6" s="277">
        <v>62</v>
      </c>
      <c r="E6" s="277">
        <v>74</v>
      </c>
      <c r="F6" s="277">
        <v>67</v>
      </c>
      <c r="G6" s="277"/>
      <c r="I6" s="515">
        <v>1.0808462926225983</v>
      </c>
      <c r="J6" s="516">
        <v>0.78457516712351705</v>
      </c>
      <c r="K6" s="515">
        <v>1.0977838434430298</v>
      </c>
      <c r="L6" s="514">
        <v>0.84611931859143086</v>
      </c>
    </row>
    <row r="7" spans="1:12" s="555" customFormat="1" ht="13.5" customHeight="1" x14ac:dyDescent="0.25">
      <c r="A7" s="500" t="s">
        <v>409</v>
      </c>
      <c r="B7" s="277">
        <v>8</v>
      </c>
      <c r="C7" s="277">
        <v>9</v>
      </c>
      <c r="D7" s="277">
        <v>7</v>
      </c>
      <c r="E7" s="277">
        <v>8</v>
      </c>
      <c r="F7" s="277">
        <v>21</v>
      </c>
      <c r="G7" s="277"/>
      <c r="I7" s="515">
        <v>-1.7873280553138193E-2</v>
      </c>
      <c r="J7" s="516">
        <v>-0.57212243491687176</v>
      </c>
      <c r="K7" s="515">
        <v>-1.0712061072544077E-2</v>
      </c>
      <c r="L7" s="514">
        <v>-0.56953920609455344</v>
      </c>
    </row>
    <row r="8" spans="1:12" s="555" customFormat="1" ht="13.5" customHeight="1" x14ac:dyDescent="0.25">
      <c r="A8" s="499" t="s">
        <v>344</v>
      </c>
      <c r="B8" s="282">
        <v>536</v>
      </c>
      <c r="C8" s="282">
        <v>474</v>
      </c>
      <c r="D8" s="282">
        <v>464</v>
      </c>
      <c r="E8" s="282">
        <v>496</v>
      </c>
      <c r="F8" s="282">
        <v>483</v>
      </c>
      <c r="G8" s="282"/>
      <c r="I8" s="523">
        <v>0.13230088601532874</v>
      </c>
      <c r="J8" s="524">
        <v>0.10906367245471404</v>
      </c>
      <c r="K8" s="523">
        <v>0.13847941560005994</v>
      </c>
      <c r="L8" s="522">
        <v>0.13868146098349676</v>
      </c>
    </row>
    <row r="9" spans="1:12" s="555" customFormat="1" ht="13.5" customHeight="1" x14ac:dyDescent="0.25">
      <c r="A9" s="499" t="s">
        <v>334</v>
      </c>
      <c r="B9" s="272">
        <v>-286</v>
      </c>
      <c r="C9" s="272">
        <v>-340</v>
      </c>
      <c r="D9" s="272">
        <v>-284</v>
      </c>
      <c r="E9" s="272">
        <v>-290</v>
      </c>
      <c r="F9" s="272">
        <v>-289</v>
      </c>
      <c r="G9" s="272"/>
      <c r="I9" s="523">
        <v>-0.15866954886868367</v>
      </c>
      <c r="J9" s="524">
        <v>-9.8151152063854497E-3</v>
      </c>
      <c r="K9" s="523">
        <v>-0.15135920702869499</v>
      </c>
      <c r="L9" s="522">
        <v>1.7195511437866351E-2</v>
      </c>
    </row>
    <row r="10" spans="1:12" s="555" customFormat="1" ht="13.5" customHeight="1" x14ac:dyDescent="0.25">
      <c r="A10" s="499" t="s">
        <v>332</v>
      </c>
      <c r="B10" s="272">
        <v>250</v>
      </c>
      <c r="C10" s="272">
        <v>134</v>
      </c>
      <c r="D10" s="272">
        <v>180</v>
      </c>
      <c r="E10" s="272">
        <v>206</v>
      </c>
      <c r="F10" s="272">
        <v>194</v>
      </c>
      <c r="G10" s="272"/>
      <c r="I10" s="523">
        <v>0.86687068632814901</v>
      </c>
      <c r="J10" s="524">
        <v>0.28451835701123041</v>
      </c>
      <c r="K10" s="523">
        <v>0.86436312735593712</v>
      </c>
      <c r="L10" s="522">
        <v>0.31815110836094984</v>
      </c>
    </row>
    <row r="11" spans="1:12" s="555" customFormat="1" ht="13.5" customHeight="1" x14ac:dyDescent="0.25">
      <c r="A11" s="500" t="s">
        <v>142</v>
      </c>
      <c r="B11" s="277">
        <v>17</v>
      </c>
      <c r="C11" s="277">
        <v>-29</v>
      </c>
      <c r="D11" s="277">
        <v>-25</v>
      </c>
      <c r="E11" s="277">
        <v>-17</v>
      </c>
      <c r="F11" s="277">
        <v>-17</v>
      </c>
      <c r="G11" s="277"/>
      <c r="I11" s="515">
        <v>-1.5690634138284076</v>
      </c>
      <c r="J11" s="516">
        <v>-2.0004777297007825</v>
      </c>
      <c r="K11" s="515">
        <v>-1.5738914018747208</v>
      </c>
      <c r="L11" s="514">
        <v>-2.0723877581249663</v>
      </c>
    </row>
    <row r="12" spans="1:12" s="555" customFormat="1" ht="13.5" customHeight="1" x14ac:dyDescent="0.25">
      <c r="A12" s="499" t="s">
        <v>138</v>
      </c>
      <c r="B12" s="272">
        <v>267</v>
      </c>
      <c r="C12" s="272">
        <v>105</v>
      </c>
      <c r="D12" s="272">
        <v>155</v>
      </c>
      <c r="E12" s="272">
        <v>189</v>
      </c>
      <c r="F12" s="272">
        <v>177</v>
      </c>
      <c r="G12" s="272"/>
      <c r="I12" s="523">
        <v>1.5963396500971516</v>
      </c>
      <c r="J12" s="524">
        <v>0.49659051654297137</v>
      </c>
      <c r="K12" s="523">
        <v>1.5285148038388812</v>
      </c>
      <c r="L12" s="522">
        <v>0.52884945926907512</v>
      </c>
    </row>
    <row r="13" spans="1:12" s="555" customFormat="1" ht="13.5" customHeight="1" x14ac:dyDescent="0.25">
      <c r="A13" s="553"/>
      <c r="B13" s="552"/>
      <c r="C13" s="552"/>
      <c r="D13" s="552"/>
      <c r="E13" s="552"/>
      <c r="F13" s="552"/>
      <c r="G13" s="551"/>
      <c r="I13" s="550"/>
      <c r="J13" s="520"/>
      <c r="K13" s="550"/>
      <c r="L13" s="549"/>
    </row>
    <row r="14" spans="1:12" s="555" customFormat="1" ht="13.5" customHeight="1" x14ac:dyDescent="0.25">
      <c r="A14" s="500" t="s">
        <v>423</v>
      </c>
      <c r="B14" s="335">
        <v>53.2</v>
      </c>
      <c r="C14" s="335">
        <v>71.5</v>
      </c>
      <c r="D14" s="335">
        <v>61.2</v>
      </c>
      <c r="E14" s="335">
        <v>58.6</v>
      </c>
      <c r="F14" s="335">
        <v>59.6</v>
      </c>
      <c r="G14" s="335"/>
      <c r="I14" s="547"/>
      <c r="J14" s="548"/>
      <c r="K14" s="547"/>
      <c r="L14" s="546"/>
    </row>
    <row r="15" spans="1:12" s="555" customFormat="1" ht="13.5" customHeight="1" x14ac:dyDescent="0.25">
      <c r="A15" s="500" t="s">
        <v>422</v>
      </c>
      <c r="B15" s="335">
        <v>13.654883016018001</v>
      </c>
      <c r="C15" s="335">
        <v>5.272676108800237</v>
      </c>
      <c r="D15" s="335">
        <v>7.6515240085667706</v>
      </c>
      <c r="E15" s="335">
        <v>9.2139412673675523</v>
      </c>
      <c r="F15" s="335">
        <v>8.7555689392349834</v>
      </c>
      <c r="G15" s="335"/>
      <c r="I15" s="545"/>
      <c r="J15" s="544"/>
      <c r="K15" s="543"/>
      <c r="L15" s="542"/>
    </row>
    <row r="16" spans="1:12" s="555" customFormat="1" ht="13.5" customHeight="1" x14ac:dyDescent="0.25">
      <c r="A16" s="500" t="s">
        <v>128</v>
      </c>
      <c r="B16" s="263">
        <v>5986</v>
      </c>
      <c r="C16" s="263">
        <v>5921</v>
      </c>
      <c r="D16" s="263">
        <v>5956</v>
      </c>
      <c r="E16" s="263">
        <v>6330</v>
      </c>
      <c r="F16" s="263">
        <v>6153</v>
      </c>
      <c r="G16" s="263"/>
      <c r="I16" s="541">
        <v>1.0865530534305501E-2</v>
      </c>
      <c r="J16" s="514">
        <v>-2.7148235766562889E-2</v>
      </c>
      <c r="K16" s="541">
        <v>1.4564683981224791E-2</v>
      </c>
      <c r="L16" s="514">
        <v>1.6532847579003862E-2</v>
      </c>
    </row>
    <row r="17" spans="1:12" s="555" customFormat="1" ht="13.5" customHeight="1" x14ac:dyDescent="0.25">
      <c r="A17" s="500" t="s">
        <v>421</v>
      </c>
      <c r="B17" s="263">
        <v>33069</v>
      </c>
      <c r="C17" s="263">
        <v>33324</v>
      </c>
      <c r="D17" s="263">
        <v>34075</v>
      </c>
      <c r="E17" s="263">
        <v>33965</v>
      </c>
      <c r="F17" s="263">
        <v>33611</v>
      </c>
      <c r="G17" s="263"/>
      <c r="I17" s="541">
        <v>-7.6597646328436797E-3</v>
      </c>
      <c r="J17" s="514">
        <v>-1.6135848984770051E-2</v>
      </c>
      <c r="K17" s="541">
        <v>-5.8308055198075248E-3</v>
      </c>
      <c r="L17" s="514">
        <v>5.7549080298994637E-2</v>
      </c>
    </row>
    <row r="18" spans="1:12" s="555" customFormat="1" ht="13.5" customHeight="1" thickBot="1" x14ac:dyDescent="0.3">
      <c r="A18" s="500" t="s">
        <v>122</v>
      </c>
      <c r="B18" s="263">
        <v>5150</v>
      </c>
      <c r="C18" s="263">
        <v>5318</v>
      </c>
      <c r="D18" s="263">
        <v>5575</v>
      </c>
      <c r="E18" s="263">
        <v>5480</v>
      </c>
      <c r="F18" s="263">
        <v>5497</v>
      </c>
      <c r="G18" s="263"/>
      <c r="I18" s="540">
        <v>-3.1759550143541149E-2</v>
      </c>
      <c r="J18" s="539">
        <v>-6.3042378770953755E-2</v>
      </c>
      <c r="K18" s="540">
        <v>-3.1759550143541149E-2</v>
      </c>
      <c r="L18" s="539">
        <v>-6.3042378770953755E-2</v>
      </c>
    </row>
    <row r="19" spans="1:12" s="555" customFormat="1" ht="13.5" customHeight="1" x14ac:dyDescent="0.25">
      <c r="A19" s="500"/>
      <c r="B19" s="500"/>
      <c r="C19" s="263"/>
      <c r="D19" s="263"/>
      <c r="E19" s="263"/>
      <c r="F19" s="263"/>
      <c r="G19" s="263"/>
      <c r="H19" s="2035"/>
      <c r="I19" s="265"/>
      <c r="J19" s="326"/>
      <c r="K19" s="326"/>
    </row>
    <row r="20" spans="1:12" s="555" customFormat="1" ht="13.5" customHeight="1" thickBot="1" x14ac:dyDescent="0.3">
      <c r="A20" s="505" t="s">
        <v>448</v>
      </c>
      <c r="B20" s="505"/>
      <c r="C20" s="263"/>
      <c r="D20" s="263"/>
      <c r="E20" s="263"/>
      <c r="F20" s="263"/>
      <c r="G20" s="263"/>
      <c r="H20" s="263"/>
      <c r="I20" s="265"/>
      <c r="J20" s="326"/>
      <c r="K20" s="326"/>
    </row>
    <row r="21" spans="1:12" ht="13.5" customHeight="1" x14ac:dyDescent="0.2">
      <c r="C21" s="554"/>
      <c r="D21" s="554"/>
      <c r="E21" s="554"/>
      <c r="F21" s="554"/>
      <c r="G21" s="554"/>
      <c r="H21" s="277"/>
      <c r="I21" s="534" t="s">
        <v>419</v>
      </c>
      <c r="J21" s="535"/>
      <c r="K21" s="534" t="s">
        <v>424</v>
      </c>
      <c r="L21" s="533"/>
    </row>
    <row r="22" spans="1:12" ht="11.25" customHeight="1" thickBot="1" x14ac:dyDescent="0.25">
      <c r="C22" s="479"/>
      <c r="H22" s="277"/>
      <c r="I22" s="531"/>
      <c r="J22" s="532"/>
      <c r="K22" s="531"/>
      <c r="L22" s="530"/>
    </row>
    <row r="23" spans="1:12" ht="24.75" customHeight="1" thickBot="1" x14ac:dyDescent="0.25">
      <c r="A23" s="503" t="s">
        <v>213</v>
      </c>
      <c r="B23" s="503" t="s">
        <v>1240</v>
      </c>
      <c r="C23" s="503" t="s">
        <v>1186</v>
      </c>
      <c r="D23" s="503" t="s">
        <v>1091</v>
      </c>
      <c r="E23" s="503" t="s">
        <v>319</v>
      </c>
      <c r="F23" s="502" t="s">
        <v>318</v>
      </c>
      <c r="G23" s="502"/>
      <c r="H23" s="277"/>
      <c r="I23" s="527" t="s">
        <v>1283</v>
      </c>
      <c r="J23" s="528" t="s">
        <v>1282</v>
      </c>
      <c r="K23" s="527" t="s">
        <v>1283</v>
      </c>
      <c r="L23" s="2271" t="s">
        <v>1282</v>
      </c>
    </row>
    <row r="24" spans="1:12" ht="13.5" customHeight="1" x14ac:dyDescent="0.15">
      <c r="A24" s="500" t="s">
        <v>351</v>
      </c>
      <c r="B24" s="263">
        <v>291</v>
      </c>
      <c r="C24" s="263">
        <v>282</v>
      </c>
      <c r="D24" s="263">
        <v>285</v>
      </c>
      <c r="E24" s="263">
        <v>286</v>
      </c>
      <c r="F24" s="263">
        <v>283</v>
      </c>
      <c r="G24" s="263"/>
      <c r="H24" s="2015"/>
      <c r="I24" s="515">
        <v>3.2646722149171747E-2</v>
      </c>
      <c r="J24" s="516">
        <v>3.2240815974330372E-2</v>
      </c>
      <c r="K24" s="515">
        <v>3.7015937160767232E-2</v>
      </c>
      <c r="L24" s="514">
        <v>6.0005435262477036E-2</v>
      </c>
    </row>
    <row r="25" spans="1:12" ht="13.5" customHeight="1" x14ac:dyDescent="0.15">
      <c r="A25" s="500" t="s">
        <v>198</v>
      </c>
      <c r="B25" s="277">
        <v>156</v>
      </c>
      <c r="C25" s="277">
        <v>167</v>
      </c>
      <c r="D25" s="277">
        <v>151</v>
      </c>
      <c r="E25" s="277">
        <v>168</v>
      </c>
      <c r="F25" s="277">
        <v>154</v>
      </c>
      <c r="G25" s="277"/>
      <c r="H25" s="277"/>
      <c r="I25" s="515">
        <v>-6.6520240774492367E-2</v>
      </c>
      <c r="J25" s="516">
        <v>1.42967020482061E-2</v>
      </c>
      <c r="K25" s="515">
        <v>-6.0673524667770651E-2</v>
      </c>
      <c r="L25" s="514">
        <v>3.7330981531937812E-2</v>
      </c>
    </row>
    <row r="26" spans="1:12" ht="13.5" customHeight="1" x14ac:dyDescent="0.15">
      <c r="A26" s="500" t="s">
        <v>347</v>
      </c>
      <c r="B26" s="277">
        <v>120</v>
      </c>
      <c r="C26" s="277">
        <v>58</v>
      </c>
      <c r="D26" s="277">
        <v>62</v>
      </c>
      <c r="E26" s="277">
        <v>74</v>
      </c>
      <c r="F26" s="277">
        <v>67</v>
      </c>
      <c r="G26" s="277"/>
      <c r="H26" s="277"/>
      <c r="I26" s="515">
        <v>1.0808462926225983</v>
      </c>
      <c r="J26" s="516">
        <v>0.78457516712351705</v>
      </c>
      <c r="K26" s="515">
        <v>1.0977838434430298</v>
      </c>
      <c r="L26" s="514">
        <v>0.84611931859143086</v>
      </c>
    </row>
    <row r="27" spans="1:12" ht="13.5" customHeight="1" x14ac:dyDescent="0.15">
      <c r="A27" s="500" t="s">
        <v>409</v>
      </c>
      <c r="B27" s="277">
        <v>9</v>
      </c>
      <c r="C27" s="277">
        <v>9</v>
      </c>
      <c r="D27" s="277">
        <v>7</v>
      </c>
      <c r="E27" s="277">
        <v>9</v>
      </c>
      <c r="F27" s="277">
        <v>20</v>
      </c>
      <c r="G27" s="277"/>
      <c r="H27" s="2037"/>
      <c r="I27" s="515">
        <v>-1.7873280553138193E-2</v>
      </c>
      <c r="J27" s="516">
        <v>-0.57212243491687176</v>
      </c>
      <c r="K27" s="515">
        <v>-1.0712061072544077E-2</v>
      </c>
      <c r="L27" s="514">
        <v>-0.56953920609455344</v>
      </c>
    </row>
    <row r="28" spans="1:12" ht="13.5" customHeight="1" x14ac:dyDescent="0.15">
      <c r="A28" s="499" t="s">
        <v>344</v>
      </c>
      <c r="B28" s="282">
        <v>576</v>
      </c>
      <c r="C28" s="282">
        <v>516</v>
      </c>
      <c r="D28" s="282">
        <v>505</v>
      </c>
      <c r="E28" s="282">
        <v>537</v>
      </c>
      <c r="F28" s="282">
        <v>524</v>
      </c>
      <c r="G28" s="282"/>
      <c r="H28" s="2037"/>
      <c r="I28" s="523">
        <v>0.11720869590416672</v>
      </c>
      <c r="J28" s="524">
        <v>0.10030069435224931</v>
      </c>
      <c r="K28" s="523">
        <v>0.12324760397421408</v>
      </c>
      <c r="L28" s="522">
        <v>0.12878495877121532</v>
      </c>
    </row>
    <row r="29" spans="1:12" ht="13.5" customHeight="1" x14ac:dyDescent="0.15">
      <c r="A29" s="499" t="s">
        <v>334</v>
      </c>
      <c r="B29" s="272">
        <v>-295</v>
      </c>
      <c r="C29" s="272">
        <v>-349</v>
      </c>
      <c r="D29" s="272">
        <v>-293</v>
      </c>
      <c r="E29" s="272">
        <v>-299</v>
      </c>
      <c r="F29" s="272">
        <v>-298</v>
      </c>
      <c r="G29" s="272"/>
      <c r="H29" s="551"/>
      <c r="I29" s="523">
        <v>-0.15415686035661869</v>
      </c>
      <c r="J29" s="524">
        <v>-1.0181499766874658E-2</v>
      </c>
      <c r="K29" s="523">
        <v>-0.14687930771554136</v>
      </c>
      <c r="L29" s="522">
        <v>1.6495932479379638E-2</v>
      </c>
    </row>
    <row r="30" spans="1:12" ht="13.5" customHeight="1" x14ac:dyDescent="0.15">
      <c r="A30" s="499" t="s">
        <v>332</v>
      </c>
      <c r="B30" s="272">
        <v>281</v>
      </c>
      <c r="C30" s="272">
        <v>167</v>
      </c>
      <c r="D30" s="272">
        <v>212</v>
      </c>
      <c r="E30" s="272">
        <v>238</v>
      </c>
      <c r="F30" s="272">
        <v>226</v>
      </c>
      <c r="G30" s="272"/>
      <c r="H30" s="335"/>
      <c r="I30" s="523">
        <v>0.68287355246065817</v>
      </c>
      <c r="J30" s="524">
        <v>0.24601523713417972</v>
      </c>
      <c r="K30" s="523">
        <v>0.68225023425862852</v>
      </c>
      <c r="L30" s="522">
        <v>0.27680561720998265</v>
      </c>
    </row>
    <row r="31" spans="1:12" ht="13.5" customHeight="1" x14ac:dyDescent="0.15">
      <c r="A31" s="500" t="s">
        <v>142</v>
      </c>
      <c r="B31" s="277">
        <v>17</v>
      </c>
      <c r="C31" s="277">
        <v>-29</v>
      </c>
      <c r="D31" s="277">
        <v>-25</v>
      </c>
      <c r="E31" s="277">
        <v>-16</v>
      </c>
      <c r="F31" s="277">
        <v>-17</v>
      </c>
      <c r="G31" s="277"/>
      <c r="H31" s="335"/>
      <c r="I31" s="515">
        <v>-1.5690634138284076</v>
      </c>
      <c r="J31" s="516">
        <v>-2.0004777297007825</v>
      </c>
      <c r="K31" s="515">
        <v>-1.5738914018747208</v>
      </c>
      <c r="L31" s="514">
        <v>-2.0723877581249663</v>
      </c>
    </row>
    <row r="32" spans="1:12" ht="13.5" customHeight="1" x14ac:dyDescent="0.15">
      <c r="A32" s="499" t="s">
        <v>138</v>
      </c>
      <c r="B32" s="272">
        <v>298</v>
      </c>
      <c r="C32" s="272">
        <v>138</v>
      </c>
      <c r="D32" s="272">
        <v>187</v>
      </c>
      <c r="E32" s="272">
        <v>222</v>
      </c>
      <c r="F32" s="272">
        <v>209</v>
      </c>
      <c r="G32" s="272"/>
      <c r="H32" s="263"/>
      <c r="I32" s="523">
        <v>1.1584271286658256</v>
      </c>
      <c r="J32" s="524">
        <v>0.42404276679677921</v>
      </c>
      <c r="K32" s="523">
        <v>1.1512501672586155</v>
      </c>
      <c r="L32" s="522">
        <v>0.45336316587657266</v>
      </c>
    </row>
    <row r="33" spans="1:12" ht="13.5" customHeight="1" x14ac:dyDescent="0.15">
      <c r="A33" s="553"/>
      <c r="B33" s="552"/>
      <c r="C33" s="552"/>
      <c r="D33" s="552"/>
      <c r="E33" s="552"/>
      <c r="F33" s="551"/>
      <c r="G33" s="551"/>
      <c r="H33" s="263"/>
      <c r="I33" s="550"/>
      <c r="J33" s="520"/>
      <c r="K33" s="550"/>
      <c r="L33" s="549"/>
    </row>
    <row r="34" spans="1:12" ht="13.5" customHeight="1" x14ac:dyDescent="0.15">
      <c r="A34" s="500" t="s">
        <v>423</v>
      </c>
      <c r="B34" s="335">
        <v>51.2</v>
      </c>
      <c r="C34" s="335">
        <v>67.599999999999994</v>
      </c>
      <c r="D34" s="335">
        <v>58</v>
      </c>
      <c r="E34" s="335">
        <v>55.7</v>
      </c>
      <c r="F34" s="335">
        <v>56.9</v>
      </c>
      <c r="G34" s="335"/>
      <c r="H34" s="263"/>
      <c r="I34" s="547"/>
      <c r="J34" s="548"/>
      <c r="K34" s="547"/>
      <c r="L34" s="546"/>
    </row>
    <row r="35" spans="1:12" ht="13.5" customHeight="1" x14ac:dyDescent="0.15">
      <c r="A35" s="500" t="s">
        <v>422</v>
      </c>
      <c r="B35" s="335">
        <v>14.651067473125609</v>
      </c>
      <c r="C35" s="335">
        <v>6.8041544640702636</v>
      </c>
      <c r="D35" s="335">
        <v>8.8975245358681363</v>
      </c>
      <c r="E35" s="335">
        <v>10.426954019926402</v>
      </c>
      <c r="F35" s="335">
        <v>9.8893065846619699</v>
      </c>
      <c r="G35" s="335"/>
      <c r="H35" s="263"/>
      <c r="I35" s="545"/>
      <c r="J35" s="544"/>
      <c r="K35" s="543"/>
      <c r="L35" s="542"/>
    </row>
    <row r="36" spans="1:12" ht="13.5" customHeight="1" x14ac:dyDescent="0.15">
      <c r="A36" s="500" t="s">
        <v>128</v>
      </c>
      <c r="B36" s="263">
        <v>6216</v>
      </c>
      <c r="C36" s="263">
        <v>6151</v>
      </c>
      <c r="D36" s="263">
        <v>6186</v>
      </c>
      <c r="E36" s="263">
        <v>6533</v>
      </c>
      <c r="F36" s="263">
        <v>6382</v>
      </c>
      <c r="G36" s="263"/>
      <c r="H36" s="263"/>
      <c r="I36" s="541">
        <v>1.056556577386325E-2</v>
      </c>
      <c r="J36" s="514">
        <v>-2.5991569624505217E-2</v>
      </c>
      <c r="K36" s="541">
        <v>1.4422534166683265E-2</v>
      </c>
      <c r="L36" s="514">
        <v>1.8579931126703197E-2</v>
      </c>
    </row>
    <row r="37" spans="1:12" ht="13.5" customHeight="1" x14ac:dyDescent="0.15">
      <c r="A37" s="500" t="s">
        <v>421</v>
      </c>
      <c r="B37" s="263">
        <v>33069</v>
      </c>
      <c r="C37" s="263">
        <v>33324</v>
      </c>
      <c r="D37" s="263">
        <v>34074</v>
      </c>
      <c r="E37" s="263">
        <v>33966</v>
      </c>
      <c r="F37" s="263">
        <v>33611</v>
      </c>
      <c r="G37" s="263"/>
      <c r="H37" s="536"/>
      <c r="I37" s="541">
        <v>-7.6597646328436797E-3</v>
      </c>
      <c r="J37" s="514">
        <v>-1.6135848984770051E-2</v>
      </c>
      <c r="K37" s="541">
        <v>-5.9102559595599624E-3</v>
      </c>
      <c r="L37" s="514">
        <v>3.5907442298797498E-2</v>
      </c>
    </row>
    <row r="38" spans="1:12" ht="13.5" customHeight="1" thickBot="1" x14ac:dyDescent="0.2">
      <c r="A38" s="500" t="s">
        <v>122</v>
      </c>
      <c r="B38" s="263">
        <v>5150</v>
      </c>
      <c r="C38" s="263">
        <v>5319</v>
      </c>
      <c r="D38" s="263">
        <v>5575</v>
      </c>
      <c r="E38" s="263">
        <v>5480</v>
      </c>
      <c r="F38" s="263">
        <v>5497</v>
      </c>
      <c r="G38" s="263"/>
      <c r="I38" s="540">
        <v>-3.1759550143541149E-2</v>
      </c>
      <c r="J38" s="539">
        <v>-6.3042378770953755E-2</v>
      </c>
      <c r="K38" s="540">
        <v>-3.1759550143541149E-2</v>
      </c>
      <c r="L38" s="539">
        <v>-6.3042378770953755E-2</v>
      </c>
    </row>
    <row r="39" spans="1:12" ht="13.5" customHeight="1" thickBot="1" x14ac:dyDescent="0.25">
      <c r="A39" s="538"/>
      <c r="B39" s="538"/>
      <c r="C39" s="263"/>
      <c r="D39" s="263"/>
      <c r="E39" s="263"/>
      <c r="F39" s="263"/>
      <c r="G39" s="263"/>
      <c r="H39" s="491"/>
      <c r="I39" s="326"/>
      <c r="J39" s="326"/>
      <c r="K39" s="537"/>
    </row>
    <row r="40" spans="1:12" ht="13.5" customHeight="1" x14ac:dyDescent="0.2">
      <c r="A40" s="505" t="s">
        <v>447</v>
      </c>
      <c r="B40" s="505"/>
      <c r="C40" s="536"/>
      <c r="D40" s="536"/>
      <c r="E40" s="536"/>
      <c r="F40" s="536"/>
      <c r="G40" s="536"/>
      <c r="H40" s="263"/>
      <c r="I40" s="534" t="s">
        <v>419</v>
      </c>
      <c r="J40" s="535"/>
      <c r="K40" s="534" t="s">
        <v>418</v>
      </c>
      <c r="L40" s="533"/>
    </row>
    <row r="41" spans="1:12" ht="13.5" customHeight="1" thickBot="1" x14ac:dyDescent="0.25">
      <c r="C41" s="479"/>
      <c r="H41" s="277"/>
      <c r="I41" s="531"/>
      <c r="J41" s="532"/>
      <c r="K41" s="531"/>
      <c r="L41" s="530"/>
    </row>
    <row r="42" spans="1:12" ht="18" customHeight="1" thickBot="1" x14ac:dyDescent="0.25">
      <c r="A42" s="529" t="s">
        <v>417</v>
      </c>
      <c r="B42" s="503" t="s">
        <v>1240</v>
      </c>
      <c r="C42" s="503" t="s">
        <v>1186</v>
      </c>
      <c r="D42" s="503" t="s">
        <v>1091</v>
      </c>
      <c r="E42" s="503" t="s">
        <v>319</v>
      </c>
      <c r="F42" s="502" t="s">
        <v>318</v>
      </c>
      <c r="G42" s="502"/>
      <c r="H42" s="277"/>
      <c r="I42" s="527" t="s">
        <v>1283</v>
      </c>
      <c r="J42" s="528" t="s">
        <v>1282</v>
      </c>
      <c r="K42" s="527" t="s">
        <v>1283</v>
      </c>
      <c r="L42" s="2271" t="s">
        <v>1282</v>
      </c>
    </row>
    <row r="43" spans="1:12" ht="13.5" customHeight="1" x14ac:dyDescent="0.15">
      <c r="A43" s="526" t="s">
        <v>118</v>
      </c>
      <c r="B43" s="305">
        <v>70.900000000000006</v>
      </c>
      <c r="C43" s="305">
        <v>70.5</v>
      </c>
      <c r="D43" s="305">
        <v>71.8</v>
      </c>
      <c r="E43" s="305">
        <v>71</v>
      </c>
      <c r="F43" s="305">
        <v>69.799999999999983</v>
      </c>
      <c r="G43" s="305"/>
      <c r="H43" s="277"/>
      <c r="I43" s="515">
        <v>6.4246315978355728E-3</v>
      </c>
      <c r="J43" s="516">
        <v>1.5769244682575012E-2</v>
      </c>
      <c r="K43" s="515">
        <v>1.4680837297113447E-2</v>
      </c>
      <c r="L43" s="514">
        <v>4.8739009974727132E-2</v>
      </c>
    </row>
    <row r="44" spans="1:12" ht="13.5" customHeight="1" x14ac:dyDescent="0.15">
      <c r="A44" s="526" t="s">
        <v>416</v>
      </c>
      <c r="B44" s="305">
        <v>7.1000000000000005</v>
      </c>
      <c r="C44" s="305">
        <v>7.1</v>
      </c>
      <c r="D44" s="305">
        <v>7.1</v>
      </c>
      <c r="E44" s="305">
        <v>7.2</v>
      </c>
      <c r="F44" s="305">
        <v>7.3</v>
      </c>
      <c r="G44" s="305"/>
      <c r="H44" s="2015"/>
      <c r="I44" s="515">
        <v>-9.3346149470585615E-3</v>
      </c>
      <c r="J44" s="516">
        <v>-3.2026663608920702E-2</v>
      </c>
      <c r="K44" s="515">
        <v>5.5234395949854687E-4</v>
      </c>
      <c r="L44" s="514">
        <v>-1.4647508744976889E-2</v>
      </c>
    </row>
    <row r="45" spans="1:12" ht="13.5" customHeight="1" thickBot="1" x14ac:dyDescent="0.2">
      <c r="A45" s="525" t="s">
        <v>116</v>
      </c>
      <c r="B45" s="300">
        <v>2.1</v>
      </c>
      <c r="C45" s="300">
        <v>2.2000000000000002</v>
      </c>
      <c r="D45" s="300">
        <v>2.2000000000000002</v>
      </c>
      <c r="E45" s="300">
        <v>2.2999999999999998</v>
      </c>
      <c r="F45" s="300">
        <v>2.4</v>
      </c>
      <c r="G45" s="300"/>
      <c r="H45" s="277"/>
      <c r="I45" s="511">
        <v>-2.410370650644067E-2</v>
      </c>
      <c r="J45" s="512">
        <v>-9.0377422683985076E-2</v>
      </c>
      <c r="K45" s="511">
        <v>-1.8408909057960887E-2</v>
      </c>
      <c r="L45" s="510">
        <v>-7.9887630469983151E-2</v>
      </c>
    </row>
    <row r="46" spans="1:12" ht="13.5" customHeight="1" x14ac:dyDescent="0.15">
      <c r="A46" s="499" t="s">
        <v>115</v>
      </c>
      <c r="B46" s="296">
        <v>80.099999999999994</v>
      </c>
      <c r="C46" s="296">
        <v>79.8</v>
      </c>
      <c r="D46" s="296">
        <v>81.099999999999994</v>
      </c>
      <c r="E46" s="296">
        <v>80.5</v>
      </c>
      <c r="F46" s="296">
        <v>79.5</v>
      </c>
      <c r="G46" s="296"/>
      <c r="H46" s="277"/>
      <c r="I46" s="523">
        <v>4.1868160877174265E-3</v>
      </c>
      <c r="J46" s="524">
        <v>8.2698508059291242E-3</v>
      </c>
      <c r="K46" s="523">
        <v>1.2518095222616488E-2</v>
      </c>
      <c r="L46" s="522">
        <v>3.900837572324245E-2</v>
      </c>
    </row>
    <row r="47" spans="1:12" ht="13.5" customHeight="1" x14ac:dyDescent="0.15">
      <c r="A47" s="521"/>
      <c r="B47" s="520"/>
      <c r="C47" s="520"/>
      <c r="D47" s="520"/>
      <c r="E47" s="520"/>
      <c r="F47" s="520"/>
      <c r="G47" s="520"/>
      <c r="H47" s="2037"/>
      <c r="I47" s="518"/>
      <c r="J47" s="519"/>
      <c r="K47" s="518"/>
      <c r="L47" s="517"/>
    </row>
    <row r="48" spans="1:12" ht="13.5" customHeight="1" x14ac:dyDescent="0.15">
      <c r="A48" s="500" t="s">
        <v>114</v>
      </c>
      <c r="B48" s="305">
        <v>36.1</v>
      </c>
      <c r="C48" s="305">
        <v>36.9</v>
      </c>
      <c r="D48" s="305">
        <v>36.6</v>
      </c>
      <c r="E48" s="305">
        <v>36.5</v>
      </c>
      <c r="F48" s="305">
        <v>35</v>
      </c>
      <c r="G48" s="305"/>
      <c r="H48" s="2037"/>
      <c r="I48" s="515">
        <v>-2.2523947142085499E-2</v>
      </c>
      <c r="J48" s="516">
        <v>3.0807739445156246E-2</v>
      </c>
      <c r="K48" s="515">
        <v>-1.2400408390648709E-2</v>
      </c>
      <c r="L48" s="514">
        <v>6.778543129864234E-2</v>
      </c>
    </row>
    <row r="49" spans="1:12" ht="13.5" customHeight="1" thickBot="1" x14ac:dyDescent="0.2">
      <c r="A49" s="513" t="s">
        <v>113</v>
      </c>
      <c r="B49" s="300">
        <v>3</v>
      </c>
      <c r="C49" s="300">
        <v>3.1</v>
      </c>
      <c r="D49" s="300">
        <v>3</v>
      </c>
      <c r="E49" s="300">
        <v>3.1</v>
      </c>
      <c r="F49" s="300">
        <v>3.1</v>
      </c>
      <c r="G49" s="300"/>
      <c r="H49" s="277"/>
      <c r="I49" s="511">
        <v>-4.2802400308555644E-2</v>
      </c>
      <c r="J49" s="512">
        <v>-5.19644841533633E-2</v>
      </c>
      <c r="K49" s="511">
        <v>-3.5087723977935026E-2</v>
      </c>
      <c r="L49" s="510">
        <v>-3.7994874433921244E-2</v>
      </c>
    </row>
    <row r="50" spans="1:12" ht="13.5" customHeight="1" thickBot="1" x14ac:dyDescent="0.2">
      <c r="A50" s="499" t="s">
        <v>111</v>
      </c>
      <c r="B50" s="296">
        <v>39.1</v>
      </c>
      <c r="C50" s="296">
        <v>40</v>
      </c>
      <c r="D50" s="296">
        <v>39.6</v>
      </c>
      <c r="E50" s="296">
        <v>39.599999999999994</v>
      </c>
      <c r="F50" s="296">
        <v>38.1</v>
      </c>
      <c r="G50" s="296"/>
      <c r="H50" s="2037"/>
      <c r="I50" s="509">
        <v>-2.4086004397570582E-2</v>
      </c>
      <c r="J50" s="508">
        <v>2.405259783939484E-2</v>
      </c>
      <c r="K50" s="507">
        <v>-1.414825372329731E-2</v>
      </c>
      <c r="L50" s="506">
        <v>5.9004885667398588E-2</v>
      </c>
    </row>
    <row r="51" spans="1:12" ht="13.5" customHeight="1" x14ac:dyDescent="0.15">
      <c r="C51" s="479"/>
      <c r="K51" s="480"/>
    </row>
    <row r="52" spans="1:12" ht="13.5" customHeight="1" x14ac:dyDescent="0.15">
      <c r="A52" s="505" t="s">
        <v>446</v>
      </c>
      <c r="B52" s="505"/>
      <c r="C52" s="479"/>
      <c r="K52" s="480"/>
    </row>
    <row r="53" spans="1:12" ht="13.5" customHeight="1" x14ac:dyDescent="0.15">
      <c r="A53" s="504" t="s">
        <v>1242</v>
      </c>
      <c r="B53" s="504"/>
      <c r="C53" s="479"/>
      <c r="I53" s="481"/>
      <c r="J53" s="483"/>
    </row>
    <row r="54" spans="1:12" ht="13.5" customHeight="1" thickBot="1" x14ac:dyDescent="0.2">
      <c r="C54" s="479"/>
      <c r="J54" s="480"/>
    </row>
    <row r="55" spans="1:12" ht="13.5" customHeight="1" thickBot="1" x14ac:dyDescent="0.2">
      <c r="A55" s="503" t="s">
        <v>213</v>
      </c>
      <c r="B55" s="502" t="s">
        <v>445</v>
      </c>
      <c r="C55" s="502" t="s">
        <v>444</v>
      </c>
      <c r="D55" s="502" t="s">
        <v>4</v>
      </c>
      <c r="E55" s="502" t="s">
        <v>410</v>
      </c>
      <c r="F55" s="502"/>
      <c r="G55" s="478"/>
      <c r="H55" s="478"/>
    </row>
    <row r="56" spans="1:12" ht="13.5" customHeight="1" x14ac:dyDescent="0.15">
      <c r="A56" s="500" t="s">
        <v>351</v>
      </c>
      <c r="B56" s="263">
        <v>142</v>
      </c>
      <c r="C56" s="263">
        <v>145</v>
      </c>
      <c r="D56" s="263">
        <v>5</v>
      </c>
      <c r="E56" s="493">
        <v>292</v>
      </c>
      <c r="F56" s="493"/>
      <c r="G56" s="478"/>
      <c r="H56" s="478"/>
    </row>
    <row r="57" spans="1:12" ht="13.5" customHeight="1" x14ac:dyDescent="0.15">
      <c r="A57" s="500" t="s">
        <v>198</v>
      </c>
      <c r="B57" s="277">
        <v>57</v>
      </c>
      <c r="C57" s="277">
        <v>72</v>
      </c>
      <c r="D57" s="277">
        <v>-13</v>
      </c>
      <c r="E57" s="497">
        <v>116</v>
      </c>
      <c r="F57" s="497"/>
      <c r="G57" s="478"/>
      <c r="H57" s="478"/>
    </row>
    <row r="58" spans="1:12" ht="13.5" customHeight="1" x14ac:dyDescent="0.15">
      <c r="A58" s="500" t="s">
        <v>347</v>
      </c>
      <c r="B58" s="277">
        <v>75</v>
      </c>
      <c r="C58" s="277">
        <v>49</v>
      </c>
      <c r="D58" s="277">
        <v>-4</v>
      </c>
      <c r="E58" s="497">
        <v>120</v>
      </c>
      <c r="F58" s="497"/>
      <c r="G58" s="478"/>
      <c r="H58" s="478"/>
    </row>
    <row r="59" spans="1:12" ht="13.5" customHeight="1" x14ac:dyDescent="0.15">
      <c r="A59" s="500" t="s">
        <v>409</v>
      </c>
      <c r="B59" s="277">
        <v>3</v>
      </c>
      <c r="C59" s="277">
        <v>0</v>
      </c>
      <c r="D59" s="277">
        <v>5</v>
      </c>
      <c r="E59" s="497">
        <v>8</v>
      </c>
      <c r="F59" s="497"/>
      <c r="G59" s="478"/>
      <c r="H59" s="478"/>
    </row>
    <row r="60" spans="1:12" ht="13.5" customHeight="1" x14ac:dyDescent="0.15">
      <c r="A60" s="499" t="s">
        <v>344</v>
      </c>
      <c r="B60" s="282">
        <v>277</v>
      </c>
      <c r="C60" s="282">
        <v>266</v>
      </c>
      <c r="D60" s="282">
        <v>-7</v>
      </c>
      <c r="E60" s="501">
        <v>536</v>
      </c>
      <c r="F60" s="2036"/>
      <c r="G60" s="478"/>
      <c r="H60" s="478"/>
    </row>
    <row r="61" spans="1:12" ht="13.5" customHeight="1" x14ac:dyDescent="0.15">
      <c r="A61" s="499" t="s">
        <v>334</v>
      </c>
      <c r="B61" s="272">
        <v>-126</v>
      </c>
      <c r="C61" s="272">
        <v>-145</v>
      </c>
      <c r="D61" s="272">
        <v>-15</v>
      </c>
      <c r="E61" s="498">
        <v>-286</v>
      </c>
      <c r="F61" s="496"/>
      <c r="G61" s="478"/>
      <c r="H61" s="478"/>
    </row>
    <row r="62" spans="1:12" ht="13.5" customHeight="1" x14ac:dyDescent="0.15">
      <c r="A62" s="499" t="s">
        <v>332</v>
      </c>
      <c r="B62" s="282">
        <v>151</v>
      </c>
      <c r="C62" s="272">
        <v>121</v>
      </c>
      <c r="D62" s="272">
        <v>-22</v>
      </c>
      <c r="E62" s="498">
        <v>250</v>
      </c>
      <c r="F62" s="496"/>
      <c r="G62" s="478"/>
      <c r="H62" s="478"/>
    </row>
    <row r="63" spans="1:12" ht="13.5" customHeight="1" x14ac:dyDescent="0.15">
      <c r="A63" s="500" t="s">
        <v>142</v>
      </c>
      <c r="B63" s="277">
        <v>28</v>
      </c>
      <c r="C63" s="277">
        <v>-9</v>
      </c>
      <c r="D63" s="277">
        <v>-2</v>
      </c>
      <c r="E63" s="497">
        <v>17</v>
      </c>
      <c r="F63" s="497"/>
      <c r="G63" s="478"/>
      <c r="H63" s="478"/>
    </row>
    <row r="64" spans="1:12" ht="13.5" customHeight="1" x14ac:dyDescent="0.15">
      <c r="A64" s="499" t="s">
        <v>138</v>
      </c>
      <c r="B64" s="282">
        <v>179</v>
      </c>
      <c r="C64" s="272">
        <v>112</v>
      </c>
      <c r="D64" s="272">
        <v>-24</v>
      </c>
      <c r="E64" s="498">
        <v>267</v>
      </c>
      <c r="F64" s="496"/>
      <c r="G64" s="478"/>
      <c r="H64" s="478"/>
    </row>
    <row r="65" spans="1:12" ht="13.5" customHeight="1" x14ac:dyDescent="0.2">
      <c r="A65" s="494"/>
      <c r="B65" s="497"/>
      <c r="C65" s="497"/>
      <c r="D65" s="497"/>
      <c r="E65" s="497"/>
      <c r="F65" s="496"/>
      <c r="G65" s="495"/>
      <c r="H65" s="483"/>
    </row>
    <row r="66" spans="1:12" ht="13.5" customHeight="1" x14ac:dyDescent="0.15">
      <c r="A66" s="494" t="s">
        <v>408</v>
      </c>
      <c r="B66" s="263">
        <v>793</v>
      </c>
      <c r="C66" s="263">
        <v>1720</v>
      </c>
      <c r="D66" s="263">
        <v>2637</v>
      </c>
      <c r="E66" s="493">
        <v>5150</v>
      </c>
      <c r="F66" s="493"/>
      <c r="G66" s="483"/>
      <c r="H66" s="483"/>
    </row>
    <row r="67" spans="1:12" ht="13.5" customHeight="1" x14ac:dyDescent="0.2">
      <c r="A67" s="492"/>
      <c r="B67" s="492"/>
      <c r="C67" s="492"/>
      <c r="D67" s="491"/>
      <c r="E67" s="491"/>
      <c r="F67" s="491"/>
      <c r="G67" s="491"/>
      <c r="H67" s="491"/>
      <c r="I67" s="490"/>
      <c r="J67" s="490"/>
      <c r="K67" s="490"/>
      <c r="L67" s="483"/>
    </row>
    <row r="68" spans="1:12" ht="13.5" customHeight="1" x14ac:dyDescent="0.2">
      <c r="I68" s="486"/>
      <c r="J68" s="489"/>
      <c r="K68" s="483"/>
      <c r="L68" s="483"/>
    </row>
    <row r="69" spans="1:12" ht="13.5" customHeight="1" x14ac:dyDescent="0.2">
      <c r="I69" s="486"/>
      <c r="J69" s="489"/>
      <c r="K69" s="483"/>
      <c r="L69" s="483"/>
    </row>
    <row r="70" spans="1:12" ht="13.5" customHeight="1" x14ac:dyDescent="0.2">
      <c r="I70" s="488"/>
      <c r="J70" s="487"/>
      <c r="K70" s="483"/>
      <c r="L70" s="483"/>
    </row>
    <row r="71" spans="1:12" ht="13.5" customHeight="1" x14ac:dyDescent="0.2">
      <c r="I71" s="488"/>
      <c r="J71" s="487"/>
      <c r="K71" s="483"/>
      <c r="L71" s="483"/>
    </row>
    <row r="72" spans="1:12" ht="13.5" customHeight="1" x14ac:dyDescent="0.2">
      <c r="I72" s="488"/>
      <c r="J72" s="487"/>
      <c r="K72" s="483"/>
      <c r="L72" s="483"/>
    </row>
    <row r="73" spans="1:12" ht="13.5" customHeight="1" x14ac:dyDescent="0.2">
      <c r="I73" s="486"/>
      <c r="J73" s="485"/>
      <c r="K73" s="483"/>
      <c r="L73" s="483"/>
    </row>
    <row r="74" spans="1:12" ht="13.5" customHeight="1" x14ac:dyDescent="0.2">
      <c r="I74" s="486"/>
      <c r="J74" s="485"/>
      <c r="K74" s="483"/>
      <c r="L74" s="483"/>
    </row>
    <row r="75" spans="1:12" ht="13.5" customHeight="1" x14ac:dyDescent="0.2">
      <c r="I75" s="486"/>
      <c r="J75" s="485"/>
      <c r="K75" s="483"/>
      <c r="L75" s="483"/>
    </row>
    <row r="76" spans="1:12" ht="12.75" x14ac:dyDescent="0.2">
      <c r="I76" s="486"/>
      <c r="J76" s="485"/>
      <c r="K76" s="483"/>
    </row>
    <row r="77" spans="1:12" ht="12.75" x14ac:dyDescent="0.2">
      <c r="I77" s="486"/>
      <c r="J77" s="485"/>
      <c r="K77" s="483"/>
    </row>
    <row r="78" spans="1:12" x14ac:dyDescent="0.15">
      <c r="I78" s="483"/>
      <c r="J78" s="483"/>
      <c r="K78" s="480"/>
    </row>
    <row r="79" spans="1:12" x14ac:dyDescent="0.15">
      <c r="I79" s="483"/>
      <c r="J79" s="483"/>
      <c r="K79" s="480"/>
    </row>
    <row r="80" spans="1:12" x14ac:dyDescent="0.15">
      <c r="A80" s="483"/>
      <c r="B80" s="483"/>
      <c r="C80" s="483"/>
      <c r="D80" s="484"/>
      <c r="E80" s="484"/>
      <c r="F80" s="484"/>
      <c r="G80" s="484"/>
      <c r="H80" s="484"/>
      <c r="I80" s="483"/>
      <c r="J80" s="483"/>
      <c r="K80" s="480"/>
    </row>
    <row r="81" spans="1:11" x14ac:dyDescent="0.15">
      <c r="A81" s="483"/>
      <c r="B81" s="483"/>
      <c r="C81" s="483"/>
      <c r="D81" s="484"/>
      <c r="E81" s="484"/>
      <c r="F81" s="484"/>
      <c r="G81" s="484"/>
      <c r="H81" s="484"/>
      <c r="I81" s="483"/>
      <c r="J81" s="483"/>
      <c r="K81" s="480"/>
    </row>
    <row r="82" spans="1:11" x14ac:dyDescent="0.15">
      <c r="A82" s="483"/>
      <c r="B82" s="483"/>
      <c r="C82" s="483"/>
      <c r="D82" s="484"/>
      <c r="E82" s="484"/>
      <c r="F82" s="484"/>
      <c r="G82" s="484"/>
      <c r="H82" s="484"/>
      <c r="I82" s="483"/>
      <c r="J82" s="483"/>
      <c r="K82" s="480"/>
    </row>
    <row r="83" spans="1:11" x14ac:dyDescent="0.15">
      <c r="A83" s="483"/>
      <c r="B83" s="483"/>
      <c r="C83" s="483"/>
      <c r="D83" s="484"/>
      <c r="E83" s="484"/>
      <c r="F83" s="484"/>
      <c r="G83" s="484"/>
      <c r="H83" s="484"/>
      <c r="I83" s="483"/>
      <c r="J83" s="483"/>
      <c r="K83" s="480"/>
    </row>
    <row r="84" spans="1:11" x14ac:dyDescent="0.15">
      <c r="A84" s="483"/>
      <c r="B84" s="483"/>
      <c r="C84" s="483"/>
      <c r="D84" s="484"/>
      <c r="E84" s="484"/>
      <c r="F84" s="484"/>
      <c r="G84" s="484"/>
      <c r="H84" s="484"/>
      <c r="I84" s="483"/>
      <c r="J84" s="483"/>
      <c r="K84" s="480"/>
    </row>
    <row r="85" spans="1:11" x14ac:dyDescent="0.15">
      <c r="A85" s="483"/>
      <c r="B85" s="483"/>
      <c r="C85" s="483"/>
      <c r="D85" s="484"/>
      <c r="E85" s="484"/>
      <c r="F85" s="484"/>
      <c r="G85" s="484"/>
      <c r="H85" s="484"/>
      <c r="I85" s="483"/>
      <c r="J85" s="483"/>
      <c r="K85" s="480"/>
    </row>
    <row r="86" spans="1:11" x14ac:dyDescent="0.15">
      <c r="A86" s="483"/>
      <c r="B86" s="483"/>
      <c r="C86" s="483"/>
      <c r="D86" s="484"/>
      <c r="E86" s="484"/>
      <c r="F86" s="484"/>
      <c r="G86" s="484"/>
      <c r="H86" s="484"/>
      <c r="I86" s="483"/>
      <c r="J86" s="483"/>
      <c r="K86" s="480"/>
    </row>
    <row r="87" spans="1:11" x14ac:dyDescent="0.15">
      <c r="A87" s="481"/>
      <c r="B87" s="481"/>
      <c r="C87" s="481"/>
      <c r="D87" s="482"/>
      <c r="E87" s="482"/>
      <c r="F87" s="482"/>
      <c r="G87" s="482"/>
      <c r="H87" s="482"/>
      <c r="I87" s="481"/>
      <c r="J87" s="481"/>
      <c r="K87" s="480"/>
    </row>
  </sheetData>
  <printOptions horizontalCentered="1"/>
  <pageMargins left="0.7" right="0.7" top="0.75" bottom="0.75" header="0.3" footer="0.3"/>
  <pageSetup paperSize="9" scale="8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Q72"/>
  <sheetViews>
    <sheetView view="pageLayout" topLeftCell="A31" zoomScaleNormal="100" zoomScaleSheetLayoutView="90" workbookViewId="0">
      <selection activeCell="L40" sqref="L40"/>
    </sheetView>
  </sheetViews>
  <sheetFormatPr defaultColWidth="9.140625" defaultRowHeight="13.5" customHeight="1" x14ac:dyDescent="0.25"/>
  <cols>
    <col min="1" max="1" width="26.28515625" style="556" customWidth="1"/>
    <col min="2" max="2" width="8.5703125" style="556" customWidth="1"/>
    <col min="3" max="3" width="7.140625" style="556" customWidth="1"/>
    <col min="4" max="7" width="7.7109375" style="556" customWidth="1"/>
    <col min="8" max="8" width="2" style="556" customWidth="1"/>
    <col min="9" max="11" width="8.140625" style="556" customWidth="1"/>
    <col min="12" max="12" width="8.7109375" style="556" customWidth="1"/>
    <col min="13" max="16384" width="9.140625" style="556"/>
  </cols>
  <sheetData>
    <row r="1" spans="1:12" ht="13.5" customHeight="1" x14ac:dyDescent="0.25">
      <c r="A1" s="505" t="s">
        <v>77</v>
      </c>
      <c r="B1" s="505"/>
      <c r="C1" s="505"/>
      <c r="D1" s="568"/>
      <c r="E1" s="595"/>
      <c r="F1" s="595"/>
      <c r="G1" s="595"/>
      <c r="H1" s="595"/>
      <c r="I1" s="595"/>
      <c r="J1" s="595"/>
    </row>
    <row r="2" spans="1:12" s="555" customFormat="1" ht="13.5" customHeight="1" thickBot="1" x14ac:dyDescent="0.3">
      <c r="K2" s="594"/>
      <c r="L2" s="594"/>
    </row>
    <row r="3" spans="1:12" ht="13.5" customHeight="1" x14ac:dyDescent="0.25">
      <c r="A3" s="569" t="s">
        <v>453</v>
      </c>
      <c r="B3" s="569"/>
      <c r="C3" s="569"/>
      <c r="D3" s="593"/>
      <c r="E3" s="568"/>
      <c r="F3" s="568"/>
      <c r="G3" s="568"/>
      <c r="H3" s="568"/>
      <c r="I3" s="534" t="s">
        <v>419</v>
      </c>
      <c r="J3" s="535"/>
      <c r="K3" s="586" t="s">
        <v>418</v>
      </c>
      <c r="L3" s="585"/>
    </row>
    <row r="4" spans="1:12" ht="13.5" customHeight="1" thickBot="1" x14ac:dyDescent="0.3">
      <c r="A4" s="478"/>
      <c r="B4" s="478"/>
      <c r="C4" s="478"/>
      <c r="D4" s="478"/>
      <c r="E4" s="478"/>
      <c r="F4" s="478"/>
      <c r="G4" s="478"/>
      <c r="H4" s="478"/>
      <c r="I4" s="531"/>
      <c r="J4" s="532"/>
      <c r="K4" s="592"/>
      <c r="L4" s="583"/>
    </row>
    <row r="5" spans="1:12" ht="13.5" customHeight="1" thickBot="1" x14ac:dyDescent="0.3">
      <c r="A5" s="559" t="s">
        <v>213</v>
      </c>
      <c r="B5" s="558" t="s">
        <v>1240</v>
      </c>
      <c r="C5" s="558" t="s">
        <v>1186</v>
      </c>
      <c r="D5" s="558" t="s">
        <v>1091</v>
      </c>
      <c r="E5" s="558" t="s">
        <v>319</v>
      </c>
      <c r="F5" s="558" t="s">
        <v>318</v>
      </c>
      <c r="G5" s="558"/>
      <c r="H5" s="558"/>
      <c r="I5" s="527" t="s">
        <v>1283</v>
      </c>
      <c r="J5" s="528" t="s">
        <v>1282</v>
      </c>
      <c r="K5" s="527" t="s">
        <v>1283</v>
      </c>
      <c r="L5" s="2271" t="s">
        <v>1282</v>
      </c>
    </row>
    <row r="6" spans="1:12" ht="13.5" customHeight="1" x14ac:dyDescent="0.25">
      <c r="A6" s="570" t="s">
        <v>351</v>
      </c>
      <c r="B6" s="582">
        <v>142</v>
      </c>
      <c r="C6" s="582">
        <v>131</v>
      </c>
      <c r="D6" s="582">
        <v>130</v>
      </c>
      <c r="E6" s="582">
        <v>128</v>
      </c>
      <c r="F6" s="582">
        <v>128</v>
      </c>
      <c r="G6" s="582"/>
      <c r="H6" s="582"/>
      <c r="I6" s="2464">
        <v>7.8571091660141423E-2</v>
      </c>
      <c r="J6" s="455">
        <v>0.10220550098846148</v>
      </c>
      <c r="K6" s="454">
        <v>8.3288933174290758E-2</v>
      </c>
      <c r="L6" s="424">
        <v>0.13381631782858738</v>
      </c>
    </row>
    <row r="7" spans="1:12" ht="13.5" customHeight="1" x14ac:dyDescent="0.25">
      <c r="A7" s="570" t="s">
        <v>198</v>
      </c>
      <c r="B7" s="580">
        <v>57</v>
      </c>
      <c r="C7" s="580">
        <v>60</v>
      </c>
      <c r="D7" s="580">
        <v>54</v>
      </c>
      <c r="E7" s="580">
        <v>60</v>
      </c>
      <c r="F7" s="580">
        <v>57</v>
      </c>
      <c r="G7" s="580"/>
      <c r="H7" s="580"/>
      <c r="I7" s="413">
        <v>-5.5000266997768277E-2</v>
      </c>
      <c r="J7" s="432">
        <v>-7.0506084354826637E-3</v>
      </c>
      <c r="K7" s="413">
        <v>-4.8735913174431822E-2</v>
      </c>
      <c r="L7" s="412">
        <v>2.5226252818519646E-2</v>
      </c>
    </row>
    <row r="8" spans="1:12" ht="13.5" customHeight="1" x14ac:dyDescent="0.25">
      <c r="A8" s="570" t="s">
        <v>347</v>
      </c>
      <c r="B8" s="580">
        <v>75</v>
      </c>
      <c r="C8" s="580">
        <v>42</v>
      </c>
      <c r="D8" s="580">
        <v>44</v>
      </c>
      <c r="E8" s="580">
        <v>57</v>
      </c>
      <c r="F8" s="580">
        <v>55</v>
      </c>
      <c r="G8" s="580"/>
      <c r="H8" s="580"/>
      <c r="I8" s="413">
        <v>0.7971222842440211</v>
      </c>
      <c r="J8" s="432">
        <v>0.36684534523753998</v>
      </c>
      <c r="K8" s="413">
        <v>0.81149843480580297</v>
      </c>
      <c r="L8" s="412">
        <v>0.41078435444925665</v>
      </c>
    </row>
    <row r="9" spans="1:12" ht="13.5" customHeight="1" x14ac:dyDescent="0.25">
      <c r="A9" s="570" t="s">
        <v>409</v>
      </c>
      <c r="B9" s="580">
        <v>3</v>
      </c>
      <c r="C9" s="580">
        <v>2</v>
      </c>
      <c r="D9" s="580">
        <v>2</v>
      </c>
      <c r="E9" s="580">
        <v>2</v>
      </c>
      <c r="F9" s="580">
        <v>15</v>
      </c>
      <c r="G9" s="580"/>
      <c r="H9" s="580"/>
      <c r="I9" s="413">
        <v>1.0713583307398764</v>
      </c>
      <c r="J9" s="432">
        <v>-0.77281044862980153</v>
      </c>
      <c r="K9" s="413">
        <v>1.0752003368161924</v>
      </c>
      <c r="L9" s="423">
        <v>-0.77321822022994513</v>
      </c>
    </row>
    <row r="10" spans="1:12" ht="13.5" customHeight="1" x14ac:dyDescent="0.25">
      <c r="A10" s="578" t="s">
        <v>344</v>
      </c>
      <c r="B10" s="581">
        <v>277</v>
      </c>
      <c r="C10" s="581">
        <v>235</v>
      </c>
      <c r="D10" s="581">
        <v>230</v>
      </c>
      <c r="E10" s="581">
        <v>247</v>
      </c>
      <c r="F10" s="581">
        <v>255</v>
      </c>
      <c r="G10" s="581"/>
      <c r="H10" s="2038"/>
      <c r="I10" s="420">
        <v>0.17952012352822044</v>
      </c>
      <c r="J10" s="453">
        <v>8.5126177949940596E-2</v>
      </c>
      <c r="K10" s="420">
        <v>0.18623413699983415</v>
      </c>
      <c r="L10" s="418">
        <v>0.11602485072316004</v>
      </c>
    </row>
    <row r="11" spans="1:12" ht="13.5" customHeight="1" x14ac:dyDescent="0.25">
      <c r="A11" s="578" t="s">
        <v>334</v>
      </c>
      <c r="B11" s="577">
        <v>-126</v>
      </c>
      <c r="C11" s="577">
        <v>-121</v>
      </c>
      <c r="D11" s="577">
        <v>-127</v>
      </c>
      <c r="E11" s="577">
        <v>-129</v>
      </c>
      <c r="F11" s="577">
        <v>-132</v>
      </c>
      <c r="G11" s="577"/>
      <c r="H11" s="2039"/>
      <c r="I11" s="420">
        <v>3.8865750029856594E-2</v>
      </c>
      <c r="J11" s="453">
        <v>-4.5273748587337348E-2</v>
      </c>
      <c r="K11" s="420">
        <v>4.4600762846468189E-2</v>
      </c>
      <c r="L11" s="418">
        <v>-1.5993048947441135E-2</v>
      </c>
    </row>
    <row r="12" spans="1:12" ht="13.5" customHeight="1" x14ac:dyDescent="0.25">
      <c r="A12" s="578" t="s">
        <v>332</v>
      </c>
      <c r="B12" s="577">
        <v>151</v>
      </c>
      <c r="C12" s="577">
        <v>114</v>
      </c>
      <c r="D12" s="577">
        <v>103</v>
      </c>
      <c r="E12" s="577">
        <v>118</v>
      </c>
      <c r="F12" s="577">
        <v>123</v>
      </c>
      <c r="G12" s="577"/>
      <c r="H12" s="2039"/>
      <c r="I12" s="420">
        <v>0.32879878264090157</v>
      </c>
      <c r="J12" s="453">
        <v>0.22382129807531403</v>
      </c>
      <c r="K12" s="420">
        <v>0.33701300872076723</v>
      </c>
      <c r="L12" s="418">
        <v>0.25620436265637325</v>
      </c>
    </row>
    <row r="13" spans="1:12" ht="13.5" customHeight="1" x14ac:dyDescent="0.25">
      <c r="A13" s="570" t="s">
        <v>142</v>
      </c>
      <c r="B13" s="580">
        <v>28</v>
      </c>
      <c r="C13" s="580">
        <v>-27</v>
      </c>
      <c r="D13" s="580">
        <v>-23</v>
      </c>
      <c r="E13" s="580">
        <v>-14</v>
      </c>
      <c r="F13" s="580">
        <v>-25</v>
      </c>
      <c r="G13" s="580"/>
      <c r="H13" s="580"/>
      <c r="I13" s="413">
        <v>-2.0524022266203268</v>
      </c>
      <c r="J13" s="432">
        <v>-2.103687359905912</v>
      </c>
      <c r="K13" s="413">
        <v>-2.0583543042727284</v>
      </c>
      <c r="L13" s="412">
        <v>-2.1463208762608543</v>
      </c>
    </row>
    <row r="14" spans="1:12" ht="13.5" customHeight="1" x14ac:dyDescent="0.25">
      <c r="A14" s="578" t="s">
        <v>138</v>
      </c>
      <c r="B14" s="577">
        <v>179</v>
      </c>
      <c r="C14" s="577">
        <v>87</v>
      </c>
      <c r="D14" s="577">
        <v>80</v>
      </c>
      <c r="E14" s="577">
        <v>104</v>
      </c>
      <c r="F14" s="577">
        <v>98</v>
      </c>
      <c r="G14" s="577"/>
      <c r="H14" s="2039"/>
      <c r="I14" s="420">
        <v>1.0515546633195911</v>
      </c>
      <c r="J14" s="453">
        <v>0.82211670180094787</v>
      </c>
      <c r="K14" s="420">
        <v>1.0650736505956755</v>
      </c>
      <c r="L14" s="418">
        <v>0.86512495323661609</v>
      </c>
    </row>
    <row r="15" spans="1:12" ht="13.5" customHeight="1" x14ac:dyDescent="0.25">
      <c r="A15" s="576"/>
      <c r="B15" s="575"/>
      <c r="C15" s="575"/>
      <c r="D15" s="575"/>
      <c r="E15" s="575"/>
      <c r="F15" s="575"/>
      <c r="G15" s="575"/>
      <c r="H15" s="575"/>
      <c r="I15" s="574"/>
      <c r="J15" s="551"/>
      <c r="K15" s="591"/>
      <c r="L15" s="590"/>
    </row>
    <row r="16" spans="1:12" ht="13.5" customHeight="1" x14ac:dyDescent="0.25">
      <c r="A16" s="570" t="s">
        <v>423</v>
      </c>
      <c r="B16" s="416">
        <v>45.5</v>
      </c>
      <c r="C16" s="416">
        <v>51.5</v>
      </c>
      <c r="D16" s="416">
        <v>55.2</v>
      </c>
      <c r="E16" s="416">
        <v>52.2</v>
      </c>
      <c r="F16" s="416">
        <v>51.8</v>
      </c>
      <c r="G16" s="416"/>
      <c r="H16" s="416"/>
      <c r="I16" s="378"/>
      <c r="J16" s="335"/>
      <c r="K16" s="591"/>
      <c r="L16" s="590"/>
    </row>
    <row r="17" spans="1:16" s="478" customFormat="1" ht="13.5" customHeight="1" x14ac:dyDescent="0.15">
      <c r="A17" s="500" t="s">
        <v>422</v>
      </c>
      <c r="B17" s="416">
        <v>14.987203733148908</v>
      </c>
      <c r="C17" s="416">
        <v>7.2028556569074471</v>
      </c>
      <c r="D17" s="416">
        <v>6.3011971302542875</v>
      </c>
      <c r="E17" s="416">
        <v>8.1076113108048187</v>
      </c>
      <c r="F17" s="416">
        <v>7.7618298474735727</v>
      </c>
      <c r="G17" s="416"/>
      <c r="H17" s="416"/>
      <c r="I17" s="378"/>
      <c r="J17" s="335"/>
      <c r="K17" s="589"/>
      <c r="L17" s="588"/>
    </row>
    <row r="18" spans="1:16" ht="13.5" customHeight="1" x14ac:dyDescent="0.25">
      <c r="A18" s="570" t="s">
        <v>128</v>
      </c>
      <c r="B18" s="265">
        <v>3609</v>
      </c>
      <c r="C18" s="265">
        <v>3667</v>
      </c>
      <c r="D18" s="265">
        <v>3713</v>
      </c>
      <c r="E18" s="265">
        <v>3999</v>
      </c>
      <c r="F18" s="265">
        <v>3826</v>
      </c>
      <c r="G18" s="265"/>
      <c r="H18" s="265"/>
      <c r="I18" s="376">
        <v>-1.5604515363036864E-2</v>
      </c>
      <c r="J18" s="450">
        <v>-5.6634131736735704E-2</v>
      </c>
      <c r="K18" s="376">
        <v>-1.013160002295177E-2</v>
      </c>
      <c r="L18" s="375">
        <v>-5.1941456737200853E-2</v>
      </c>
    </row>
    <row r="19" spans="1:16" ht="13.5" customHeight="1" x14ac:dyDescent="0.25">
      <c r="A19" s="500" t="s">
        <v>421</v>
      </c>
      <c r="B19" s="265">
        <v>20059</v>
      </c>
      <c r="C19" s="265">
        <v>20818</v>
      </c>
      <c r="D19" s="265">
        <v>21322</v>
      </c>
      <c r="E19" s="265">
        <v>21396</v>
      </c>
      <c r="F19" s="265">
        <v>20971</v>
      </c>
      <c r="G19" s="265"/>
      <c r="H19" s="265"/>
      <c r="I19" s="376">
        <v>-3.6470621854243879E-2</v>
      </c>
      <c r="J19" s="450">
        <v>-4.350223082893101E-2</v>
      </c>
      <c r="K19" s="376">
        <v>-3.2148112509950422E-2</v>
      </c>
      <c r="L19" s="375">
        <v>-1.1514729350149411E-2</v>
      </c>
    </row>
    <row r="20" spans="1:16" ht="13.5" customHeight="1" thickBot="1" x14ac:dyDescent="0.3">
      <c r="A20" s="570" t="s">
        <v>122</v>
      </c>
      <c r="B20" s="265">
        <v>793</v>
      </c>
      <c r="C20" s="265">
        <v>833</v>
      </c>
      <c r="D20" s="265">
        <v>836</v>
      </c>
      <c r="E20" s="265">
        <v>833</v>
      </c>
      <c r="F20" s="265">
        <v>854</v>
      </c>
      <c r="G20" s="265"/>
      <c r="H20" s="265"/>
      <c r="I20" s="373">
        <v>-4.853320535125083E-2</v>
      </c>
      <c r="J20" s="449">
        <v>-7.1450317322779289E-2</v>
      </c>
      <c r="K20" s="373">
        <v>-4.853320535125083E-2</v>
      </c>
      <c r="L20" s="372">
        <v>-7.1450317322779289E-2</v>
      </c>
      <c r="P20" s="579"/>
    </row>
    <row r="21" spans="1:16" ht="13.5" customHeight="1" thickBot="1" x14ac:dyDescent="0.3">
      <c r="A21" s="478"/>
      <c r="B21" s="478"/>
      <c r="C21" s="478"/>
      <c r="D21" s="478"/>
      <c r="E21" s="478"/>
      <c r="F21" s="478"/>
      <c r="G21" s="478"/>
      <c r="H21" s="478"/>
      <c r="I21" s="478"/>
      <c r="J21" s="478"/>
    </row>
    <row r="22" spans="1:16" ht="13.5" customHeight="1" x14ac:dyDescent="0.25">
      <c r="A22" s="569" t="s">
        <v>452</v>
      </c>
      <c r="B22" s="569"/>
      <c r="C22" s="568"/>
      <c r="D22" s="568"/>
      <c r="E22" s="568"/>
      <c r="F22" s="568"/>
      <c r="G22" s="568"/>
      <c r="H22" s="568"/>
      <c r="I22" s="567" t="s">
        <v>419</v>
      </c>
      <c r="J22" s="566"/>
      <c r="K22" s="565" t="s">
        <v>418</v>
      </c>
      <c r="L22" s="564"/>
    </row>
    <row r="23" spans="1:16" ht="13.5" customHeight="1" thickBot="1" x14ac:dyDescent="0.3">
      <c r="A23" s="478"/>
      <c r="B23" s="478"/>
      <c r="C23" s="478"/>
      <c r="D23" s="478"/>
      <c r="E23" s="478"/>
      <c r="F23" s="478"/>
      <c r="G23" s="478"/>
      <c r="H23" s="478"/>
      <c r="I23" s="563"/>
      <c r="J23" s="480"/>
      <c r="K23" s="561"/>
      <c r="L23" s="560"/>
    </row>
    <row r="24" spans="1:16" ht="13.5" customHeight="1" thickBot="1" x14ac:dyDescent="0.3">
      <c r="A24" s="559" t="s">
        <v>417</v>
      </c>
      <c r="B24" s="558" t="s">
        <v>1240</v>
      </c>
      <c r="C24" s="558" t="s">
        <v>1186</v>
      </c>
      <c r="D24" s="558" t="s">
        <v>1091</v>
      </c>
      <c r="E24" s="558" t="s">
        <v>319</v>
      </c>
      <c r="F24" s="558" t="s">
        <v>318</v>
      </c>
      <c r="G24" s="558"/>
      <c r="H24" s="558"/>
      <c r="I24" s="527" t="s">
        <v>1283</v>
      </c>
      <c r="J24" s="528" t="s">
        <v>1282</v>
      </c>
      <c r="K24" s="527" t="s">
        <v>1283</v>
      </c>
      <c r="L24" s="2271" t="s">
        <v>1282</v>
      </c>
    </row>
    <row r="25" spans="1:16" ht="13.5" customHeight="1" x14ac:dyDescent="0.25">
      <c r="A25" s="526" t="s">
        <v>118</v>
      </c>
      <c r="B25" s="305">
        <v>42.3</v>
      </c>
      <c r="C25" s="305">
        <v>42.4</v>
      </c>
      <c r="D25" s="305">
        <v>43.4</v>
      </c>
      <c r="E25" s="305">
        <v>42.999999999999993</v>
      </c>
      <c r="F25" s="305">
        <v>43.099999999999994</v>
      </c>
      <c r="G25" s="305"/>
      <c r="H25" s="305"/>
      <c r="I25" s="515">
        <v>-2.5655830629109921E-3</v>
      </c>
      <c r="J25" s="516">
        <v>-1.8179151201135113E-2</v>
      </c>
      <c r="K25" s="515">
        <v>3.9356087050368416E-3</v>
      </c>
      <c r="L25" s="514">
        <v>1.4879630217416118E-2</v>
      </c>
      <c r="M25" s="579"/>
      <c r="N25" s="579"/>
    </row>
    <row r="26" spans="1:16" ht="13.5" customHeight="1" x14ac:dyDescent="0.25">
      <c r="A26" s="526" t="s">
        <v>416</v>
      </c>
      <c r="B26" s="305">
        <v>0.2</v>
      </c>
      <c r="C26" s="305">
        <v>0.2</v>
      </c>
      <c r="D26" s="305">
        <v>0.2</v>
      </c>
      <c r="E26" s="305">
        <v>0.2</v>
      </c>
      <c r="F26" s="305">
        <v>0.2</v>
      </c>
      <c r="G26" s="305"/>
      <c r="H26" s="305"/>
      <c r="I26" s="515">
        <v>-2.0234054417820335E-3</v>
      </c>
      <c r="J26" s="516">
        <v>-7.4942417227613412E-2</v>
      </c>
      <c r="K26" s="515">
        <v>1.8848447359162579E-2</v>
      </c>
      <c r="L26" s="514">
        <v>-3.516905196539466E-2</v>
      </c>
      <c r="M26" s="579"/>
      <c r="N26" s="579"/>
    </row>
    <row r="27" spans="1:16" ht="13.5" customHeight="1" thickBot="1" x14ac:dyDescent="0.3">
      <c r="A27" s="525" t="s">
        <v>116</v>
      </c>
      <c r="B27" s="300">
        <v>0.6</v>
      </c>
      <c r="C27" s="300">
        <v>0.6</v>
      </c>
      <c r="D27" s="300">
        <v>0.6</v>
      </c>
      <c r="E27" s="300">
        <v>0.7</v>
      </c>
      <c r="F27" s="300">
        <v>0.7</v>
      </c>
      <c r="G27" s="300"/>
      <c r="H27" s="300"/>
      <c r="I27" s="511">
        <v>-2.9941136327075513E-2</v>
      </c>
      <c r="J27" s="512">
        <v>-0.10812782533587861</v>
      </c>
      <c r="K27" s="511">
        <v>-2.402905206522632E-2</v>
      </c>
      <c r="L27" s="510">
        <v>-9.5346648962532976E-2</v>
      </c>
    </row>
    <row r="28" spans="1:16" ht="15" x14ac:dyDescent="0.25">
      <c r="A28" s="499" t="s">
        <v>115</v>
      </c>
      <c r="B28" s="296">
        <v>43.1</v>
      </c>
      <c r="C28" s="296">
        <v>43.2</v>
      </c>
      <c r="D28" s="296">
        <v>44.2</v>
      </c>
      <c r="E28" s="296">
        <v>43.9</v>
      </c>
      <c r="F28" s="296">
        <v>44</v>
      </c>
      <c r="G28" s="296"/>
      <c r="H28" s="2040"/>
      <c r="I28" s="523">
        <v>-2.9547787544265125E-3</v>
      </c>
      <c r="J28" s="524">
        <v>-1.9814944391790879E-2</v>
      </c>
      <c r="K28" s="523">
        <v>3.5995658969714128E-3</v>
      </c>
      <c r="L28" s="522">
        <v>1.2932126981510805E-2</v>
      </c>
    </row>
    <row r="29" spans="1:16" ht="15" customHeight="1" x14ac:dyDescent="0.25">
      <c r="A29" s="521"/>
      <c r="B29" s="520"/>
      <c r="C29" s="520"/>
      <c r="D29" s="520"/>
      <c r="E29" s="520"/>
      <c r="F29" s="520"/>
      <c r="G29" s="520"/>
      <c r="H29" s="520"/>
      <c r="I29" s="518"/>
      <c r="J29" s="519"/>
      <c r="K29" s="518"/>
      <c r="L29" s="517"/>
    </row>
    <row r="30" spans="1:16" ht="15" customHeight="1" x14ac:dyDescent="0.25">
      <c r="A30" s="500" t="s">
        <v>114</v>
      </c>
      <c r="B30" s="305">
        <v>17.100000000000001</v>
      </c>
      <c r="C30" s="305">
        <v>17.5</v>
      </c>
      <c r="D30" s="305">
        <v>17.599999999999998</v>
      </c>
      <c r="E30" s="305">
        <v>17</v>
      </c>
      <c r="F30" s="305">
        <v>17.299999999999997</v>
      </c>
      <c r="G30" s="305"/>
      <c r="H30" s="305"/>
      <c r="I30" s="515">
        <v>-2.2389723846237497E-2</v>
      </c>
      <c r="J30" s="516">
        <v>-7.963269550744001E-3</v>
      </c>
      <c r="K30" s="515">
        <v>-1.1423820779139504E-2</v>
      </c>
      <c r="L30" s="514">
        <v>2.9742494997598623E-2</v>
      </c>
    </row>
    <row r="31" spans="1:16" ht="15" customHeight="1" thickBot="1" x14ac:dyDescent="0.3">
      <c r="A31" s="513" t="s">
        <v>113</v>
      </c>
      <c r="B31" s="300">
        <v>0.2</v>
      </c>
      <c r="C31" s="300">
        <v>0.2</v>
      </c>
      <c r="D31" s="300">
        <v>0.1</v>
      </c>
      <c r="E31" s="300">
        <v>0.2</v>
      </c>
      <c r="F31" s="300">
        <v>0.1</v>
      </c>
      <c r="G31" s="300"/>
      <c r="H31" s="300"/>
      <c r="I31" s="511">
        <v>-0.11479077673761706</v>
      </c>
      <c r="J31" s="512">
        <v>3.2606935792663494E-2</v>
      </c>
      <c r="K31" s="511">
        <v>-0.10194278991807004</v>
      </c>
      <c r="L31" s="510">
        <v>6.1749432998474685E-2</v>
      </c>
    </row>
    <row r="32" spans="1:16" ht="15" customHeight="1" thickBot="1" x14ac:dyDescent="0.3">
      <c r="A32" s="499" t="s">
        <v>111</v>
      </c>
      <c r="B32" s="296">
        <v>17.3</v>
      </c>
      <c r="C32" s="296">
        <v>17.7</v>
      </c>
      <c r="D32" s="296">
        <v>17.7</v>
      </c>
      <c r="E32" s="296">
        <v>17.2</v>
      </c>
      <c r="F32" s="296">
        <v>17.399999999999999</v>
      </c>
      <c r="G32" s="296"/>
      <c r="H32" s="2040"/>
      <c r="I32" s="509">
        <v>-2.3290324262789652E-2</v>
      </c>
      <c r="J32" s="508">
        <v>-7.6188511563889394E-3</v>
      </c>
      <c r="K32" s="507">
        <v>-1.2304929963558808E-2</v>
      </c>
      <c r="L32" s="506">
        <v>3.0017308369097329E-2</v>
      </c>
    </row>
    <row r="33" spans="1:17" ht="15" customHeight="1" x14ac:dyDescent="0.25">
      <c r="A33" s="483"/>
      <c r="B33" s="483"/>
      <c r="C33" s="483"/>
      <c r="D33" s="483"/>
      <c r="E33" s="483"/>
      <c r="F33" s="483"/>
      <c r="G33" s="483"/>
      <c r="H33" s="483"/>
      <c r="I33" s="483"/>
      <c r="J33" s="483"/>
    </row>
    <row r="34" spans="1:17" ht="13.5" customHeight="1" thickBot="1" x14ac:dyDescent="0.3">
      <c r="A34" s="478"/>
      <c r="B34" s="478"/>
      <c r="C34" s="478"/>
      <c r="D34" s="478"/>
      <c r="E34" s="478"/>
      <c r="F34" s="478"/>
      <c r="G34" s="478"/>
      <c r="H34" s="478"/>
      <c r="I34" s="478"/>
      <c r="J34" s="478"/>
    </row>
    <row r="35" spans="1:17" ht="13.5" customHeight="1" x14ac:dyDescent="0.25">
      <c r="A35" s="569" t="s">
        <v>451</v>
      </c>
      <c r="B35" s="569"/>
      <c r="C35" s="568"/>
      <c r="D35" s="568"/>
      <c r="E35" s="568"/>
      <c r="F35" s="568"/>
      <c r="G35" s="568"/>
      <c r="H35" s="568"/>
      <c r="I35" s="587" t="s">
        <v>419</v>
      </c>
      <c r="J35" s="535"/>
      <c r="K35" s="586" t="s">
        <v>418</v>
      </c>
      <c r="L35" s="585"/>
    </row>
    <row r="36" spans="1:17" ht="13.5" customHeight="1" thickBot="1" x14ac:dyDescent="0.3">
      <c r="A36" s="478"/>
      <c r="B36" s="478"/>
      <c r="C36" s="478"/>
      <c r="D36" s="478"/>
      <c r="E36" s="478"/>
      <c r="F36" s="478"/>
      <c r="G36" s="478"/>
      <c r="H36" s="478"/>
      <c r="I36" s="584"/>
      <c r="J36" s="562"/>
      <c r="L36" s="583"/>
    </row>
    <row r="37" spans="1:17" ht="13.5" customHeight="1" thickBot="1" x14ac:dyDescent="0.3">
      <c r="A37" s="559" t="s">
        <v>213</v>
      </c>
      <c r="B37" s="558" t="s">
        <v>1240</v>
      </c>
      <c r="C37" s="558" t="s">
        <v>1186</v>
      </c>
      <c r="D37" s="558" t="s">
        <v>1091</v>
      </c>
      <c r="E37" s="558" t="s">
        <v>319</v>
      </c>
      <c r="F37" s="558" t="s">
        <v>318</v>
      </c>
      <c r="G37" s="558"/>
      <c r="H37" s="558"/>
      <c r="I37" s="527" t="s">
        <v>1283</v>
      </c>
      <c r="J37" s="528" t="s">
        <v>1282</v>
      </c>
      <c r="K37" s="527" t="s">
        <v>1283</v>
      </c>
      <c r="L37" s="2271" t="s">
        <v>1282</v>
      </c>
    </row>
    <row r="38" spans="1:17" ht="13.5" customHeight="1" x14ac:dyDescent="0.25">
      <c r="A38" s="570" t="s">
        <v>351</v>
      </c>
      <c r="B38" s="582">
        <v>145</v>
      </c>
      <c r="C38" s="582">
        <v>149</v>
      </c>
      <c r="D38" s="582">
        <v>153</v>
      </c>
      <c r="E38" s="582">
        <v>155</v>
      </c>
      <c r="F38" s="582">
        <v>150</v>
      </c>
      <c r="G38" s="582"/>
      <c r="H38" s="582"/>
      <c r="I38" s="2464">
        <v>-2.5166821570654863E-2</v>
      </c>
      <c r="J38" s="425">
        <v>-3.442320699192214E-2</v>
      </c>
      <c r="K38" s="422">
        <v>-2.1618016358371572E-2</v>
      </c>
      <c r="L38" s="424">
        <v>-1.1211313252523891E-2</v>
      </c>
    </row>
    <row r="39" spans="1:17" ht="13.5" customHeight="1" x14ac:dyDescent="0.25">
      <c r="A39" s="570" t="s">
        <v>198</v>
      </c>
      <c r="B39" s="580">
        <v>72</v>
      </c>
      <c r="C39" s="580">
        <v>79</v>
      </c>
      <c r="D39" s="580">
        <v>70</v>
      </c>
      <c r="E39" s="580">
        <v>73</v>
      </c>
      <c r="F39" s="580">
        <v>72</v>
      </c>
      <c r="G39" s="580"/>
      <c r="H39" s="580"/>
      <c r="I39" s="413">
        <v>-7.9684983216721905E-2</v>
      </c>
      <c r="J39" s="412">
        <v>6.0266531339998597E-3</v>
      </c>
      <c r="K39" s="422">
        <v>-7.4230718593239042E-2</v>
      </c>
      <c r="L39" s="412">
        <v>3.0861586839154853E-2</v>
      </c>
    </row>
    <row r="40" spans="1:17" ht="13.5" customHeight="1" x14ac:dyDescent="0.25">
      <c r="A40" s="570" t="s">
        <v>347</v>
      </c>
      <c r="B40" s="580">
        <v>49</v>
      </c>
      <c r="C40" s="580">
        <v>19</v>
      </c>
      <c r="D40" s="580">
        <v>21</v>
      </c>
      <c r="E40" s="580">
        <v>21</v>
      </c>
      <c r="F40" s="580">
        <v>16</v>
      </c>
      <c r="G40" s="580"/>
      <c r="H40" s="580"/>
      <c r="I40" s="413">
        <v>1.5868220543497009</v>
      </c>
      <c r="J40" s="412">
        <v>2.0619150513904532</v>
      </c>
      <c r="K40" s="422">
        <v>1.6123088904057812</v>
      </c>
      <c r="L40" s="412">
        <v>2.1965381874237844</v>
      </c>
    </row>
    <row r="41" spans="1:17" ht="13.5" customHeight="1" x14ac:dyDescent="0.25">
      <c r="A41" s="570" t="s">
        <v>409</v>
      </c>
      <c r="B41" s="580">
        <v>0</v>
      </c>
      <c r="C41" s="580">
        <v>0</v>
      </c>
      <c r="D41" s="580">
        <v>0</v>
      </c>
      <c r="E41" s="580">
        <v>0</v>
      </c>
      <c r="F41" s="580">
        <v>0</v>
      </c>
      <c r="G41" s="580"/>
      <c r="H41" s="580"/>
      <c r="I41" s="413">
        <v>-0.76943558659360956</v>
      </c>
      <c r="J41" s="412">
        <v>-0.84863153806534863</v>
      </c>
      <c r="K41" s="422">
        <v>-0.77395815021235115</v>
      </c>
      <c r="L41" s="423">
        <v>-0.84616785509163039</v>
      </c>
    </row>
    <row r="42" spans="1:17" ht="13.5" customHeight="1" x14ac:dyDescent="0.25">
      <c r="A42" s="578" t="s">
        <v>344</v>
      </c>
      <c r="B42" s="581">
        <v>266</v>
      </c>
      <c r="C42" s="581">
        <v>247</v>
      </c>
      <c r="D42" s="581">
        <v>244</v>
      </c>
      <c r="E42" s="581">
        <v>249</v>
      </c>
      <c r="F42" s="581">
        <v>238</v>
      </c>
      <c r="G42" s="581"/>
      <c r="H42" s="2038"/>
      <c r="I42" s="420">
        <v>8.0132019498568186E-2</v>
      </c>
      <c r="J42" s="418">
        <v>0.11719954761406881</v>
      </c>
      <c r="K42" s="419">
        <v>8.5473186954450053E-2</v>
      </c>
      <c r="L42" s="418">
        <v>0.14588967925778817</v>
      </c>
    </row>
    <row r="43" spans="1:17" ht="13.5" customHeight="1" x14ac:dyDescent="0.25">
      <c r="A43" s="578" t="s">
        <v>334</v>
      </c>
      <c r="B43" s="577">
        <v>-145</v>
      </c>
      <c r="C43" s="577">
        <v>-147</v>
      </c>
      <c r="D43" s="577">
        <v>-152</v>
      </c>
      <c r="E43" s="577">
        <v>-154</v>
      </c>
      <c r="F43" s="577">
        <v>-156</v>
      </c>
      <c r="G43" s="577"/>
      <c r="H43" s="2039"/>
      <c r="I43" s="420">
        <v>-1.0767270504417503E-2</v>
      </c>
      <c r="J43" s="418">
        <v>-6.9812283877728643E-2</v>
      </c>
      <c r="K43" s="419">
        <v>-5.6545121226403428E-3</v>
      </c>
      <c r="L43" s="418">
        <v>-4.654106084750731E-2</v>
      </c>
    </row>
    <row r="44" spans="1:17" ht="13.5" customHeight="1" x14ac:dyDescent="0.25">
      <c r="A44" s="578" t="s">
        <v>332</v>
      </c>
      <c r="B44" s="577">
        <v>121</v>
      </c>
      <c r="C44" s="577">
        <v>100</v>
      </c>
      <c r="D44" s="577">
        <v>92</v>
      </c>
      <c r="E44" s="577">
        <v>95</v>
      </c>
      <c r="F44" s="577">
        <v>82</v>
      </c>
      <c r="G44" s="577"/>
      <c r="H44" s="2039"/>
      <c r="I44" s="420">
        <v>0.2135990565842516</v>
      </c>
      <c r="J44" s="418">
        <v>0.47120338955606766</v>
      </c>
      <c r="K44" s="419">
        <v>0.21940621922326153</v>
      </c>
      <c r="L44" s="418">
        <v>0.51148707288218009</v>
      </c>
    </row>
    <row r="45" spans="1:17" ht="13.5" customHeight="1" x14ac:dyDescent="0.25">
      <c r="A45" s="570" t="s">
        <v>142</v>
      </c>
      <c r="B45" s="580">
        <v>-9</v>
      </c>
      <c r="C45" s="580">
        <v>0</v>
      </c>
      <c r="D45" s="580">
        <v>-1</v>
      </c>
      <c r="E45" s="580">
        <v>-2</v>
      </c>
      <c r="F45" s="580">
        <v>11</v>
      </c>
      <c r="G45" s="580"/>
      <c r="H45" s="580"/>
      <c r="I45" s="413">
        <v>30.642691532491757</v>
      </c>
      <c r="J45" s="412">
        <v>-1.7956166277569141</v>
      </c>
      <c r="K45" s="422">
        <v>66.195093371677984</v>
      </c>
      <c r="L45" s="412">
        <v>-1.8011312441476388</v>
      </c>
      <c r="Q45" s="579"/>
    </row>
    <row r="46" spans="1:17" ht="13.5" customHeight="1" x14ac:dyDescent="0.25">
      <c r="A46" s="578" t="s">
        <v>138</v>
      </c>
      <c r="B46" s="577">
        <v>112</v>
      </c>
      <c r="C46" s="577">
        <v>100</v>
      </c>
      <c r="D46" s="577">
        <v>91</v>
      </c>
      <c r="E46" s="577">
        <v>93</v>
      </c>
      <c r="F46" s="577">
        <v>93</v>
      </c>
      <c r="G46" s="577"/>
      <c r="H46" s="2039"/>
      <c r="I46" s="420">
        <v>0.12588309890739735</v>
      </c>
      <c r="J46" s="418">
        <v>0.19529855545585861</v>
      </c>
      <c r="K46" s="419">
        <v>0.12890405296892915</v>
      </c>
      <c r="L46" s="418">
        <v>0.22318486292406448</v>
      </c>
    </row>
    <row r="47" spans="1:17" ht="13.5" customHeight="1" x14ac:dyDescent="0.25">
      <c r="A47" s="576"/>
      <c r="B47" s="575"/>
      <c r="C47" s="575"/>
      <c r="D47" s="575"/>
      <c r="E47" s="575"/>
      <c r="F47" s="575"/>
      <c r="G47" s="575"/>
      <c r="H47" s="575"/>
      <c r="I47" s="574"/>
      <c r="J47" s="573"/>
      <c r="K47" s="572"/>
      <c r="L47" s="571"/>
    </row>
    <row r="48" spans="1:17" ht="13.5" customHeight="1" x14ac:dyDescent="0.25">
      <c r="A48" s="570" t="s">
        <v>423</v>
      </c>
      <c r="B48" s="416">
        <v>54.5</v>
      </c>
      <c r="C48" s="416">
        <v>59.5</v>
      </c>
      <c r="D48" s="416">
        <v>62.3</v>
      </c>
      <c r="E48" s="416">
        <v>61.8</v>
      </c>
      <c r="F48" s="416">
        <v>65.5</v>
      </c>
      <c r="G48" s="416"/>
      <c r="H48" s="416"/>
      <c r="I48" s="378"/>
      <c r="J48" s="377"/>
      <c r="K48" s="572"/>
      <c r="L48" s="571"/>
    </row>
    <row r="49" spans="1:12" s="478" customFormat="1" ht="13.5" customHeight="1" x14ac:dyDescent="0.15">
      <c r="A49" s="500" t="s">
        <v>422</v>
      </c>
      <c r="B49" s="416">
        <v>14.166295764699303</v>
      </c>
      <c r="C49" s="416">
        <v>12.899339916216658</v>
      </c>
      <c r="D49" s="416">
        <v>11.581051648019736</v>
      </c>
      <c r="E49" s="416">
        <v>11.541253205333589</v>
      </c>
      <c r="F49" s="416">
        <v>11.577656177120563</v>
      </c>
      <c r="G49" s="416"/>
      <c r="H49" s="416"/>
      <c r="I49" s="378"/>
      <c r="J49" s="377"/>
      <c r="K49" s="572"/>
      <c r="L49" s="571"/>
    </row>
    <row r="50" spans="1:12" ht="13.5" customHeight="1" x14ac:dyDescent="0.25">
      <c r="A50" s="570" t="s">
        <v>128</v>
      </c>
      <c r="B50" s="265">
        <v>2464</v>
      </c>
      <c r="C50" s="265">
        <v>2349</v>
      </c>
      <c r="D50" s="265">
        <v>2346</v>
      </c>
      <c r="E50" s="265">
        <v>2445</v>
      </c>
      <c r="F50" s="265">
        <v>2457</v>
      </c>
      <c r="G50" s="265"/>
      <c r="H50" s="265"/>
      <c r="I50" s="413">
        <v>4.9235817909824675E-2</v>
      </c>
      <c r="J50" s="412">
        <v>3.1211134374742322E-3</v>
      </c>
      <c r="K50" s="413">
        <v>5.3458349139428707E-2</v>
      </c>
      <c r="L50" s="412">
        <v>-2.0078993776917353E-2</v>
      </c>
    </row>
    <row r="51" spans="1:12" ht="13.5" customHeight="1" x14ac:dyDescent="0.25">
      <c r="A51" s="500" t="s">
        <v>421</v>
      </c>
      <c r="B51" s="265">
        <v>13703</v>
      </c>
      <c r="C51" s="265">
        <v>13273</v>
      </c>
      <c r="D51" s="265">
        <v>13534</v>
      </c>
      <c r="E51" s="265">
        <v>13490</v>
      </c>
      <c r="F51" s="265">
        <v>13601</v>
      </c>
      <c r="G51" s="265"/>
      <c r="H51" s="265"/>
      <c r="I51" s="413">
        <v>3.2353076764141564E-2</v>
      </c>
      <c r="J51" s="412">
        <v>7.4896702844022833E-3</v>
      </c>
      <c r="K51" s="413">
        <v>3.5906645250062708E-2</v>
      </c>
      <c r="L51" s="412">
        <v>2.7517671937064447E-2</v>
      </c>
    </row>
    <row r="52" spans="1:12" ht="13.5" customHeight="1" thickBot="1" x14ac:dyDescent="0.3">
      <c r="A52" s="570" t="s">
        <v>122</v>
      </c>
      <c r="B52" s="265">
        <v>1720</v>
      </c>
      <c r="C52" s="265">
        <v>1804</v>
      </c>
      <c r="D52" s="265">
        <v>1822</v>
      </c>
      <c r="E52" s="265">
        <v>1776</v>
      </c>
      <c r="F52" s="265">
        <v>1796</v>
      </c>
      <c r="G52" s="265"/>
      <c r="H52" s="265"/>
      <c r="I52" s="411">
        <v>-4.6837239208034953E-2</v>
      </c>
      <c r="J52" s="410">
        <v>-4.237321171013142E-2</v>
      </c>
      <c r="K52" s="411">
        <v>-4.6837239208034953E-2</v>
      </c>
      <c r="L52" s="410">
        <v>-4.237321171013142E-2</v>
      </c>
    </row>
    <row r="53" spans="1:12" ht="13.5" customHeight="1" thickBot="1" x14ac:dyDescent="0.3">
      <c r="A53" s="478"/>
      <c r="B53" s="478"/>
      <c r="C53" s="478"/>
      <c r="D53" s="478"/>
      <c r="E53" s="478"/>
      <c r="F53" s="478"/>
      <c r="G53" s="478"/>
      <c r="H53" s="478"/>
      <c r="I53" s="478"/>
      <c r="J53" s="478"/>
    </row>
    <row r="54" spans="1:12" ht="13.5" customHeight="1" x14ac:dyDescent="0.25">
      <c r="A54" s="569" t="s">
        <v>450</v>
      </c>
      <c r="B54" s="569"/>
      <c r="C54" s="568"/>
      <c r="D54" s="568"/>
      <c r="E54" s="568"/>
      <c r="F54" s="568"/>
      <c r="G54" s="568"/>
      <c r="H54" s="568"/>
      <c r="I54" s="567" t="s">
        <v>419</v>
      </c>
      <c r="J54" s="566"/>
      <c r="K54" s="565" t="s">
        <v>418</v>
      </c>
      <c r="L54" s="564"/>
    </row>
    <row r="55" spans="1:12" ht="13.5" customHeight="1" thickBot="1" x14ac:dyDescent="0.3">
      <c r="A55" s="478"/>
      <c r="B55" s="478"/>
      <c r="C55" s="478"/>
      <c r="D55" s="478"/>
      <c r="E55" s="478"/>
      <c r="F55" s="478"/>
      <c r="G55" s="478"/>
      <c r="H55" s="478"/>
      <c r="I55" s="563"/>
      <c r="J55" s="562"/>
      <c r="K55" s="561"/>
      <c r="L55" s="560"/>
    </row>
    <row r="56" spans="1:12" ht="13.5" customHeight="1" thickBot="1" x14ac:dyDescent="0.3">
      <c r="A56" s="559" t="s">
        <v>417</v>
      </c>
      <c r="B56" s="558" t="s">
        <v>1240</v>
      </c>
      <c r="C56" s="558" t="s">
        <v>1186</v>
      </c>
      <c r="D56" s="558" t="s">
        <v>1091</v>
      </c>
      <c r="E56" s="558" t="s">
        <v>319</v>
      </c>
      <c r="F56" s="558" t="s">
        <v>318</v>
      </c>
      <c r="G56" s="558"/>
      <c r="H56" s="558"/>
      <c r="I56" s="527" t="s">
        <v>1283</v>
      </c>
      <c r="J56" s="528" t="s">
        <v>1282</v>
      </c>
      <c r="K56" s="527" t="s">
        <v>1283</v>
      </c>
      <c r="L56" s="2271" t="s">
        <v>1282</v>
      </c>
    </row>
    <row r="57" spans="1:12" ht="13.5" customHeight="1" x14ac:dyDescent="0.25">
      <c r="A57" s="526" t="s">
        <v>118</v>
      </c>
      <c r="B57" s="305">
        <v>28.6</v>
      </c>
      <c r="C57" s="305">
        <v>28.1</v>
      </c>
      <c r="D57" s="305">
        <v>28.4</v>
      </c>
      <c r="E57" s="305">
        <v>28</v>
      </c>
      <c r="F57" s="305">
        <v>26.699999999999996</v>
      </c>
      <c r="G57" s="305"/>
      <c r="H57" s="305"/>
      <c r="I57" s="515">
        <v>1.9998554136062108E-2</v>
      </c>
      <c r="J57" s="516">
        <v>7.0415379167124925E-2</v>
      </c>
      <c r="K57" s="515">
        <v>3.0920150040538052E-2</v>
      </c>
      <c r="L57" s="514">
        <v>0.10289302611370488</v>
      </c>
    </row>
    <row r="58" spans="1:12" ht="13.5" customHeight="1" x14ac:dyDescent="0.25">
      <c r="A58" s="526" t="s">
        <v>416</v>
      </c>
      <c r="B58" s="305">
        <v>6.9</v>
      </c>
      <c r="C58" s="305">
        <v>6.9</v>
      </c>
      <c r="D58" s="305">
        <v>6.9</v>
      </c>
      <c r="E58" s="305">
        <v>7</v>
      </c>
      <c r="F58" s="305">
        <v>7.1</v>
      </c>
      <c r="G58" s="305"/>
      <c r="H58" s="305"/>
      <c r="I58" s="515">
        <v>-9.5320546514436888E-3</v>
      </c>
      <c r="J58" s="516">
        <v>-3.0803216682901868E-2</v>
      </c>
      <c r="K58" s="515">
        <v>5.9696982879664517E-5</v>
      </c>
      <c r="L58" s="514">
        <v>-1.4072247971327223E-2</v>
      </c>
    </row>
    <row r="59" spans="1:12" ht="13.5" customHeight="1" thickBot="1" x14ac:dyDescent="0.3">
      <c r="A59" s="525" t="s">
        <v>116</v>
      </c>
      <c r="B59" s="300">
        <v>1.5</v>
      </c>
      <c r="C59" s="300">
        <v>1.6</v>
      </c>
      <c r="D59" s="300">
        <v>1.6</v>
      </c>
      <c r="E59" s="300">
        <v>1.6</v>
      </c>
      <c r="F59" s="300">
        <v>1.7</v>
      </c>
      <c r="G59" s="300"/>
      <c r="H59" s="300"/>
      <c r="I59" s="511">
        <v>-2.1796368003777156E-2</v>
      </c>
      <c r="J59" s="512">
        <v>-8.3225437483875897E-2</v>
      </c>
      <c r="K59" s="511">
        <v>-1.6186471560590832E-2</v>
      </c>
      <c r="L59" s="510">
        <v>-7.3677967873543415E-2</v>
      </c>
    </row>
    <row r="60" spans="1:12" ht="13.5" customHeight="1" x14ac:dyDescent="0.25">
      <c r="A60" s="499" t="s">
        <v>115</v>
      </c>
      <c r="B60" s="296">
        <v>37</v>
      </c>
      <c r="C60" s="296">
        <v>36.6</v>
      </c>
      <c r="D60" s="296">
        <v>36.9</v>
      </c>
      <c r="E60" s="296">
        <v>36.6</v>
      </c>
      <c r="F60" s="296">
        <v>35.5</v>
      </c>
      <c r="G60" s="296"/>
      <c r="H60" s="2040"/>
      <c r="I60" s="523">
        <v>1.2626405118592032E-2</v>
      </c>
      <c r="J60" s="524">
        <v>4.3044082829188479E-2</v>
      </c>
      <c r="K60" s="523">
        <v>2.3066885638375556E-2</v>
      </c>
      <c r="L60" s="522">
        <v>7.0998770366421216E-2</v>
      </c>
    </row>
    <row r="61" spans="1:12" ht="13.5" customHeight="1" x14ac:dyDescent="0.25">
      <c r="A61" s="521"/>
      <c r="B61" s="520"/>
      <c r="C61" s="520"/>
      <c r="D61" s="520"/>
      <c r="E61" s="520"/>
      <c r="F61" s="520"/>
      <c r="G61" s="520"/>
      <c r="H61" s="520"/>
      <c r="I61" s="518"/>
      <c r="J61" s="519"/>
      <c r="K61" s="518"/>
      <c r="L61" s="517"/>
    </row>
    <row r="62" spans="1:12" ht="13.5" customHeight="1" x14ac:dyDescent="0.25">
      <c r="A62" s="500" t="s">
        <v>114</v>
      </c>
      <c r="B62" s="305">
        <v>19</v>
      </c>
      <c r="C62" s="305">
        <v>19.400000000000002</v>
      </c>
      <c r="D62" s="305">
        <v>19</v>
      </c>
      <c r="E62" s="305">
        <v>19.5</v>
      </c>
      <c r="F62" s="305">
        <v>17.7</v>
      </c>
      <c r="G62" s="305"/>
      <c r="H62" s="305"/>
      <c r="I62" s="515">
        <v>-2.2645238662490352E-2</v>
      </c>
      <c r="J62" s="516">
        <v>6.8555618024013665E-2</v>
      </c>
      <c r="K62" s="515">
        <v>-1.3282281391996165E-2</v>
      </c>
      <c r="L62" s="514">
        <v>0.10470914672451737</v>
      </c>
    </row>
    <row r="63" spans="1:12" ht="13.5" customHeight="1" thickBot="1" x14ac:dyDescent="0.3">
      <c r="A63" s="513" t="s">
        <v>113</v>
      </c>
      <c r="B63" s="300">
        <v>2.8</v>
      </c>
      <c r="C63" s="300">
        <v>2.9</v>
      </c>
      <c r="D63" s="300">
        <v>2.9</v>
      </c>
      <c r="E63" s="300">
        <v>2.9</v>
      </c>
      <c r="F63" s="300">
        <v>3</v>
      </c>
      <c r="G63" s="300"/>
      <c r="H63" s="300"/>
      <c r="I63" s="511">
        <v>-3.8533356226909343E-2</v>
      </c>
      <c r="J63" s="512">
        <v>-5.6184902222832345E-2</v>
      </c>
      <c r="K63" s="511">
        <v>-3.1130773772667264E-2</v>
      </c>
      <c r="L63" s="510">
        <v>-4.2927475991264119E-2</v>
      </c>
    </row>
    <row r="64" spans="1:12" ht="13.5" customHeight="1" thickBot="1" x14ac:dyDescent="0.3">
      <c r="A64" s="499" t="s">
        <v>111</v>
      </c>
      <c r="B64" s="296">
        <v>21.8</v>
      </c>
      <c r="C64" s="296">
        <v>22.3</v>
      </c>
      <c r="D64" s="296">
        <v>21.9</v>
      </c>
      <c r="E64" s="296">
        <v>22.4</v>
      </c>
      <c r="F64" s="296">
        <v>20.7</v>
      </c>
      <c r="G64" s="296"/>
      <c r="H64" s="2040"/>
      <c r="I64" s="509">
        <v>-2.4717402344230033E-2</v>
      </c>
      <c r="J64" s="508">
        <v>5.0700815151713874E-2</v>
      </c>
      <c r="K64" s="507">
        <v>-1.5609952048549758E-2</v>
      </c>
      <c r="L64" s="506">
        <v>8.3260490045982349E-2</v>
      </c>
    </row>
    <row r="65" spans="1:9" ht="13.5" customHeight="1" x14ac:dyDescent="0.25">
      <c r="A65" s="557"/>
      <c r="B65" s="557"/>
      <c r="C65" s="557"/>
      <c r="D65" s="557"/>
      <c r="E65" s="557"/>
      <c r="F65" s="557"/>
      <c r="G65" s="557"/>
      <c r="H65" s="557"/>
      <c r="I65" s="557"/>
    </row>
    <row r="66" spans="1:9" ht="13.5" customHeight="1" x14ac:dyDescent="0.25">
      <c r="A66" s="557"/>
      <c r="B66" s="557"/>
      <c r="C66" s="557"/>
      <c r="D66" s="557"/>
      <c r="E66" s="557"/>
      <c r="F66" s="557"/>
      <c r="G66" s="557"/>
      <c r="H66" s="557"/>
      <c r="I66" s="557"/>
    </row>
    <row r="67" spans="1:9" ht="13.5" customHeight="1" x14ac:dyDescent="0.25">
      <c r="A67" s="557"/>
      <c r="B67" s="557"/>
      <c r="C67" s="557"/>
      <c r="D67" s="557"/>
      <c r="E67" s="557"/>
      <c r="F67" s="557"/>
      <c r="G67" s="557"/>
      <c r="H67" s="557"/>
      <c r="I67" s="557"/>
    </row>
    <row r="68" spans="1:9" ht="13.5" customHeight="1" x14ac:dyDescent="0.25">
      <c r="A68" s="557"/>
      <c r="B68" s="557"/>
      <c r="C68" s="557"/>
      <c r="D68" s="557"/>
      <c r="E68" s="557"/>
      <c r="F68" s="557"/>
      <c r="G68" s="557"/>
      <c r="H68" s="557"/>
      <c r="I68" s="557"/>
    </row>
    <row r="69" spans="1:9" ht="13.5" customHeight="1" x14ac:dyDescent="0.25">
      <c r="A69" s="557"/>
      <c r="B69" s="557"/>
      <c r="C69" s="557"/>
      <c r="D69" s="557"/>
      <c r="E69" s="557"/>
      <c r="F69" s="557"/>
      <c r="G69" s="557"/>
      <c r="H69" s="557"/>
      <c r="I69" s="557"/>
    </row>
    <row r="70" spans="1:9" ht="13.5" customHeight="1" x14ac:dyDescent="0.25">
      <c r="A70" s="557"/>
      <c r="B70" s="557"/>
      <c r="C70" s="557"/>
      <c r="D70" s="557"/>
      <c r="E70" s="557"/>
      <c r="F70" s="557"/>
      <c r="G70" s="557"/>
      <c r="H70" s="557"/>
      <c r="I70" s="557"/>
    </row>
    <row r="71" spans="1:9" ht="13.5" customHeight="1" x14ac:dyDescent="0.25">
      <c r="A71" s="557"/>
      <c r="B71" s="557"/>
      <c r="C71" s="557"/>
      <c r="D71" s="557"/>
      <c r="E71" s="557"/>
      <c r="F71" s="557"/>
      <c r="G71" s="557"/>
      <c r="H71" s="557"/>
      <c r="I71" s="557"/>
    </row>
    <row r="72" spans="1:9" ht="13.5" customHeight="1" x14ac:dyDescent="0.25">
      <c r="A72" s="557"/>
      <c r="B72" s="557"/>
      <c r="C72" s="557"/>
      <c r="D72" s="557"/>
      <c r="E72" s="557"/>
      <c r="F72" s="557"/>
      <c r="G72" s="557"/>
      <c r="H72" s="557"/>
      <c r="I72" s="557"/>
    </row>
  </sheetData>
  <printOptions horizontalCentered="1"/>
  <pageMargins left="0.7" right="0.7" top="0.75" bottom="0.75" header="0.3" footer="0.3"/>
  <pageSetup paperSize="9" scale="80" orientation="portrait" r:id="rId1"/>
  <headerFooter>
    <oddHeader>&amp;RCommercial and Business Banking</oddHeader>
    <oddFooter>&amp;C&amp;7Fact book - Q1 2018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J28"/>
  <sheetViews>
    <sheetView view="pageLayout" zoomScale="90" zoomScaleNormal="100" zoomScaleSheetLayoutView="100" zoomScalePageLayoutView="90" workbookViewId="0">
      <selection activeCell="D8" sqref="D8"/>
    </sheetView>
  </sheetViews>
  <sheetFormatPr defaultColWidth="9.140625" defaultRowHeight="13.5" customHeight="1" x14ac:dyDescent="0.15"/>
  <cols>
    <col min="1" max="1" width="30" style="478" customWidth="1"/>
    <col min="2" max="2" width="9.5703125" style="478" customWidth="1"/>
    <col min="3" max="4" width="9" style="478" customWidth="1"/>
    <col min="5" max="5" width="8.140625" style="478" customWidth="1"/>
    <col min="6" max="7" width="8.7109375" style="478" customWidth="1"/>
    <col min="8" max="8" width="7.85546875" style="478" customWidth="1"/>
    <col min="9" max="10" width="8.7109375" style="478" customWidth="1"/>
    <col min="11" max="16384" width="9.140625" style="478"/>
  </cols>
  <sheetData>
    <row r="1" spans="1:10" ht="13.5" customHeight="1" x14ac:dyDescent="0.15">
      <c r="A1" s="505" t="s">
        <v>77</v>
      </c>
      <c r="B1" s="505"/>
      <c r="C1" s="505"/>
      <c r="D1" s="568"/>
      <c r="E1" s="568"/>
      <c r="I1" s="480"/>
      <c r="J1" s="480"/>
    </row>
    <row r="2" spans="1:10" ht="13.5" customHeight="1" thickBot="1" x14ac:dyDescent="0.2">
      <c r="I2" s="480"/>
      <c r="J2" s="483"/>
    </row>
    <row r="3" spans="1:10" ht="13.5" customHeight="1" x14ac:dyDescent="0.2">
      <c r="A3" s="610" t="s">
        <v>454</v>
      </c>
      <c r="B3" s="610"/>
      <c r="C3" s="610"/>
      <c r="D3" s="609"/>
      <c r="E3" s="609"/>
      <c r="F3" s="608"/>
      <c r="G3" s="608"/>
      <c r="H3" s="608"/>
      <c r="I3" s="2475" t="s">
        <v>419</v>
      </c>
      <c r="J3" s="607"/>
    </row>
    <row r="4" spans="1:10" ht="13.5" customHeight="1" thickBot="1" x14ac:dyDescent="0.25">
      <c r="A4" s="495"/>
      <c r="B4" s="495"/>
      <c r="C4" s="495"/>
      <c r="D4" s="495"/>
      <c r="E4" s="495"/>
      <c r="F4" s="495"/>
      <c r="G4" s="495"/>
      <c r="H4" s="495"/>
      <c r="I4" s="563"/>
      <c r="J4" s="562"/>
    </row>
    <row r="5" spans="1:10" ht="13.5" customHeight="1" thickBot="1" x14ac:dyDescent="0.25">
      <c r="A5" s="606" t="s">
        <v>213</v>
      </c>
      <c r="B5" s="558" t="s">
        <v>1240</v>
      </c>
      <c r="C5" s="558" t="s">
        <v>1186</v>
      </c>
      <c r="D5" s="558" t="s">
        <v>1091</v>
      </c>
      <c r="E5" s="558" t="s">
        <v>319</v>
      </c>
      <c r="F5" s="558" t="s">
        <v>318</v>
      </c>
      <c r="G5" s="558"/>
      <c r="H5" s="558"/>
      <c r="I5" s="605" t="s">
        <v>1283</v>
      </c>
      <c r="J5" s="604" t="s">
        <v>1282</v>
      </c>
    </row>
    <row r="6" spans="1:10" ht="13.5" customHeight="1" x14ac:dyDescent="0.15">
      <c r="A6" s="597" t="s">
        <v>351</v>
      </c>
      <c r="B6" s="601">
        <v>5</v>
      </c>
      <c r="C6" s="601">
        <v>2</v>
      </c>
      <c r="D6" s="601">
        <v>2</v>
      </c>
      <c r="E6" s="601">
        <v>4</v>
      </c>
      <c r="F6" s="601">
        <v>4</v>
      </c>
      <c r="G6" s="601"/>
      <c r="H6" s="601"/>
      <c r="I6" s="470">
        <v>1.5859727688939977</v>
      </c>
      <c r="J6" s="469">
        <v>0.36660622676236509</v>
      </c>
    </row>
    <row r="7" spans="1:10" ht="13.5" customHeight="1" x14ac:dyDescent="0.15">
      <c r="A7" s="597" t="s">
        <v>198</v>
      </c>
      <c r="B7" s="601">
        <v>-13</v>
      </c>
      <c r="C7" s="601">
        <v>-14</v>
      </c>
      <c r="D7" s="601">
        <v>-14</v>
      </c>
      <c r="E7" s="601">
        <v>-6</v>
      </c>
      <c r="F7" s="601">
        <v>-16</v>
      </c>
      <c r="G7" s="601"/>
      <c r="H7" s="601"/>
      <c r="I7" s="462">
        <v>-4.6846166153746371E-2</v>
      </c>
      <c r="J7" s="461">
        <v>-0.15114014190629321</v>
      </c>
    </row>
    <row r="8" spans="1:10" ht="13.5" customHeight="1" x14ac:dyDescent="0.15">
      <c r="A8" s="597" t="s">
        <v>347</v>
      </c>
      <c r="B8" s="601">
        <v>-4</v>
      </c>
      <c r="C8" s="601">
        <v>-3</v>
      </c>
      <c r="D8" s="601">
        <v>-3</v>
      </c>
      <c r="E8" s="601">
        <v>-4</v>
      </c>
      <c r="F8" s="601">
        <v>-4</v>
      </c>
      <c r="G8" s="601"/>
      <c r="H8" s="601"/>
      <c r="I8" s="462">
        <v>0.24967464439512255</v>
      </c>
      <c r="J8" s="461">
        <v>6.8650817406135101E-3</v>
      </c>
    </row>
    <row r="9" spans="1:10" ht="13.5" customHeight="1" x14ac:dyDescent="0.15">
      <c r="A9" s="597" t="s">
        <v>409</v>
      </c>
      <c r="B9" s="601">
        <v>5</v>
      </c>
      <c r="C9" s="601">
        <v>7</v>
      </c>
      <c r="D9" s="601">
        <v>5</v>
      </c>
      <c r="E9" s="601">
        <v>6</v>
      </c>
      <c r="F9" s="601">
        <v>6</v>
      </c>
      <c r="G9" s="601"/>
      <c r="H9" s="601"/>
      <c r="I9" s="462">
        <v>-0.25432821464075206</v>
      </c>
      <c r="J9" s="461">
        <v>-7.5985129338609236E-2</v>
      </c>
    </row>
    <row r="10" spans="1:10" ht="13.5" customHeight="1" x14ac:dyDescent="0.15">
      <c r="A10" s="603" t="s">
        <v>440</v>
      </c>
      <c r="B10" s="602">
        <v>-7</v>
      </c>
      <c r="C10" s="602">
        <v>-8</v>
      </c>
      <c r="D10" s="602">
        <v>-10</v>
      </c>
      <c r="E10" s="602">
        <v>0</v>
      </c>
      <c r="F10" s="602">
        <v>-10</v>
      </c>
      <c r="G10" s="602"/>
      <c r="H10" s="2041"/>
      <c r="I10" s="467">
        <v>-9.1899745193658289E-2</v>
      </c>
      <c r="J10" s="466">
        <v>-0.29890230740193868</v>
      </c>
    </row>
    <row r="11" spans="1:10" ht="13.5" customHeight="1" x14ac:dyDescent="0.15">
      <c r="A11" s="603" t="s">
        <v>439</v>
      </c>
      <c r="B11" s="602">
        <v>-15</v>
      </c>
      <c r="C11" s="602">
        <v>-72</v>
      </c>
      <c r="D11" s="602">
        <v>-5</v>
      </c>
      <c r="E11" s="602">
        <v>-7</v>
      </c>
      <c r="F11" s="602">
        <v>-1</v>
      </c>
      <c r="G11" s="602"/>
      <c r="H11" s="2041"/>
      <c r="I11" s="467">
        <v>-0.79540267664055608</v>
      </c>
      <c r="J11" s="466">
        <v>22.303546018687108</v>
      </c>
    </row>
    <row r="12" spans="1:10" ht="13.5" customHeight="1" x14ac:dyDescent="0.15">
      <c r="A12" s="603" t="s">
        <v>332</v>
      </c>
      <c r="B12" s="602">
        <v>-22</v>
      </c>
      <c r="C12" s="602">
        <v>-80</v>
      </c>
      <c r="D12" s="602">
        <v>-15</v>
      </c>
      <c r="E12" s="602">
        <v>-7</v>
      </c>
      <c r="F12" s="602">
        <v>-11</v>
      </c>
      <c r="G12" s="602"/>
      <c r="H12" s="2041"/>
      <c r="I12" s="467">
        <v>-0.72551160179198115</v>
      </c>
      <c r="J12" s="466">
        <v>1.0096167724592831</v>
      </c>
    </row>
    <row r="13" spans="1:10" ht="13.5" customHeight="1" x14ac:dyDescent="0.15">
      <c r="A13" s="597" t="s">
        <v>142</v>
      </c>
      <c r="B13" s="601">
        <v>-2</v>
      </c>
      <c r="C13" s="601">
        <v>-2</v>
      </c>
      <c r="D13" s="601">
        <v>-1</v>
      </c>
      <c r="E13" s="601">
        <v>-1</v>
      </c>
      <c r="F13" s="601">
        <v>-3</v>
      </c>
      <c r="G13" s="601"/>
      <c r="H13" s="2042"/>
      <c r="I13" s="462">
        <v>-3.7098621220334138E-2</v>
      </c>
      <c r="J13" s="461">
        <v>-0.16763332217730975</v>
      </c>
    </row>
    <row r="14" spans="1:10" ht="13.5" customHeight="1" x14ac:dyDescent="0.15">
      <c r="A14" s="603" t="s">
        <v>138</v>
      </c>
      <c r="B14" s="602">
        <v>-24</v>
      </c>
      <c r="C14" s="602">
        <v>-82</v>
      </c>
      <c r="D14" s="602">
        <v>-16</v>
      </c>
      <c r="E14" s="602">
        <v>-8</v>
      </c>
      <c r="F14" s="602">
        <v>-14</v>
      </c>
      <c r="G14" s="602"/>
      <c r="H14" s="2041"/>
      <c r="I14" s="467">
        <v>-0.71357524265297201</v>
      </c>
      <c r="J14" s="466">
        <v>0.77507573047849809</v>
      </c>
    </row>
    <row r="15" spans="1:10" ht="13.5" customHeight="1" x14ac:dyDescent="0.15">
      <c r="A15" s="597"/>
      <c r="B15" s="601"/>
      <c r="C15" s="601"/>
      <c r="D15" s="601"/>
      <c r="E15" s="601"/>
      <c r="F15" s="601"/>
      <c r="G15" s="601"/>
      <c r="H15" s="601"/>
      <c r="I15" s="600"/>
      <c r="J15" s="599"/>
    </row>
    <row r="16" spans="1:10" ht="13.5" customHeight="1" x14ac:dyDescent="0.15">
      <c r="A16" s="597" t="s">
        <v>128</v>
      </c>
      <c r="B16" s="596">
        <v>-88</v>
      </c>
      <c r="C16" s="596">
        <v>-94</v>
      </c>
      <c r="D16" s="596">
        <v>-103</v>
      </c>
      <c r="E16" s="596">
        <v>-113</v>
      </c>
      <c r="F16" s="598">
        <v>-130</v>
      </c>
      <c r="G16" s="598"/>
      <c r="H16" s="598"/>
      <c r="I16" s="462">
        <v>-6.3210787131732782E-2</v>
      </c>
      <c r="J16" s="461">
        <v>-0.32360986777545764</v>
      </c>
    </row>
    <row r="17" spans="1:10" ht="13.5" customHeight="1" thickBot="1" x14ac:dyDescent="0.2">
      <c r="A17" s="597" t="s">
        <v>122</v>
      </c>
      <c r="B17" s="596">
        <v>2637</v>
      </c>
      <c r="C17" s="596">
        <v>2681</v>
      </c>
      <c r="D17" s="596">
        <v>2917</v>
      </c>
      <c r="E17" s="596">
        <v>2871</v>
      </c>
      <c r="F17" s="596">
        <v>2847</v>
      </c>
      <c r="G17" s="596"/>
      <c r="H17" s="596"/>
      <c r="I17" s="460">
        <v>-1.6401512608802515E-2</v>
      </c>
      <c r="J17" s="459">
        <v>-7.355746094861404E-2</v>
      </c>
    </row>
    <row r="18" spans="1:10" ht="13.5" customHeight="1" x14ac:dyDescent="0.15">
      <c r="A18" s="483"/>
      <c r="B18" s="483"/>
      <c r="C18" s="483"/>
      <c r="D18" s="483"/>
      <c r="E18" s="483"/>
      <c r="F18" s="483"/>
      <c r="G18" s="483"/>
      <c r="H18" s="483"/>
      <c r="I18" s="483"/>
      <c r="J18" s="483"/>
    </row>
    <row r="19" spans="1:10" ht="13.5" customHeight="1" x14ac:dyDescent="0.15">
      <c r="A19" s="483"/>
      <c r="B19" s="483"/>
      <c r="C19" s="483"/>
      <c r="D19" s="483"/>
      <c r="E19" s="483"/>
      <c r="F19" s="483"/>
      <c r="G19" s="483"/>
      <c r="H19" s="483"/>
      <c r="I19" s="483"/>
      <c r="J19" s="483"/>
    </row>
    <row r="20" spans="1:10" ht="13.5" customHeight="1" x14ac:dyDescent="0.15">
      <c r="A20" s="483"/>
      <c r="B20" s="483"/>
      <c r="C20" s="483"/>
      <c r="D20" s="483"/>
      <c r="E20" s="483"/>
      <c r="F20" s="483"/>
      <c r="G20" s="483"/>
      <c r="H20" s="483"/>
      <c r="I20" s="483"/>
      <c r="J20" s="483"/>
    </row>
    <row r="21" spans="1:10" ht="13.5" customHeight="1" x14ac:dyDescent="0.15">
      <c r="A21" s="483"/>
      <c r="B21" s="483"/>
      <c r="C21" s="483"/>
      <c r="D21" s="483"/>
      <c r="E21" s="483"/>
      <c r="F21" s="483"/>
      <c r="G21" s="483"/>
      <c r="H21" s="483"/>
      <c r="I21" s="483"/>
      <c r="J21" s="483"/>
    </row>
    <row r="22" spans="1:10" ht="13.5" customHeight="1" x14ac:dyDescent="0.15">
      <c r="A22" s="483"/>
      <c r="B22" s="483"/>
      <c r="C22" s="483"/>
      <c r="D22" s="483"/>
      <c r="E22" s="483"/>
      <c r="F22" s="483"/>
      <c r="G22" s="483"/>
      <c r="H22" s="483"/>
      <c r="I22" s="483"/>
      <c r="J22" s="483"/>
    </row>
    <row r="23" spans="1:10" ht="13.5" customHeight="1" x14ac:dyDescent="0.15">
      <c r="A23" s="483"/>
      <c r="B23" s="483"/>
      <c r="C23" s="483"/>
      <c r="D23" s="483"/>
      <c r="E23" s="483"/>
      <c r="F23" s="483"/>
      <c r="G23" s="483"/>
      <c r="H23" s="483"/>
      <c r="I23" s="483"/>
      <c r="J23" s="483"/>
    </row>
    <row r="24" spans="1:10" ht="13.5" customHeight="1" x14ac:dyDescent="0.15">
      <c r="A24" s="483"/>
      <c r="B24" s="483"/>
      <c r="C24" s="483"/>
      <c r="D24" s="483"/>
      <c r="E24" s="483"/>
      <c r="F24" s="483"/>
      <c r="G24" s="483"/>
      <c r="H24" s="483"/>
      <c r="I24" s="483"/>
      <c r="J24" s="483"/>
    </row>
    <row r="25" spans="1:10" ht="13.5" customHeight="1" x14ac:dyDescent="0.15">
      <c r="J25" s="483"/>
    </row>
    <row r="26" spans="1:10" ht="13.5" customHeight="1" x14ac:dyDescent="0.15">
      <c r="J26" s="483"/>
    </row>
    <row r="27" spans="1:10" ht="13.5" customHeight="1" x14ac:dyDescent="0.15">
      <c r="J27" s="483"/>
    </row>
    <row r="28" spans="1:10" ht="13.5" customHeight="1" x14ac:dyDescent="0.15">
      <c r="J28" s="483"/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&amp;R&amp;"Arial,normal"&amp;8Commercial and Business Banking</oddHeader>
    <oddFooter>&amp;C&amp;7Fact book - Q1 2018</oddFooter>
  </headerFooter>
  <legacyDrawingHF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R64"/>
  <sheetViews>
    <sheetView view="pageLayout" topLeftCell="A7" zoomScaleNormal="110" zoomScaleSheetLayoutView="100" workbookViewId="0">
      <selection activeCell="B4" sqref="B4:J4"/>
    </sheetView>
  </sheetViews>
  <sheetFormatPr defaultRowHeight="11.25" x14ac:dyDescent="0.2"/>
  <cols>
    <col min="1" max="1" width="27.85546875" style="611" customWidth="1"/>
    <col min="2" max="9" width="8.7109375" style="611" customWidth="1"/>
    <col min="10" max="16384" width="9.140625" style="611"/>
  </cols>
  <sheetData>
    <row r="1" spans="1:18" ht="13.5" customHeight="1" x14ac:dyDescent="0.2">
      <c r="A1" s="631" t="s">
        <v>477</v>
      </c>
      <c r="B1" s="644"/>
      <c r="C1" s="644"/>
      <c r="D1" s="644"/>
      <c r="E1" s="644"/>
      <c r="F1" s="644"/>
      <c r="G1" s="644"/>
      <c r="H1" s="644"/>
      <c r="I1" s="644"/>
    </row>
    <row r="2" spans="1:18" s="648" customFormat="1" ht="13.5" customHeight="1" x14ac:dyDescent="0.15">
      <c r="A2" s="650" t="s">
        <v>476</v>
      </c>
      <c r="B2" s="649"/>
      <c r="C2" s="649"/>
      <c r="D2" s="649"/>
      <c r="E2" s="649"/>
      <c r="F2" s="649"/>
      <c r="G2" s="649"/>
      <c r="H2" s="649"/>
      <c r="I2" s="649"/>
    </row>
    <row r="3" spans="1:18" ht="13.5" customHeight="1" x14ac:dyDescent="0.2"/>
    <row r="4" spans="1:18" ht="13.5" customHeight="1" thickBot="1" x14ac:dyDescent="0.25">
      <c r="A4" s="627" t="s">
        <v>213</v>
      </c>
      <c r="B4" s="626" t="s">
        <v>1240</v>
      </c>
      <c r="C4" s="626" t="s">
        <v>1186</v>
      </c>
      <c r="D4" s="626" t="s">
        <v>1091</v>
      </c>
      <c r="E4" s="626" t="s">
        <v>319</v>
      </c>
      <c r="F4" s="626" t="s">
        <v>318</v>
      </c>
      <c r="G4" s="626" t="s">
        <v>317</v>
      </c>
      <c r="H4" s="626" t="s">
        <v>316</v>
      </c>
      <c r="I4" s="626" t="s">
        <v>315</v>
      </c>
      <c r="J4" s="625" t="s">
        <v>314</v>
      </c>
      <c r="K4" s="615"/>
      <c r="L4" s="615"/>
      <c r="M4" s="615"/>
      <c r="N4" s="615"/>
      <c r="O4" s="615"/>
      <c r="P4" s="615"/>
      <c r="Q4" s="615"/>
      <c r="R4" s="615"/>
    </row>
    <row r="5" spans="1:18" ht="13.5" customHeight="1" x14ac:dyDescent="0.2">
      <c r="A5" s="621" t="s">
        <v>351</v>
      </c>
      <c r="B5" s="620">
        <v>102.8</v>
      </c>
      <c r="C5" s="620">
        <v>102.67</v>
      </c>
      <c r="D5" s="620">
        <v>118.12</v>
      </c>
      <c r="E5" s="620">
        <v>115.18</v>
      </c>
      <c r="F5" s="620">
        <v>114.31</v>
      </c>
      <c r="G5" s="620">
        <v>119.84</v>
      </c>
      <c r="H5" s="620">
        <v>115.27</v>
      </c>
      <c r="I5" s="620">
        <v>109.5</v>
      </c>
      <c r="J5" s="619">
        <v>108.92</v>
      </c>
      <c r="K5" s="615"/>
      <c r="L5" s="615"/>
      <c r="M5" s="615"/>
      <c r="N5" s="615"/>
      <c r="O5" s="615"/>
      <c r="P5" s="615"/>
      <c r="Q5" s="615"/>
      <c r="R5" s="615"/>
    </row>
    <row r="6" spans="1:18" ht="13.5" customHeight="1" x14ac:dyDescent="0.2">
      <c r="A6" s="621" t="s">
        <v>198</v>
      </c>
      <c r="B6" s="620">
        <v>26.69</v>
      </c>
      <c r="C6" s="620">
        <v>28.55</v>
      </c>
      <c r="D6" s="620">
        <v>28.92</v>
      </c>
      <c r="E6" s="620">
        <v>30.28</v>
      </c>
      <c r="F6" s="620">
        <v>28.77</v>
      </c>
      <c r="G6" s="620">
        <v>30.47</v>
      </c>
      <c r="H6" s="620">
        <v>30.24</v>
      </c>
      <c r="I6" s="620">
        <v>30.69</v>
      </c>
      <c r="J6" s="619">
        <v>30.82</v>
      </c>
      <c r="K6" s="615"/>
      <c r="L6" s="615"/>
      <c r="M6" s="615"/>
      <c r="N6" s="615"/>
      <c r="O6" s="615"/>
      <c r="P6" s="615"/>
      <c r="Q6" s="615"/>
      <c r="R6" s="615"/>
    </row>
    <row r="7" spans="1:18" ht="13.5" customHeight="1" x14ac:dyDescent="0.2">
      <c r="A7" s="621" t="s">
        <v>347</v>
      </c>
      <c r="B7" s="620">
        <v>0</v>
      </c>
      <c r="C7" s="620">
        <v>0</v>
      </c>
      <c r="D7" s="620">
        <v>0</v>
      </c>
      <c r="E7" s="620">
        <v>0</v>
      </c>
      <c r="F7" s="620">
        <v>0</v>
      </c>
      <c r="G7" s="620">
        <v>0</v>
      </c>
      <c r="H7" s="620">
        <v>0</v>
      </c>
      <c r="I7" s="620">
        <v>0</v>
      </c>
      <c r="J7" s="619">
        <v>0</v>
      </c>
      <c r="K7" s="615"/>
      <c r="L7" s="615"/>
      <c r="M7" s="615"/>
      <c r="N7" s="615"/>
      <c r="O7" s="615"/>
      <c r="P7" s="615"/>
      <c r="Q7" s="615"/>
      <c r="R7" s="615"/>
    </row>
    <row r="8" spans="1:18" ht="13.5" customHeight="1" thickBot="1" x14ac:dyDescent="0.25">
      <c r="A8" s="618" t="s">
        <v>409</v>
      </c>
      <c r="B8" s="617">
        <v>5.33</v>
      </c>
      <c r="C8" s="617">
        <v>5.7</v>
      </c>
      <c r="D8" s="617">
        <v>5.47</v>
      </c>
      <c r="E8" s="617">
        <v>5.53</v>
      </c>
      <c r="F8" s="617">
        <v>5.6</v>
      </c>
      <c r="G8" s="617">
        <v>7.26</v>
      </c>
      <c r="H8" s="617">
        <v>5.53</v>
      </c>
      <c r="I8" s="617">
        <v>6.1</v>
      </c>
      <c r="J8" s="616">
        <v>5.08</v>
      </c>
      <c r="K8" s="615"/>
      <c r="L8" s="615"/>
      <c r="M8" s="615"/>
      <c r="N8" s="615"/>
      <c r="O8" s="615"/>
      <c r="P8" s="615"/>
      <c r="Q8" s="615"/>
      <c r="R8" s="615"/>
    </row>
    <row r="9" spans="1:18" ht="13.5" customHeight="1" x14ac:dyDescent="0.2">
      <c r="A9" s="614" t="s">
        <v>344</v>
      </c>
      <c r="B9" s="613">
        <v>134.82</v>
      </c>
      <c r="C9" s="613">
        <v>136.91999999999999</v>
      </c>
      <c r="D9" s="613">
        <v>152.51</v>
      </c>
      <c r="E9" s="613">
        <v>150.99</v>
      </c>
      <c r="F9" s="613">
        <v>148.68</v>
      </c>
      <c r="G9" s="613">
        <v>157.57</v>
      </c>
      <c r="H9" s="613">
        <v>151.05000000000001</v>
      </c>
      <c r="I9" s="613">
        <v>146.30000000000001</v>
      </c>
      <c r="J9" s="613">
        <v>144.82</v>
      </c>
      <c r="K9" s="615"/>
      <c r="L9" s="615"/>
      <c r="M9" s="615"/>
      <c r="N9" s="615"/>
      <c r="O9" s="615"/>
      <c r="P9" s="615"/>
      <c r="Q9" s="615"/>
      <c r="R9" s="615"/>
    </row>
    <row r="10" spans="1:18" ht="13.5" customHeight="1" x14ac:dyDescent="0.2">
      <c r="A10" s="621" t="s">
        <v>142</v>
      </c>
      <c r="B10" s="620">
        <v>-5.81</v>
      </c>
      <c r="C10" s="620">
        <v>-9.0399999999999991</v>
      </c>
      <c r="D10" s="620">
        <v>-10.97</v>
      </c>
      <c r="E10" s="620">
        <v>-10.64</v>
      </c>
      <c r="F10" s="620">
        <v>-5.5</v>
      </c>
      <c r="G10" s="620">
        <v>-7.09</v>
      </c>
      <c r="H10" s="620">
        <v>-7.11</v>
      </c>
      <c r="I10" s="620">
        <v>-8.16</v>
      </c>
      <c r="J10" s="619">
        <v>-9.3000000000000007</v>
      </c>
      <c r="K10" s="615"/>
      <c r="L10" s="615"/>
      <c r="M10" s="615"/>
      <c r="N10" s="615"/>
      <c r="O10" s="615"/>
      <c r="P10" s="615"/>
      <c r="Q10" s="615"/>
      <c r="R10" s="615"/>
    </row>
    <row r="11" spans="1:18" ht="13.5" customHeight="1" x14ac:dyDescent="0.2">
      <c r="A11" s="621"/>
      <c r="B11" s="620"/>
      <c r="C11" s="620"/>
      <c r="D11" s="620"/>
      <c r="E11" s="620"/>
      <c r="F11" s="620"/>
      <c r="G11" s="620"/>
      <c r="H11" s="620"/>
      <c r="I11" s="620"/>
      <c r="J11" s="619"/>
      <c r="K11" s="615"/>
      <c r="L11" s="615"/>
      <c r="M11" s="615"/>
      <c r="N11" s="615"/>
      <c r="O11" s="615"/>
      <c r="P11" s="615"/>
      <c r="Q11" s="615"/>
      <c r="R11" s="615"/>
    </row>
    <row r="12" spans="1:18" ht="13.5" customHeight="1" x14ac:dyDescent="0.2">
      <c r="A12" s="621" t="s">
        <v>128</v>
      </c>
      <c r="B12" s="620">
        <v>1475.03</v>
      </c>
      <c r="C12" s="620">
        <v>1516.33</v>
      </c>
      <c r="D12" s="620">
        <v>1714.08</v>
      </c>
      <c r="E12" s="620">
        <v>1666.84</v>
      </c>
      <c r="F12" s="620">
        <v>1680.55</v>
      </c>
      <c r="G12" s="620">
        <v>1703.59</v>
      </c>
      <c r="H12" s="620">
        <v>1693.75</v>
      </c>
      <c r="I12" s="620">
        <v>1632.32</v>
      </c>
      <c r="J12" s="619">
        <v>1525.88</v>
      </c>
      <c r="K12" s="615"/>
      <c r="L12" s="615"/>
      <c r="M12" s="615"/>
      <c r="N12" s="615"/>
      <c r="O12" s="615"/>
      <c r="P12" s="615"/>
      <c r="Q12" s="615"/>
      <c r="R12" s="615"/>
    </row>
    <row r="13" spans="1:18" ht="13.5" customHeight="1" x14ac:dyDescent="0.2">
      <c r="A13" s="621" t="s">
        <v>421</v>
      </c>
      <c r="B13" s="620">
        <v>9656.0499999999993</v>
      </c>
      <c r="C13" s="620">
        <v>9319.33</v>
      </c>
      <c r="D13" s="620">
        <v>11004.82</v>
      </c>
      <c r="E13" s="620">
        <v>10447.42</v>
      </c>
      <c r="F13" s="620">
        <v>10447.469999999999</v>
      </c>
      <c r="G13" s="620">
        <v>10362.64</v>
      </c>
      <c r="H13" s="620">
        <v>10431.26</v>
      </c>
      <c r="I13" s="620">
        <v>10061.780000000001</v>
      </c>
      <c r="J13" s="619">
        <v>9396.59</v>
      </c>
      <c r="K13" s="615"/>
      <c r="L13" s="615"/>
      <c r="M13" s="615"/>
      <c r="N13" s="615"/>
      <c r="O13" s="615"/>
      <c r="P13" s="615"/>
      <c r="Q13" s="615"/>
      <c r="R13" s="615"/>
    </row>
    <row r="14" spans="1:18" ht="13.5" customHeight="1" x14ac:dyDescent="0.2">
      <c r="A14" s="621" t="s">
        <v>122</v>
      </c>
      <c r="B14" s="620">
        <v>1011.54</v>
      </c>
      <c r="C14" s="620">
        <v>1019.8</v>
      </c>
      <c r="D14" s="620">
        <v>1171.48</v>
      </c>
      <c r="E14" s="620">
        <v>1196.33</v>
      </c>
      <c r="F14" s="620">
        <v>1188.81</v>
      </c>
      <c r="G14" s="620">
        <v>1188.76</v>
      </c>
      <c r="H14" s="620">
        <v>1181.0999999999999</v>
      </c>
      <c r="I14" s="620">
        <v>1217.67</v>
      </c>
      <c r="J14" s="619">
        <v>1163.1300000000001</v>
      </c>
      <c r="K14" s="615"/>
      <c r="L14" s="615"/>
      <c r="M14" s="615"/>
      <c r="N14" s="615"/>
      <c r="O14" s="615"/>
      <c r="P14" s="615"/>
      <c r="Q14" s="615"/>
      <c r="R14" s="615"/>
    </row>
    <row r="15" spans="1:18" ht="13.5" customHeight="1" x14ac:dyDescent="0.2">
      <c r="A15" s="647"/>
      <c r="B15" s="646"/>
      <c r="C15" s="646"/>
      <c r="D15" s="646"/>
      <c r="E15" s="646"/>
      <c r="F15" s="646"/>
      <c r="G15" s="646"/>
      <c r="H15" s="646"/>
      <c r="I15" s="646"/>
      <c r="J15" s="645"/>
      <c r="K15" s="615"/>
      <c r="L15" s="615"/>
      <c r="M15" s="615"/>
      <c r="N15" s="615"/>
      <c r="O15" s="615"/>
      <c r="P15" s="615"/>
      <c r="Q15" s="615"/>
      <c r="R15" s="615"/>
    </row>
    <row r="16" spans="1:18" ht="13.5" customHeight="1" x14ac:dyDescent="0.2">
      <c r="A16" s="637"/>
      <c r="B16" s="620"/>
      <c r="C16" s="620"/>
      <c r="D16" s="620"/>
      <c r="E16" s="620"/>
      <c r="F16" s="620"/>
      <c r="G16" s="620"/>
      <c r="H16" s="620"/>
      <c r="I16" s="620"/>
      <c r="J16" s="619"/>
      <c r="K16" s="615"/>
      <c r="L16" s="615"/>
      <c r="M16" s="615"/>
      <c r="N16" s="615"/>
      <c r="O16" s="615"/>
      <c r="P16" s="615"/>
      <c r="Q16" s="615"/>
      <c r="R16" s="615"/>
    </row>
    <row r="17" spans="1:18" ht="13.5" customHeight="1" x14ac:dyDescent="0.2">
      <c r="A17" s="631" t="s">
        <v>475</v>
      </c>
      <c r="B17" s="644"/>
      <c r="C17" s="644"/>
      <c r="D17" s="644"/>
      <c r="E17" s="644"/>
      <c r="F17" s="644"/>
      <c r="G17" s="644"/>
      <c r="H17" s="644"/>
      <c r="I17" s="644"/>
      <c r="J17" s="643"/>
      <c r="K17" s="615"/>
      <c r="L17" s="615"/>
      <c r="M17" s="615"/>
      <c r="N17" s="615"/>
      <c r="O17" s="615"/>
      <c r="P17" s="615"/>
      <c r="Q17" s="615"/>
      <c r="R17" s="615"/>
    </row>
    <row r="18" spans="1:18" ht="13.5" customHeight="1" x14ac:dyDescent="0.2">
      <c r="A18" s="644"/>
      <c r="B18" s="644"/>
      <c r="C18" s="644"/>
      <c r="D18" s="644"/>
      <c r="E18" s="644"/>
      <c r="F18" s="644"/>
      <c r="G18" s="644"/>
      <c r="H18" s="644"/>
      <c r="I18" s="644"/>
      <c r="J18" s="643"/>
      <c r="K18" s="615"/>
      <c r="L18" s="615"/>
      <c r="M18" s="615"/>
      <c r="N18" s="615"/>
      <c r="O18" s="615"/>
      <c r="P18" s="615"/>
      <c r="Q18" s="615"/>
      <c r="R18" s="615"/>
    </row>
    <row r="19" spans="1:18" ht="13.5" customHeight="1" thickBot="1" x14ac:dyDescent="0.25">
      <c r="A19" s="627" t="s">
        <v>417</v>
      </c>
      <c r="B19" s="626" t="s">
        <v>1240</v>
      </c>
      <c r="C19" s="626" t="s">
        <v>1186</v>
      </c>
      <c r="D19" s="626" t="s">
        <v>1091</v>
      </c>
      <c r="E19" s="626" t="s">
        <v>319</v>
      </c>
      <c r="F19" s="626" t="s">
        <v>318</v>
      </c>
      <c r="G19" s="626" t="s">
        <v>317</v>
      </c>
      <c r="H19" s="626" t="s">
        <v>316</v>
      </c>
      <c r="I19" s="626" t="s">
        <v>315</v>
      </c>
      <c r="J19" s="625" t="s">
        <v>314</v>
      </c>
      <c r="K19" s="615"/>
      <c r="L19" s="615"/>
      <c r="M19" s="615"/>
      <c r="N19" s="615"/>
      <c r="O19" s="615"/>
      <c r="P19" s="615"/>
      <c r="Q19" s="615"/>
      <c r="R19" s="615"/>
    </row>
    <row r="20" spans="1:18" ht="13.5" customHeight="1" x14ac:dyDescent="0.2">
      <c r="A20" s="621" t="s">
        <v>474</v>
      </c>
      <c r="B20" s="642">
        <v>10.65</v>
      </c>
      <c r="C20" s="642">
        <v>10.73</v>
      </c>
      <c r="D20" s="642">
        <v>12.44</v>
      </c>
      <c r="E20" s="642">
        <v>12.25</v>
      </c>
      <c r="F20" s="642">
        <v>12.15</v>
      </c>
      <c r="G20" s="642">
        <v>12.12</v>
      </c>
      <c r="H20" s="642" t="s">
        <v>473</v>
      </c>
      <c r="I20" s="642" t="s">
        <v>472</v>
      </c>
      <c r="J20" s="641" t="s">
        <v>221</v>
      </c>
      <c r="K20" s="615"/>
      <c r="L20" s="615"/>
      <c r="M20" s="615"/>
      <c r="N20" s="615"/>
      <c r="O20" s="615"/>
      <c r="P20" s="615"/>
      <c r="Q20" s="615"/>
      <c r="R20" s="615"/>
    </row>
    <row r="21" spans="1:18" ht="13.5" customHeight="1" x14ac:dyDescent="0.2">
      <c r="A21" s="621" t="s">
        <v>471</v>
      </c>
      <c r="B21" s="642">
        <v>2.2000000000000002</v>
      </c>
      <c r="C21" s="642">
        <v>2.29</v>
      </c>
      <c r="D21" s="642">
        <v>2.64</v>
      </c>
      <c r="E21" s="642">
        <v>2.79</v>
      </c>
      <c r="F21" s="642">
        <v>2.6</v>
      </c>
      <c r="G21" s="642">
        <v>2.68</v>
      </c>
      <c r="H21" s="642" t="s">
        <v>469</v>
      </c>
      <c r="I21" s="642" t="s">
        <v>469</v>
      </c>
      <c r="J21" s="641" t="s">
        <v>470</v>
      </c>
      <c r="K21" s="615"/>
      <c r="L21" s="615"/>
      <c r="M21" s="615"/>
      <c r="N21" s="615"/>
      <c r="O21" s="615"/>
      <c r="P21" s="615"/>
      <c r="Q21" s="615"/>
      <c r="R21" s="615"/>
    </row>
    <row r="22" spans="1:18" ht="13.5" customHeight="1" thickBot="1" x14ac:dyDescent="0.25">
      <c r="A22" s="618" t="s">
        <v>468</v>
      </c>
      <c r="B22" s="640">
        <v>2.4300000000000002</v>
      </c>
      <c r="C22" s="640">
        <v>2.46</v>
      </c>
      <c r="D22" s="640">
        <v>2.5</v>
      </c>
      <c r="E22" s="640">
        <v>2.5299999999999998</v>
      </c>
      <c r="F22" s="640">
        <v>2.52</v>
      </c>
      <c r="G22" s="640">
        <v>2.59</v>
      </c>
      <c r="H22" s="640" t="s">
        <v>467</v>
      </c>
      <c r="I22" s="640" t="s">
        <v>466</v>
      </c>
      <c r="J22" s="639" t="s">
        <v>466</v>
      </c>
      <c r="K22" s="615"/>
      <c r="L22" s="615"/>
      <c r="M22" s="615"/>
      <c r="N22" s="615"/>
      <c r="O22" s="615"/>
      <c r="P22" s="615"/>
      <c r="Q22" s="615"/>
      <c r="R22" s="615"/>
    </row>
    <row r="23" spans="1:18" ht="13.5" customHeight="1" x14ac:dyDescent="0.2">
      <c r="A23" s="614" t="s">
        <v>455</v>
      </c>
      <c r="B23" s="638">
        <v>15.27</v>
      </c>
      <c r="C23" s="638">
        <v>15.48</v>
      </c>
      <c r="D23" s="638">
        <v>17.579999999999998</v>
      </c>
      <c r="E23" s="638">
        <v>17.559999999999999</v>
      </c>
      <c r="F23" s="638">
        <v>17.27</v>
      </c>
      <c r="G23" s="638">
        <v>17.39</v>
      </c>
      <c r="H23" s="638" t="s">
        <v>465</v>
      </c>
      <c r="I23" s="638" t="s">
        <v>464</v>
      </c>
      <c r="J23" s="638" t="s">
        <v>194</v>
      </c>
      <c r="K23" s="615"/>
      <c r="L23" s="615"/>
      <c r="M23" s="615"/>
      <c r="N23" s="615"/>
      <c r="O23" s="615"/>
      <c r="P23" s="615"/>
      <c r="Q23" s="615"/>
      <c r="R23" s="615"/>
    </row>
    <row r="24" spans="1:18" ht="13.5" customHeight="1" x14ac:dyDescent="0.2">
      <c r="A24" s="637"/>
      <c r="B24" s="636"/>
      <c r="C24" s="636"/>
      <c r="D24" s="636"/>
      <c r="E24" s="636"/>
      <c r="F24" s="636"/>
      <c r="G24" s="636"/>
      <c r="H24" s="636"/>
      <c r="I24" s="636"/>
      <c r="J24" s="635"/>
      <c r="K24" s="615"/>
      <c r="L24" s="615"/>
      <c r="M24" s="615"/>
      <c r="N24" s="615"/>
      <c r="O24" s="615"/>
      <c r="P24" s="615"/>
      <c r="Q24" s="615"/>
      <c r="R24" s="615"/>
    </row>
    <row r="25" spans="1:18" ht="13.5" customHeight="1" x14ac:dyDescent="0.2">
      <c r="A25" s="634"/>
      <c r="B25" s="633"/>
      <c r="C25" s="633"/>
      <c r="D25" s="633"/>
      <c r="E25" s="633"/>
      <c r="F25" s="633"/>
      <c r="G25" s="633"/>
      <c r="H25" s="633"/>
      <c r="I25" s="633"/>
      <c r="J25" s="632"/>
      <c r="K25" s="615"/>
      <c r="L25" s="615"/>
      <c r="M25" s="615"/>
      <c r="N25" s="615"/>
      <c r="O25" s="615"/>
      <c r="P25" s="615"/>
      <c r="Q25" s="615"/>
      <c r="R25" s="615"/>
    </row>
    <row r="26" spans="1:18" ht="13.5" customHeight="1" x14ac:dyDescent="0.2">
      <c r="A26" s="631" t="s">
        <v>463</v>
      </c>
      <c r="B26" s="629"/>
      <c r="C26" s="629"/>
      <c r="D26" s="629"/>
      <c r="E26" s="629"/>
      <c r="F26" s="629"/>
      <c r="G26" s="629"/>
      <c r="H26" s="629"/>
      <c r="I26" s="629"/>
      <c r="J26" s="628"/>
      <c r="K26" s="615"/>
      <c r="L26" s="615"/>
      <c r="M26" s="615"/>
      <c r="N26" s="615"/>
      <c r="O26" s="615"/>
      <c r="P26" s="615"/>
      <c r="Q26" s="615"/>
      <c r="R26" s="615"/>
    </row>
    <row r="27" spans="1:18" ht="13.5" customHeight="1" x14ac:dyDescent="0.2">
      <c r="A27" s="630"/>
      <c r="B27" s="629"/>
      <c r="C27" s="629"/>
      <c r="D27" s="629"/>
      <c r="E27" s="629"/>
      <c r="F27" s="629"/>
      <c r="G27" s="629"/>
      <c r="H27" s="629"/>
      <c r="I27" s="629"/>
      <c r="J27" s="628"/>
      <c r="K27" s="615"/>
      <c r="L27" s="615"/>
      <c r="M27" s="615"/>
      <c r="N27" s="615"/>
      <c r="O27" s="615"/>
      <c r="P27" s="615"/>
      <c r="Q27" s="615"/>
      <c r="R27" s="615"/>
    </row>
    <row r="28" spans="1:18" ht="13.5" customHeight="1" thickBot="1" x14ac:dyDescent="0.25">
      <c r="A28" s="627" t="s">
        <v>213</v>
      </c>
      <c r="B28" s="626" t="s">
        <v>1240</v>
      </c>
      <c r="C28" s="626" t="s">
        <v>1186</v>
      </c>
      <c r="D28" s="626" t="s">
        <v>1091</v>
      </c>
      <c r="E28" s="626" t="s">
        <v>319</v>
      </c>
      <c r="F28" s="626" t="s">
        <v>318</v>
      </c>
      <c r="G28" s="626" t="s">
        <v>317</v>
      </c>
      <c r="H28" s="626" t="s">
        <v>316</v>
      </c>
      <c r="I28" s="626" t="s">
        <v>315</v>
      </c>
      <c r="J28" s="625" t="s">
        <v>314</v>
      </c>
      <c r="K28" s="615"/>
      <c r="L28" s="615"/>
      <c r="M28" s="615"/>
      <c r="N28" s="615"/>
      <c r="O28" s="615"/>
      <c r="P28" s="615"/>
      <c r="Q28" s="615"/>
      <c r="R28" s="615"/>
    </row>
    <row r="29" spans="1:18" ht="13.5" customHeight="1" x14ac:dyDescent="0.2">
      <c r="A29" s="622" t="s">
        <v>462</v>
      </c>
      <c r="B29" s="624"/>
      <c r="C29" s="624"/>
      <c r="D29" s="624"/>
      <c r="E29" s="624"/>
      <c r="F29" s="624"/>
      <c r="G29" s="624"/>
      <c r="H29" s="624"/>
      <c r="I29" s="624"/>
      <c r="J29" s="623"/>
      <c r="K29" s="615"/>
      <c r="L29" s="615"/>
      <c r="M29" s="615"/>
      <c r="N29" s="615"/>
      <c r="O29" s="615"/>
      <c r="P29" s="615"/>
      <c r="Q29" s="615"/>
      <c r="R29" s="615"/>
    </row>
    <row r="30" spans="1:18" ht="13.5" customHeight="1" x14ac:dyDescent="0.2">
      <c r="A30" s="621" t="s">
        <v>461</v>
      </c>
      <c r="B30" s="620">
        <v>286.16000000000003</v>
      </c>
      <c r="C30" s="620">
        <v>337.14</v>
      </c>
      <c r="D30" s="620">
        <v>384.94</v>
      </c>
      <c r="E30" s="620">
        <v>386.17</v>
      </c>
      <c r="F30" s="620">
        <v>339.9</v>
      </c>
      <c r="G30" s="620">
        <v>382.36</v>
      </c>
      <c r="H30" s="620">
        <v>367.84</v>
      </c>
      <c r="I30" s="620">
        <v>391.85</v>
      </c>
      <c r="J30" s="619">
        <v>277.25</v>
      </c>
      <c r="K30" s="615"/>
      <c r="L30" s="615"/>
      <c r="M30" s="615"/>
      <c r="N30" s="615"/>
      <c r="O30" s="615"/>
      <c r="P30" s="615"/>
      <c r="Q30" s="615"/>
      <c r="R30" s="615"/>
    </row>
    <row r="31" spans="1:18" ht="13.5" customHeight="1" x14ac:dyDescent="0.2">
      <c r="A31" s="621" t="s">
        <v>460</v>
      </c>
      <c r="B31" s="620">
        <v>470.6</v>
      </c>
      <c r="C31" s="620">
        <v>489.39</v>
      </c>
      <c r="D31" s="620">
        <v>526.72</v>
      </c>
      <c r="E31" s="620">
        <v>594.55999999999995</v>
      </c>
      <c r="F31" s="620">
        <v>551.91</v>
      </c>
      <c r="G31" s="620">
        <v>543.84</v>
      </c>
      <c r="H31" s="620">
        <v>526.15</v>
      </c>
      <c r="I31" s="620">
        <v>556.57000000000005</v>
      </c>
      <c r="J31" s="619">
        <v>451.15</v>
      </c>
      <c r="K31" s="615"/>
      <c r="L31" s="615"/>
      <c r="M31" s="615"/>
      <c r="N31" s="615"/>
      <c r="O31" s="615"/>
      <c r="P31" s="615"/>
      <c r="Q31" s="615"/>
      <c r="R31" s="615"/>
    </row>
    <row r="32" spans="1:18" ht="13.5" customHeight="1" x14ac:dyDescent="0.2">
      <c r="A32" s="621" t="s">
        <v>459</v>
      </c>
      <c r="B32" s="620">
        <v>420.58</v>
      </c>
      <c r="C32" s="620">
        <v>444.44</v>
      </c>
      <c r="D32" s="620">
        <v>439.51</v>
      </c>
      <c r="E32" s="620">
        <v>458.03</v>
      </c>
      <c r="F32" s="620">
        <v>423.36</v>
      </c>
      <c r="G32" s="620">
        <v>511.86</v>
      </c>
      <c r="H32" s="620">
        <v>467.73</v>
      </c>
      <c r="I32" s="620">
        <v>541.48</v>
      </c>
      <c r="J32" s="619">
        <v>441.69</v>
      </c>
      <c r="K32" s="615"/>
      <c r="L32" s="615"/>
      <c r="M32" s="615"/>
      <c r="N32" s="615"/>
      <c r="O32" s="615"/>
      <c r="P32" s="615"/>
      <c r="Q32" s="615"/>
      <c r="R32" s="615"/>
    </row>
    <row r="33" spans="1:18" ht="13.5" customHeight="1" x14ac:dyDescent="0.2">
      <c r="A33" s="622" t="s">
        <v>458</v>
      </c>
      <c r="B33" s="620"/>
      <c r="C33" s="620"/>
      <c r="D33" s="620"/>
      <c r="E33" s="620"/>
      <c r="F33" s="620"/>
      <c r="G33" s="620"/>
      <c r="H33" s="620"/>
      <c r="I33" s="620"/>
      <c r="J33" s="619"/>
      <c r="K33" s="615"/>
      <c r="L33" s="615"/>
      <c r="M33" s="615"/>
      <c r="N33" s="615"/>
      <c r="O33" s="615"/>
      <c r="P33" s="615"/>
      <c r="Q33" s="615"/>
      <c r="R33" s="615"/>
    </row>
    <row r="34" spans="1:18" ht="13.5" customHeight="1" x14ac:dyDescent="0.2">
      <c r="A34" s="621" t="s">
        <v>457</v>
      </c>
      <c r="B34" s="620">
        <v>441.01</v>
      </c>
      <c r="C34" s="620">
        <v>645.94000000000005</v>
      </c>
      <c r="D34" s="620">
        <v>577.57000000000005</v>
      </c>
      <c r="E34" s="620">
        <v>791.92</v>
      </c>
      <c r="F34" s="620">
        <v>577.46</v>
      </c>
      <c r="G34" s="620">
        <v>752.7</v>
      </c>
      <c r="H34" s="620">
        <v>592.24</v>
      </c>
      <c r="I34" s="620">
        <v>907.94</v>
      </c>
      <c r="J34" s="619">
        <v>680.64</v>
      </c>
      <c r="K34" s="615"/>
      <c r="L34" s="615"/>
      <c r="M34" s="615"/>
      <c r="N34" s="615"/>
      <c r="O34" s="615"/>
      <c r="P34" s="615"/>
      <c r="Q34" s="615"/>
      <c r="R34" s="615"/>
    </row>
    <row r="35" spans="1:18" ht="13.5" customHeight="1" thickBot="1" x14ac:dyDescent="0.25">
      <c r="A35" s="618" t="s">
        <v>456</v>
      </c>
      <c r="B35" s="617">
        <v>562.98</v>
      </c>
      <c r="C35" s="617">
        <v>581.20000000000005</v>
      </c>
      <c r="D35" s="617">
        <v>571.61</v>
      </c>
      <c r="E35" s="617">
        <v>599.86</v>
      </c>
      <c r="F35" s="617">
        <v>552.53</v>
      </c>
      <c r="G35" s="617">
        <v>582.16</v>
      </c>
      <c r="H35" s="617">
        <v>568.44000000000005</v>
      </c>
      <c r="I35" s="617">
        <v>620.24</v>
      </c>
      <c r="J35" s="616">
        <v>543.29</v>
      </c>
      <c r="K35" s="615"/>
      <c r="L35" s="615"/>
      <c r="M35" s="615"/>
      <c r="N35" s="615"/>
      <c r="O35" s="615"/>
      <c r="P35" s="615"/>
      <c r="Q35" s="615"/>
      <c r="R35" s="615"/>
    </row>
    <row r="36" spans="1:18" ht="13.5" customHeight="1" x14ac:dyDescent="0.2">
      <c r="A36" s="614" t="s">
        <v>455</v>
      </c>
      <c r="B36" s="613">
        <v>2181.33</v>
      </c>
      <c r="C36" s="613">
        <v>2498.11</v>
      </c>
      <c r="D36" s="613">
        <v>2500.35</v>
      </c>
      <c r="E36" s="613">
        <v>2830.54</v>
      </c>
      <c r="F36" s="613">
        <v>2445.17</v>
      </c>
      <c r="G36" s="613">
        <v>2782.5</v>
      </c>
      <c r="H36" s="613">
        <v>2522.4</v>
      </c>
      <c r="I36" s="613">
        <v>3018.08</v>
      </c>
      <c r="J36" s="613">
        <v>2394.02</v>
      </c>
    </row>
    <row r="37" spans="1:18" ht="13.5" customHeight="1" x14ac:dyDescent="0.2"/>
    <row r="38" spans="1:18" ht="13.5" customHeight="1" x14ac:dyDescent="0.2"/>
    <row r="39" spans="1:18" ht="13.5" customHeight="1" x14ac:dyDescent="0.2"/>
    <row r="40" spans="1:18" ht="13.5" customHeight="1" x14ac:dyDescent="0.2"/>
    <row r="41" spans="1:18" ht="13.5" customHeight="1" x14ac:dyDescent="0.2"/>
    <row r="42" spans="1:18" ht="13.5" customHeight="1" x14ac:dyDescent="0.2"/>
    <row r="43" spans="1:18" ht="13.5" customHeight="1" x14ac:dyDescent="0.2"/>
    <row r="44" spans="1:18" ht="13.5" customHeight="1" x14ac:dyDescent="0.2"/>
    <row r="45" spans="1:18" ht="13.5" customHeight="1" x14ac:dyDescent="0.2"/>
    <row r="46" spans="1:18" ht="13.5" customHeight="1" x14ac:dyDescent="0.2"/>
    <row r="47" spans="1:18" ht="13.5" customHeight="1" x14ac:dyDescent="0.2"/>
    <row r="48" spans="1:18" ht="13.5" customHeight="1" x14ac:dyDescent="0.2"/>
    <row r="49" spans="1:1" ht="13.5" customHeight="1" x14ac:dyDescent="0.2"/>
    <row r="50" spans="1:1" ht="13.5" customHeight="1" x14ac:dyDescent="0.2"/>
    <row r="51" spans="1:1" ht="13.5" customHeight="1" x14ac:dyDescent="0.2"/>
    <row r="52" spans="1:1" ht="13.5" customHeight="1" x14ac:dyDescent="0.2"/>
    <row r="53" spans="1:1" ht="13.5" customHeight="1" x14ac:dyDescent="0.2"/>
    <row r="54" spans="1:1" ht="13.5" customHeight="1" x14ac:dyDescent="0.2"/>
    <row r="55" spans="1:1" ht="13.5" customHeight="1" x14ac:dyDescent="0.2"/>
    <row r="56" spans="1:1" ht="13.5" customHeight="1" x14ac:dyDescent="0.25">
      <c r="A56" s="612"/>
    </row>
    <row r="57" spans="1:1" ht="13.5" customHeight="1" x14ac:dyDescent="0.2"/>
    <row r="58" spans="1:1" ht="13.5" customHeight="1" x14ac:dyDescent="0.2"/>
    <row r="59" spans="1:1" ht="13.5" customHeight="1" x14ac:dyDescent="0.2"/>
    <row r="60" spans="1:1" ht="13.5" customHeight="1" x14ac:dyDescent="0.2"/>
    <row r="61" spans="1:1" ht="13.5" customHeight="1" x14ac:dyDescent="0.2"/>
    <row r="62" spans="1:1" ht="13.5" customHeight="1" x14ac:dyDescent="0.2"/>
    <row r="63" spans="1:1" ht="13.5" customHeight="1" x14ac:dyDescent="0.2"/>
    <row r="64" spans="1:1" ht="13.5" customHeight="1" x14ac:dyDescent="0.2"/>
  </sheetData>
  <printOptions horizontalCentered="1"/>
  <pageMargins left="0.7" right="0.7" top="0.75" bottom="0.75" header="0.3" footer="0.3"/>
  <pageSetup paperSize="9" scale="80" orientation="portrait" r:id="rId1"/>
  <headerFooter>
    <oddFooter>&amp;C&amp;7Fact book - Q1 2018</oddFooter>
  </headerFooter>
  <ignoredErrors>
    <ignoredError sqref="H20:J24" numberStoredAsText="1"/>
  </ignoredErrors>
  <legacyDrawingHF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tabColor theme="5"/>
  </sheetPr>
  <dimension ref="F3:G3"/>
  <sheetViews>
    <sheetView view="pageBreakPreview" topLeftCell="A7" zoomScale="80" zoomScaleNormal="100" zoomScaleSheetLayoutView="80" zoomScalePageLayoutView="80" workbookViewId="0">
      <selection activeCell="Q44" sqref="Q44"/>
    </sheetView>
  </sheetViews>
  <sheetFormatPr defaultRowHeight="15" x14ac:dyDescent="0.25"/>
  <cols>
    <col min="1" max="4" width="9.140625" style="1"/>
    <col min="5" max="5" width="3.5703125" style="1" customWidth="1"/>
    <col min="6" max="16384" width="9.140625" style="1"/>
  </cols>
  <sheetData>
    <row r="3" spans="6:7" ht="35.25" x14ac:dyDescent="0.5">
      <c r="F3" s="56"/>
      <c r="G3" s="56"/>
    </row>
  </sheetData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S62"/>
  <sheetViews>
    <sheetView view="pageLayout" topLeftCell="A13" zoomScaleNormal="100" zoomScaleSheetLayoutView="100" workbookViewId="0">
      <selection activeCell="I69" sqref="I69"/>
    </sheetView>
  </sheetViews>
  <sheetFormatPr defaultColWidth="9.140625" defaultRowHeight="13.5" customHeight="1" x14ac:dyDescent="0.25"/>
  <cols>
    <col min="1" max="1" width="39.140625" style="2775" bestFit="1" customWidth="1"/>
    <col min="2" max="2" width="7.42578125" style="2775" customWidth="1"/>
    <col min="3" max="3" width="7.42578125" style="652" customWidth="1"/>
    <col min="4" max="6" width="7.42578125" style="2775" customWidth="1"/>
    <col min="7" max="7" width="0.140625" style="2775" customWidth="1"/>
    <col min="8" max="10" width="8" style="2775" customWidth="1"/>
    <col min="11" max="11" width="9" style="2775" customWidth="1"/>
    <col min="12" max="12" width="6.42578125" style="2775" customWidth="1"/>
    <col min="13" max="16384" width="9.140625" style="2775"/>
  </cols>
  <sheetData>
    <row r="1" spans="1:19" ht="13.5" customHeight="1" x14ac:dyDescent="0.25">
      <c r="A1" s="2174" t="s">
        <v>484</v>
      </c>
      <c r="B1" s="665"/>
      <c r="H1" s="680" t="s">
        <v>419</v>
      </c>
      <c r="I1" s="681"/>
      <c r="J1" s="680" t="s">
        <v>418</v>
      </c>
      <c r="K1" s="692"/>
    </row>
    <row r="2" spans="1:19" ht="13.5" customHeight="1" x14ac:dyDescent="0.25">
      <c r="A2" s="2784"/>
      <c r="H2" s="2792"/>
      <c r="I2" s="2782"/>
      <c r="J2" s="2792"/>
      <c r="K2" s="2791"/>
    </row>
    <row r="3" spans="1:19" ht="13.5" customHeight="1" thickBot="1" x14ac:dyDescent="0.25">
      <c r="A3" s="663" t="s">
        <v>213</v>
      </c>
      <c r="B3" s="663" t="s">
        <v>1253</v>
      </c>
      <c r="C3" s="662" t="s">
        <v>1189</v>
      </c>
      <c r="D3" s="662" t="s">
        <v>1092</v>
      </c>
      <c r="E3" s="662" t="s">
        <v>482</v>
      </c>
      <c r="F3" s="662" t="s">
        <v>481</v>
      </c>
      <c r="G3" s="662"/>
      <c r="H3" s="1401" t="s">
        <v>1283</v>
      </c>
      <c r="I3" s="1402" t="s">
        <v>1282</v>
      </c>
      <c r="J3" s="1401" t="s">
        <v>1283</v>
      </c>
      <c r="K3" s="2168" t="s">
        <v>1282</v>
      </c>
    </row>
    <row r="4" spans="1:19" ht="13.5" customHeight="1" x14ac:dyDescent="0.2">
      <c r="A4" s="2778" t="s">
        <v>351</v>
      </c>
      <c r="B4" s="2776">
        <v>190</v>
      </c>
      <c r="C4" s="2776">
        <v>164</v>
      </c>
      <c r="D4" s="2776">
        <v>185</v>
      </c>
      <c r="E4" s="2776">
        <v>190</v>
      </c>
      <c r="F4" s="2776">
        <v>200</v>
      </c>
      <c r="G4" s="2776"/>
      <c r="H4" s="688">
        <v>0.15853658536585358</v>
      </c>
      <c r="I4" s="682">
        <v>-5.0000000000000044E-2</v>
      </c>
      <c r="J4" s="688">
        <v>0.16</v>
      </c>
      <c r="K4" s="687">
        <v>0.01</v>
      </c>
    </row>
    <row r="5" spans="1:19" ht="13.5" customHeight="1" x14ac:dyDescent="0.2">
      <c r="A5" s="2778" t="s">
        <v>198</v>
      </c>
      <c r="B5" s="2776">
        <v>121</v>
      </c>
      <c r="C5" s="2776">
        <v>132</v>
      </c>
      <c r="D5" s="2776">
        <v>140</v>
      </c>
      <c r="E5" s="2776">
        <v>133</v>
      </c>
      <c r="F5" s="2776">
        <v>167</v>
      </c>
      <c r="G5" s="2776"/>
      <c r="H5" s="688">
        <v>-8.333333333333337E-2</v>
      </c>
      <c r="I5" s="682">
        <v>-0.27544910179640714</v>
      </c>
      <c r="J5" s="688">
        <v>-0.08</v>
      </c>
      <c r="K5" s="687">
        <v>-0.25</v>
      </c>
    </row>
    <row r="6" spans="1:19" ht="13.5" customHeight="1" x14ac:dyDescent="0.2">
      <c r="A6" s="2778" t="s">
        <v>347</v>
      </c>
      <c r="B6" s="2776">
        <v>161</v>
      </c>
      <c r="C6" s="2776">
        <v>83</v>
      </c>
      <c r="D6" s="2776">
        <v>173</v>
      </c>
      <c r="E6" s="2776">
        <v>178</v>
      </c>
      <c r="F6" s="2776">
        <v>191</v>
      </c>
      <c r="G6" s="2776"/>
      <c r="H6" s="688">
        <v>0.93975903614457823</v>
      </c>
      <c r="I6" s="682">
        <v>-0.15706806282722519</v>
      </c>
      <c r="J6" s="688">
        <v>0.95</v>
      </c>
      <c r="K6" s="687">
        <v>-0.17</v>
      </c>
    </row>
    <row r="7" spans="1:19" ht="13.5" customHeight="1" x14ac:dyDescent="0.2">
      <c r="A7" s="2778" t="s">
        <v>409</v>
      </c>
      <c r="B7" s="2776">
        <v>0</v>
      </c>
      <c r="C7" s="2776">
        <v>0</v>
      </c>
      <c r="D7" s="2776">
        <v>0</v>
      </c>
      <c r="E7" s="2776">
        <v>0</v>
      </c>
      <c r="F7" s="2776">
        <v>4</v>
      </c>
      <c r="G7" s="2776"/>
      <c r="H7" s="688"/>
      <c r="I7" s="682"/>
      <c r="J7" s="688"/>
      <c r="K7" s="687"/>
    </row>
    <row r="8" spans="1:19" ht="13.5" customHeight="1" x14ac:dyDescent="0.2">
      <c r="A8" s="661" t="s">
        <v>440</v>
      </c>
      <c r="B8" s="660">
        <v>472</v>
      </c>
      <c r="C8" s="660">
        <v>379</v>
      </c>
      <c r="D8" s="660">
        <v>498</v>
      </c>
      <c r="E8" s="660">
        <v>501</v>
      </c>
      <c r="F8" s="660">
        <v>562</v>
      </c>
      <c r="G8" s="660"/>
      <c r="H8" s="1419">
        <v>0.24538258575197891</v>
      </c>
      <c r="I8" s="1420">
        <v>-0.16014234875444844</v>
      </c>
      <c r="J8" s="1419">
        <v>0.25</v>
      </c>
      <c r="K8" s="1418">
        <v>-0.14000000000000001</v>
      </c>
    </row>
    <row r="9" spans="1:19" ht="13.5" customHeight="1" x14ac:dyDescent="0.2">
      <c r="A9" s="661" t="s">
        <v>439</v>
      </c>
      <c r="B9" s="660">
        <v>-233</v>
      </c>
      <c r="C9" s="660">
        <v>-247</v>
      </c>
      <c r="D9" s="660">
        <v>-222</v>
      </c>
      <c r="E9" s="660">
        <v>-228</v>
      </c>
      <c r="F9" s="660">
        <v>-236</v>
      </c>
      <c r="G9" s="660"/>
      <c r="H9" s="1419">
        <v>-5.6680161943319818E-2</v>
      </c>
      <c r="I9" s="1420">
        <v>-1.2711864406779627E-2</v>
      </c>
      <c r="J9" s="1419">
        <v>-0.06</v>
      </c>
      <c r="K9" s="1418">
        <v>0.03</v>
      </c>
    </row>
    <row r="10" spans="1:19" ht="13.5" customHeight="1" x14ac:dyDescent="0.2">
      <c r="A10" s="661" t="s">
        <v>332</v>
      </c>
      <c r="B10" s="660">
        <v>239</v>
      </c>
      <c r="C10" s="660">
        <v>132</v>
      </c>
      <c r="D10" s="660">
        <v>276</v>
      </c>
      <c r="E10" s="660">
        <v>273</v>
      </c>
      <c r="F10" s="660">
        <v>326</v>
      </c>
      <c r="G10" s="660"/>
      <c r="H10" s="1419">
        <v>0.81060606060606055</v>
      </c>
      <c r="I10" s="1420">
        <v>-0.26687116564417179</v>
      </c>
      <c r="J10" s="1419">
        <v>0.87</v>
      </c>
      <c r="K10" s="1418">
        <v>-0.25</v>
      </c>
    </row>
    <row r="11" spans="1:19" ht="13.5" customHeight="1" x14ac:dyDescent="0.2">
      <c r="A11" s="2790" t="s">
        <v>142</v>
      </c>
      <c r="B11" s="2776">
        <v>-35</v>
      </c>
      <c r="C11" s="2776">
        <v>-35</v>
      </c>
      <c r="D11" s="2776">
        <v>-40</v>
      </c>
      <c r="E11" s="2776">
        <v>-64</v>
      </c>
      <c r="F11" s="2776">
        <v>-90</v>
      </c>
      <c r="G11" s="2776"/>
      <c r="H11" s="688">
        <v>0</v>
      </c>
      <c r="I11" s="682">
        <v>-0.61111111111111116</v>
      </c>
      <c r="J11" s="688">
        <v>-0.01</v>
      </c>
      <c r="K11" s="687">
        <v>-0.6</v>
      </c>
    </row>
    <row r="12" spans="1:19" ht="13.5" customHeight="1" x14ac:dyDescent="0.2">
      <c r="A12" s="661" t="s">
        <v>138</v>
      </c>
      <c r="B12" s="1396">
        <v>204</v>
      </c>
      <c r="C12" s="1396">
        <v>97</v>
      </c>
      <c r="D12" s="1396">
        <v>236</v>
      </c>
      <c r="E12" s="1396">
        <v>209</v>
      </c>
      <c r="F12" s="1396">
        <v>236</v>
      </c>
      <c r="G12" s="660"/>
      <c r="H12" s="1419">
        <v>1.1030927835051547</v>
      </c>
      <c r="I12" s="1420">
        <v>-0.13559322033898302</v>
      </c>
      <c r="J12" s="1419">
        <v>1.19</v>
      </c>
      <c r="K12" s="1418">
        <v>-0.13</v>
      </c>
    </row>
    <row r="13" spans="1:19" ht="13.5" customHeight="1" x14ac:dyDescent="0.2">
      <c r="A13" s="2790"/>
      <c r="B13" s="1407"/>
      <c r="C13" s="1410"/>
      <c r="D13" s="1410"/>
      <c r="E13" s="1410"/>
      <c r="F13" s="2776"/>
      <c r="G13" s="2776"/>
      <c r="H13" s="688"/>
      <c r="I13" s="1417"/>
      <c r="J13" s="1416"/>
      <c r="K13" s="1415"/>
    </row>
    <row r="14" spans="1:19" ht="13.5" customHeight="1" x14ac:dyDescent="0.2">
      <c r="A14" s="2170" t="s">
        <v>136</v>
      </c>
      <c r="B14" s="693">
        <v>49</v>
      </c>
      <c r="C14" s="691">
        <v>65</v>
      </c>
      <c r="D14" s="691">
        <v>45</v>
      </c>
      <c r="E14" s="691">
        <v>46</v>
      </c>
      <c r="F14" s="2776">
        <v>42</v>
      </c>
      <c r="G14" s="2776"/>
      <c r="H14" s="688"/>
      <c r="I14" s="1414"/>
      <c r="J14" s="690"/>
      <c r="K14" s="689"/>
    </row>
    <row r="15" spans="1:19" ht="13.5" customHeight="1" x14ac:dyDescent="0.2">
      <c r="A15" s="2170" t="s">
        <v>133</v>
      </c>
      <c r="B15" s="2793">
        <v>8</v>
      </c>
      <c r="C15" s="2794">
        <v>4</v>
      </c>
      <c r="D15" s="2794">
        <v>9</v>
      </c>
      <c r="E15" s="2794">
        <v>7</v>
      </c>
      <c r="F15" s="2795">
        <v>8</v>
      </c>
      <c r="G15" s="2795"/>
      <c r="H15" s="2796"/>
      <c r="I15" s="2797"/>
      <c r="J15" s="686"/>
      <c r="K15" s="1413"/>
    </row>
    <row r="16" spans="1:19" ht="13.5" customHeight="1" x14ac:dyDescent="0.2">
      <c r="A16" s="2170" t="s">
        <v>128</v>
      </c>
      <c r="B16" s="2798">
        <v>7442</v>
      </c>
      <c r="C16" s="2794">
        <v>7763</v>
      </c>
      <c r="D16" s="2794">
        <v>8113</v>
      </c>
      <c r="E16" s="2794">
        <v>8462</v>
      </c>
      <c r="F16" s="2799">
        <v>9226</v>
      </c>
      <c r="G16" s="2799"/>
      <c r="H16" s="2800">
        <v>-4.1349993559191001E-2</v>
      </c>
      <c r="I16" s="2801">
        <v>-0.1933665727292434</v>
      </c>
      <c r="J16" s="686"/>
      <c r="K16" s="685"/>
      <c r="N16" s="2788"/>
      <c r="O16" s="2788"/>
      <c r="P16" s="2788"/>
      <c r="Q16" s="2788"/>
      <c r="R16" s="2788"/>
      <c r="S16" s="2788"/>
    </row>
    <row r="17" spans="1:19" ht="13.5" customHeight="1" x14ac:dyDescent="0.2">
      <c r="A17" s="2013" t="s">
        <v>125</v>
      </c>
      <c r="B17" s="2794">
        <v>38529</v>
      </c>
      <c r="C17" s="2794">
        <v>41179</v>
      </c>
      <c r="D17" s="2794">
        <v>43417</v>
      </c>
      <c r="E17" s="2794">
        <v>43492</v>
      </c>
      <c r="F17" s="2799">
        <v>46757</v>
      </c>
      <c r="G17" s="2802"/>
      <c r="H17" s="2803">
        <v>-6.4353189732630711E-2</v>
      </c>
      <c r="I17" s="2804">
        <v>-0.17597365100412776</v>
      </c>
      <c r="J17" s="1408"/>
      <c r="K17" s="685"/>
      <c r="N17" s="2788"/>
      <c r="O17" s="2788"/>
      <c r="P17" s="2788"/>
      <c r="Q17" s="2788"/>
      <c r="R17" s="2788"/>
      <c r="S17" s="2788"/>
    </row>
    <row r="18" spans="1:19" ht="13.5" customHeight="1" thickBot="1" x14ac:dyDescent="0.25">
      <c r="A18" s="2170" t="s">
        <v>122</v>
      </c>
      <c r="B18" s="684">
        <v>3489</v>
      </c>
      <c r="C18" s="684">
        <v>3727</v>
      </c>
      <c r="D18" s="684">
        <v>3958</v>
      </c>
      <c r="E18" s="684">
        <v>3949</v>
      </c>
      <c r="F18" s="684">
        <v>4016</v>
      </c>
      <c r="G18" s="2789"/>
      <c r="H18" s="2172">
        <v>-6.3858331097397358E-2</v>
      </c>
      <c r="I18" s="2171">
        <v>-0.13122509960159368</v>
      </c>
      <c r="J18" s="1412"/>
      <c r="K18" s="1411"/>
      <c r="N18" s="2788"/>
      <c r="O18" s="2788"/>
      <c r="P18" s="2788"/>
      <c r="Q18" s="2788"/>
      <c r="R18" s="2788"/>
      <c r="S18" s="2788"/>
    </row>
    <row r="19" spans="1:19" ht="13.5" customHeight="1" x14ac:dyDescent="0.2">
      <c r="A19" s="2170"/>
      <c r="B19" s="1410"/>
      <c r="C19" s="1409"/>
      <c r="D19" s="1409"/>
      <c r="E19" s="1409"/>
      <c r="F19" s="1408"/>
      <c r="G19" s="683"/>
      <c r="H19" s="682"/>
      <c r="I19" s="2787"/>
      <c r="J19" s="2786"/>
      <c r="K19" s="2782"/>
    </row>
    <row r="20" spans="1:19" ht="13.5" customHeight="1" thickBot="1" x14ac:dyDescent="0.3">
      <c r="A20" s="2785"/>
      <c r="B20" s="1407"/>
      <c r="C20" s="1404"/>
      <c r="D20" s="1405"/>
      <c r="E20" s="1405"/>
      <c r="F20" s="1405"/>
      <c r="I20" s="2784"/>
    </row>
    <row r="21" spans="1:19" ht="13.5" customHeight="1" x14ac:dyDescent="0.25">
      <c r="A21" s="666" t="s">
        <v>483</v>
      </c>
      <c r="B21" s="1406"/>
      <c r="C21" s="1404"/>
      <c r="D21" s="1405"/>
      <c r="E21" s="1405"/>
      <c r="F21" s="1405"/>
      <c r="H21" s="2375" t="s">
        <v>419</v>
      </c>
      <c r="I21" s="2374"/>
      <c r="J21" s="2391" t="s">
        <v>418</v>
      </c>
      <c r="K21" s="692"/>
    </row>
    <row r="22" spans="1:19" ht="13.5" customHeight="1" x14ac:dyDescent="0.25">
      <c r="A22" s="678"/>
      <c r="B22" s="1403"/>
      <c r="C22" s="1404"/>
      <c r="D22" s="1403"/>
      <c r="E22" s="1403"/>
      <c r="F22" s="1403"/>
      <c r="G22" s="678"/>
      <c r="H22" s="2390"/>
      <c r="I22" s="1352"/>
      <c r="J22" s="678"/>
      <c r="K22" s="2169"/>
    </row>
    <row r="23" spans="1:19" ht="13.5" customHeight="1" thickBot="1" x14ac:dyDescent="0.25">
      <c r="A23" s="663" t="s">
        <v>417</v>
      </c>
      <c r="B23" s="663" t="s">
        <v>1253</v>
      </c>
      <c r="C23" s="662" t="s">
        <v>1189</v>
      </c>
      <c r="D23" s="662" t="s">
        <v>1092</v>
      </c>
      <c r="E23" s="662" t="s">
        <v>482</v>
      </c>
      <c r="F23" s="662" t="s">
        <v>481</v>
      </c>
      <c r="G23" s="662"/>
      <c r="H23" s="2389" t="s">
        <v>1283</v>
      </c>
      <c r="I23" s="2388" t="s">
        <v>1282</v>
      </c>
      <c r="J23" s="1402" t="s">
        <v>1283</v>
      </c>
      <c r="K23" s="2168" t="s">
        <v>1282</v>
      </c>
    </row>
    <row r="24" spans="1:19" ht="13.5" customHeight="1" x14ac:dyDescent="0.2">
      <c r="A24" s="2778" t="s">
        <v>115</v>
      </c>
      <c r="B24" s="1399">
        <v>74.7</v>
      </c>
      <c r="C24" s="1399">
        <v>71.099999999999994</v>
      </c>
      <c r="D24" s="1399">
        <v>72.400000000000006</v>
      </c>
      <c r="E24" s="1399">
        <v>75.100000000000009</v>
      </c>
      <c r="F24" s="1399">
        <v>82.1</v>
      </c>
      <c r="G24" s="2387"/>
      <c r="H24" s="2386">
        <v>5.1659114576004361E-2</v>
      </c>
      <c r="I24" s="2385">
        <v>-8.9665505396252954E-2</v>
      </c>
      <c r="J24" s="682">
        <v>0.06</v>
      </c>
      <c r="K24" s="687">
        <v>-0.05</v>
      </c>
      <c r="N24" s="2783"/>
      <c r="O24" s="2783"/>
      <c r="P24" s="2783"/>
      <c r="Q24" s="2783"/>
      <c r="R24" s="2783"/>
      <c r="S24" s="2783"/>
    </row>
    <row r="25" spans="1:19" ht="13.5" customHeight="1" thickBot="1" x14ac:dyDescent="0.25">
      <c r="A25" s="2778" t="s">
        <v>111</v>
      </c>
      <c r="B25" s="1399">
        <v>52.6</v>
      </c>
      <c r="C25" s="1399">
        <v>47.000000000000007</v>
      </c>
      <c r="D25" s="1399">
        <v>54.1</v>
      </c>
      <c r="E25" s="1399">
        <v>59.6</v>
      </c>
      <c r="F25" s="1399">
        <v>59.400000000000006</v>
      </c>
      <c r="G25" s="2384"/>
      <c r="H25" s="2383">
        <v>0.11966539664970943</v>
      </c>
      <c r="I25" s="1397">
        <v>-0.11415917281331045</v>
      </c>
      <c r="J25" s="1398">
        <v>0.13</v>
      </c>
      <c r="K25" s="1397">
        <v>-0.08</v>
      </c>
      <c r="N25" s="2783"/>
      <c r="O25" s="2783"/>
      <c r="P25" s="2783"/>
      <c r="Q25" s="2783"/>
      <c r="R25" s="2783"/>
      <c r="S25" s="2783"/>
    </row>
    <row r="26" spans="1:19" ht="13.5" customHeight="1" x14ac:dyDescent="0.25">
      <c r="A26" s="2779"/>
      <c r="B26" s="2779"/>
      <c r="D26" s="2779"/>
      <c r="E26" s="2779"/>
      <c r="F26" s="2779"/>
      <c r="G26" s="2779"/>
      <c r="H26" s="2779"/>
      <c r="I26" s="2779"/>
      <c r="J26" s="2779"/>
      <c r="K26" s="2782"/>
      <c r="L26" s="2782"/>
    </row>
    <row r="27" spans="1:19" ht="13.5" customHeight="1" thickBot="1" x14ac:dyDescent="0.3">
      <c r="A27" s="666"/>
      <c r="B27" s="665"/>
    </row>
    <row r="28" spans="1:19" ht="13.5" customHeight="1" x14ac:dyDescent="0.25">
      <c r="A28" s="666" t="s">
        <v>1287</v>
      </c>
      <c r="B28" s="664"/>
      <c r="D28" s="664"/>
      <c r="E28" s="664"/>
      <c r="F28" s="664"/>
      <c r="G28" s="664"/>
      <c r="H28" s="2375" t="s">
        <v>419</v>
      </c>
      <c r="I28" s="2374"/>
    </row>
    <row r="29" spans="1:19" ht="13.5" customHeight="1" x14ac:dyDescent="0.25">
      <c r="A29" s="664"/>
      <c r="B29" s="664"/>
      <c r="D29" s="664"/>
      <c r="E29" s="664"/>
      <c r="F29" s="664"/>
      <c r="G29" s="664"/>
      <c r="H29" s="2373"/>
      <c r="I29" s="2372"/>
    </row>
    <row r="30" spans="1:19" ht="13.5" customHeight="1" thickBot="1" x14ac:dyDescent="0.25">
      <c r="A30" s="663" t="s">
        <v>213</v>
      </c>
      <c r="B30" s="663" t="s">
        <v>1253</v>
      </c>
      <c r="C30" s="662" t="s">
        <v>1189</v>
      </c>
      <c r="D30" s="662" t="s">
        <v>1092</v>
      </c>
      <c r="E30" s="662" t="s">
        <v>482</v>
      </c>
      <c r="F30" s="662" t="s">
        <v>481</v>
      </c>
      <c r="G30" s="662"/>
      <c r="H30" s="2371" t="s">
        <v>1283</v>
      </c>
      <c r="I30" s="1400" t="s">
        <v>1282</v>
      </c>
    </row>
    <row r="31" spans="1:19" ht="13.5" customHeight="1" x14ac:dyDescent="0.2">
      <c r="A31" s="2778" t="s">
        <v>1281</v>
      </c>
      <c r="B31" s="2776">
        <v>137</v>
      </c>
      <c r="C31" s="2776">
        <v>124</v>
      </c>
      <c r="D31" s="2776">
        <v>132</v>
      </c>
      <c r="E31" s="2776">
        <v>132</v>
      </c>
      <c r="F31" s="2776">
        <v>128</v>
      </c>
      <c r="G31" s="2776"/>
      <c r="H31" s="2370">
        <v>0.10483870967741926</v>
      </c>
      <c r="I31" s="687">
        <v>7.03125E-2</v>
      </c>
    </row>
    <row r="32" spans="1:19" ht="13.5" customHeight="1" x14ac:dyDescent="0.2">
      <c r="A32" s="2778" t="s">
        <v>1280</v>
      </c>
      <c r="B32" s="2776">
        <v>47</v>
      </c>
      <c r="C32" s="2776">
        <v>52</v>
      </c>
      <c r="D32" s="2776">
        <v>56</v>
      </c>
      <c r="E32" s="2776">
        <v>62</v>
      </c>
      <c r="F32" s="2776">
        <v>64</v>
      </c>
      <c r="G32" s="2776"/>
      <c r="H32" s="2370">
        <v>-9.6153846153846145E-2</v>
      </c>
      <c r="I32" s="687">
        <v>-0.265625</v>
      </c>
    </row>
    <row r="33" spans="1:12" s="664" customFormat="1" ht="13.5" customHeight="1" x14ac:dyDescent="0.2">
      <c r="A33" s="2368" t="s">
        <v>1279</v>
      </c>
      <c r="B33" s="2379">
        <v>184</v>
      </c>
      <c r="C33" s="2379">
        <v>176</v>
      </c>
      <c r="D33" s="2379">
        <v>188</v>
      </c>
      <c r="E33" s="2379">
        <v>194</v>
      </c>
      <c r="F33" s="2379">
        <v>192</v>
      </c>
      <c r="G33" s="2379"/>
      <c r="H33" s="2382">
        <v>4.5454545454545414E-2</v>
      </c>
      <c r="I33" s="2381">
        <v>-4.166666666666663E-2</v>
      </c>
    </row>
    <row r="34" spans="1:12" s="664" customFormat="1" ht="13.5" customHeight="1" x14ac:dyDescent="0.2">
      <c r="A34" s="2368" t="s">
        <v>1278</v>
      </c>
      <c r="B34" s="2379">
        <v>15</v>
      </c>
      <c r="C34" s="2379">
        <v>17</v>
      </c>
      <c r="D34" s="2379">
        <v>25</v>
      </c>
      <c r="E34" s="2379">
        <v>25</v>
      </c>
      <c r="F34" s="2805">
        <v>30</v>
      </c>
      <c r="G34" s="2805"/>
      <c r="H34" s="2806">
        <v>-0.11764705882352944</v>
      </c>
      <c r="I34" s="2807">
        <v>-0.5</v>
      </c>
    </row>
    <row r="35" spans="1:12" s="664" customFormat="1" ht="13.5" customHeight="1" thickBot="1" x14ac:dyDescent="0.25">
      <c r="A35" s="2368" t="s">
        <v>4</v>
      </c>
      <c r="B35" s="2379">
        <v>-9</v>
      </c>
      <c r="C35" s="2379">
        <v>-29</v>
      </c>
      <c r="D35" s="2379">
        <v>-28</v>
      </c>
      <c r="E35" s="2379">
        <v>-29</v>
      </c>
      <c r="F35" s="2805">
        <v>-22</v>
      </c>
      <c r="G35" s="2805"/>
      <c r="H35" s="2808">
        <v>-0.68965517241379315</v>
      </c>
      <c r="I35" s="2809">
        <v>-0.59090909090909083</v>
      </c>
    </row>
    <row r="36" spans="1:12" ht="13.5" customHeight="1" thickBot="1" x14ac:dyDescent="0.3">
      <c r="A36" s="658"/>
      <c r="B36" s="658"/>
      <c r="D36" s="657"/>
      <c r="E36" s="657"/>
      <c r="F36" s="657"/>
      <c r="G36" s="657"/>
      <c r="H36" s="657"/>
      <c r="I36" s="657"/>
      <c r="J36" s="657"/>
    </row>
    <row r="37" spans="1:12" ht="13.5" customHeight="1" x14ac:dyDescent="0.25">
      <c r="A37" s="666" t="s">
        <v>1286</v>
      </c>
      <c r="B37" s="2781"/>
      <c r="D37" s="2780"/>
      <c r="E37" s="2780"/>
      <c r="F37" s="2780"/>
      <c r="G37" s="2780"/>
      <c r="H37" s="2375" t="s">
        <v>419</v>
      </c>
      <c r="I37" s="2374"/>
    </row>
    <row r="38" spans="1:12" ht="13.5" customHeight="1" x14ac:dyDescent="0.25">
      <c r="A38" s="2781"/>
      <c r="B38" s="2781"/>
      <c r="D38" s="2780"/>
      <c r="E38" s="2780"/>
      <c r="F38" s="2780"/>
      <c r="G38" s="2780"/>
      <c r="H38" s="2373"/>
      <c r="I38" s="2372"/>
    </row>
    <row r="39" spans="1:12" ht="13.5" customHeight="1" thickBot="1" x14ac:dyDescent="0.25">
      <c r="A39" s="663" t="s">
        <v>213</v>
      </c>
      <c r="B39" s="663" t="s">
        <v>1253</v>
      </c>
      <c r="C39" s="662" t="s">
        <v>1189</v>
      </c>
      <c r="D39" s="662" t="s">
        <v>1092</v>
      </c>
      <c r="E39" s="662" t="s">
        <v>482</v>
      </c>
      <c r="F39" s="662" t="s">
        <v>481</v>
      </c>
      <c r="G39" s="662"/>
      <c r="H39" s="2371" t="s">
        <v>1283</v>
      </c>
      <c r="I39" s="1400" t="s">
        <v>1282</v>
      </c>
    </row>
    <row r="40" spans="1:12" ht="13.5" customHeight="1" x14ac:dyDescent="0.2">
      <c r="A40" s="2778" t="s">
        <v>1281</v>
      </c>
      <c r="B40" s="2776">
        <v>-22</v>
      </c>
      <c r="C40" s="2795">
        <v>-27</v>
      </c>
      <c r="D40" s="2795">
        <v>-12</v>
      </c>
      <c r="E40" s="2795">
        <v>-16</v>
      </c>
      <c r="F40" s="2795">
        <v>-17</v>
      </c>
      <c r="G40" s="2795"/>
      <c r="H40" s="2810">
        <v>-0.18518518518518523</v>
      </c>
      <c r="I40" s="687">
        <v>0.29411764705882359</v>
      </c>
    </row>
    <row r="41" spans="1:12" ht="13.5" customHeight="1" x14ac:dyDescent="0.2">
      <c r="A41" s="2778" t="s">
        <v>1280</v>
      </c>
      <c r="B41" s="2776">
        <v>-16</v>
      </c>
      <c r="C41" s="2795">
        <v>-14</v>
      </c>
      <c r="D41" s="2795">
        <v>-25</v>
      </c>
      <c r="E41" s="2795">
        <v>-39</v>
      </c>
      <c r="F41" s="2795">
        <v>-58</v>
      </c>
      <c r="G41" s="2795"/>
      <c r="H41" s="2810">
        <v>0.14285714285714279</v>
      </c>
      <c r="I41" s="687">
        <v>-0.72413793103448276</v>
      </c>
      <c r="L41" s="2779"/>
    </row>
    <row r="42" spans="1:12" ht="13.5" customHeight="1" x14ac:dyDescent="0.2">
      <c r="A42" s="2368" t="s">
        <v>1279</v>
      </c>
      <c r="B42" s="2379">
        <v>-38</v>
      </c>
      <c r="C42" s="2805">
        <v>-41</v>
      </c>
      <c r="D42" s="2805">
        <v>-37</v>
      </c>
      <c r="E42" s="2805">
        <v>-55</v>
      </c>
      <c r="F42" s="2805">
        <v>-75</v>
      </c>
      <c r="G42" s="2805"/>
      <c r="H42" s="2811">
        <v>-7.3170731707317027E-2</v>
      </c>
      <c r="I42" s="2381">
        <v>-0.49333333333333329</v>
      </c>
      <c r="L42" s="2779"/>
    </row>
    <row r="43" spans="1:12" ht="13.5" customHeight="1" x14ac:dyDescent="0.2">
      <c r="A43" s="2368" t="s">
        <v>1278</v>
      </c>
      <c r="B43" s="2379">
        <v>4</v>
      </c>
      <c r="C43" s="2805">
        <v>5</v>
      </c>
      <c r="D43" s="2805">
        <v>-4</v>
      </c>
      <c r="E43" s="2805">
        <v>-7</v>
      </c>
      <c r="F43" s="2805">
        <v>-15</v>
      </c>
      <c r="G43" s="2805"/>
      <c r="H43" s="2806">
        <v>-0.19999999999999996</v>
      </c>
      <c r="I43" s="2380"/>
      <c r="L43" s="2779"/>
    </row>
    <row r="44" spans="1:12" ht="13.5" customHeight="1" thickBot="1" x14ac:dyDescent="0.25">
      <c r="A44" s="2368" t="s">
        <v>4</v>
      </c>
      <c r="B44" s="2379">
        <v>-1</v>
      </c>
      <c r="C44" s="2805">
        <v>1</v>
      </c>
      <c r="D44" s="2805">
        <v>1</v>
      </c>
      <c r="E44" s="2805">
        <v>-2</v>
      </c>
      <c r="F44" s="2805">
        <v>0</v>
      </c>
      <c r="G44" s="2805"/>
      <c r="H44" s="2808"/>
      <c r="I44" s="2378"/>
      <c r="L44" s="656"/>
    </row>
    <row r="45" spans="1:12" ht="13.5" customHeight="1" thickBot="1" x14ac:dyDescent="0.25">
      <c r="A45" s="2778"/>
      <c r="B45" s="2776"/>
      <c r="C45" s="2776"/>
      <c r="D45" s="2776"/>
      <c r="E45" s="2776"/>
      <c r="F45" s="2776"/>
      <c r="G45" s="2776"/>
      <c r="H45" s="2377"/>
      <c r="I45" s="2376"/>
      <c r="J45" s="1408"/>
      <c r="K45" s="1408"/>
      <c r="L45" s="656"/>
    </row>
    <row r="46" spans="1:12" ht="13.5" customHeight="1" x14ac:dyDescent="0.25">
      <c r="A46" s="666" t="s">
        <v>1285</v>
      </c>
      <c r="H46" s="2375" t="s">
        <v>419</v>
      </c>
      <c r="I46" s="2374"/>
      <c r="L46" s="655"/>
    </row>
    <row r="47" spans="1:12" ht="13.5" customHeight="1" x14ac:dyDescent="0.25">
      <c r="H47" s="2373"/>
      <c r="I47" s="2372"/>
      <c r="L47" s="655"/>
    </row>
    <row r="48" spans="1:12" ht="13.5" customHeight="1" thickBot="1" x14ac:dyDescent="0.25">
      <c r="A48" s="663" t="s">
        <v>417</v>
      </c>
      <c r="B48" s="663" t="s">
        <v>1253</v>
      </c>
      <c r="C48" s="662" t="s">
        <v>1189</v>
      </c>
      <c r="D48" s="662" t="s">
        <v>1092</v>
      </c>
      <c r="E48" s="662" t="s">
        <v>482</v>
      </c>
      <c r="F48" s="662" t="s">
        <v>481</v>
      </c>
      <c r="G48" s="662"/>
      <c r="H48" s="2371" t="s">
        <v>1283</v>
      </c>
      <c r="I48" s="1400" t="s">
        <v>1282</v>
      </c>
      <c r="L48" s="653"/>
    </row>
    <row r="49" spans="1:12" ht="13.5" customHeight="1" x14ac:dyDescent="0.2">
      <c r="A49" s="2778" t="s">
        <v>1281</v>
      </c>
      <c r="B49" s="2777">
        <v>33.900000000000006</v>
      </c>
      <c r="C49" s="2777">
        <v>34.5</v>
      </c>
      <c r="D49" s="2777">
        <v>34.300000000000004</v>
      </c>
      <c r="E49" s="2777">
        <v>35</v>
      </c>
      <c r="F49" s="2777">
        <v>36.199999999999996</v>
      </c>
      <c r="G49" s="2776"/>
      <c r="H49" s="2370">
        <v>-1.7391304347825921E-2</v>
      </c>
      <c r="I49" s="687">
        <v>-6.3535911602209671E-2</v>
      </c>
      <c r="L49" s="653"/>
    </row>
    <row r="50" spans="1:12" ht="13.5" customHeight="1" x14ac:dyDescent="0.2">
      <c r="A50" s="2778" t="s">
        <v>1280</v>
      </c>
      <c r="B50" s="2777">
        <v>8.6999999999999993</v>
      </c>
      <c r="C50" s="2777">
        <v>9.1999999999999993</v>
      </c>
      <c r="D50" s="2777">
        <v>9.9</v>
      </c>
      <c r="E50" s="2777">
        <v>10.7</v>
      </c>
      <c r="F50" s="2777">
        <v>11.6</v>
      </c>
      <c r="G50" s="2776"/>
      <c r="H50" s="2370">
        <v>-5.4347826086956541E-2</v>
      </c>
      <c r="I50" s="687">
        <v>-0.25</v>
      </c>
      <c r="L50" s="653"/>
    </row>
    <row r="51" spans="1:12" ht="13.5" customHeight="1" x14ac:dyDescent="0.2">
      <c r="A51" s="2368" t="s">
        <v>1279</v>
      </c>
      <c r="B51" s="2777">
        <v>42.6</v>
      </c>
      <c r="C51" s="2777">
        <v>43.7</v>
      </c>
      <c r="D51" s="2777">
        <v>44.2</v>
      </c>
      <c r="E51" s="2777">
        <v>45.7</v>
      </c>
      <c r="F51" s="2777">
        <v>47.8</v>
      </c>
      <c r="G51" s="2776"/>
      <c r="H51" s="2370">
        <v>-2.517162471395884E-2</v>
      </c>
      <c r="I51" s="687">
        <v>-0.10878661087866104</v>
      </c>
      <c r="L51" s="653"/>
    </row>
    <row r="52" spans="1:12" ht="13.5" customHeight="1" x14ac:dyDescent="0.2">
      <c r="A52" s="2368" t="s">
        <v>1278</v>
      </c>
      <c r="B52" s="2777">
        <v>2.4</v>
      </c>
      <c r="C52" s="2777">
        <v>2.2999999999999998</v>
      </c>
      <c r="D52" s="2777">
        <v>2.6</v>
      </c>
      <c r="E52" s="2777">
        <v>3.2</v>
      </c>
      <c r="F52" s="2777">
        <v>3.7</v>
      </c>
      <c r="G52" s="2776"/>
      <c r="H52" s="2369">
        <v>4.3478260869565188E-2</v>
      </c>
      <c r="I52" s="2173">
        <v>-0.35135135135135143</v>
      </c>
      <c r="L52" s="653"/>
    </row>
    <row r="53" spans="1:12" ht="13.5" customHeight="1" thickBot="1" x14ac:dyDescent="0.25">
      <c r="A53" s="2368" t="s">
        <v>4</v>
      </c>
      <c r="B53" s="1399">
        <v>29.700000000000003</v>
      </c>
      <c r="C53" s="1399">
        <v>25.099999999999994</v>
      </c>
      <c r="D53" s="1399">
        <v>25.6</v>
      </c>
      <c r="E53" s="1399">
        <v>26.200000000000003</v>
      </c>
      <c r="F53" s="1399">
        <v>30.599999999999994</v>
      </c>
      <c r="G53" s="693"/>
      <c r="H53" s="2172">
        <v>0.18326693227091662</v>
      </c>
      <c r="I53" s="2171">
        <v>-2.9411764705882026E-2</v>
      </c>
      <c r="L53" s="655"/>
    </row>
    <row r="54" spans="1:12" ht="13.5" customHeight="1" thickBot="1" x14ac:dyDescent="0.25">
      <c r="A54" s="2778"/>
      <c r="B54" s="2776"/>
      <c r="C54" s="2776"/>
      <c r="D54" s="2776"/>
      <c r="E54" s="2776"/>
      <c r="F54" s="2776"/>
      <c r="G54" s="2776"/>
      <c r="H54" s="2377"/>
      <c r="I54" s="2376"/>
      <c r="J54" s="1408"/>
      <c r="K54" s="1408"/>
      <c r="L54" s="655"/>
    </row>
    <row r="55" spans="1:12" ht="13.5" customHeight="1" x14ac:dyDescent="0.25">
      <c r="A55" s="666" t="s">
        <v>1284</v>
      </c>
      <c r="H55" s="2375" t="s">
        <v>419</v>
      </c>
      <c r="I55" s="2374"/>
      <c r="L55" s="653"/>
    </row>
    <row r="56" spans="1:12" ht="13.5" customHeight="1" x14ac:dyDescent="0.25">
      <c r="H56" s="2373"/>
      <c r="I56" s="2372"/>
      <c r="L56" s="653"/>
    </row>
    <row r="57" spans="1:12" ht="13.5" customHeight="1" thickBot="1" x14ac:dyDescent="0.25">
      <c r="A57" s="663" t="s">
        <v>417</v>
      </c>
      <c r="B57" s="663" t="s">
        <v>1253</v>
      </c>
      <c r="C57" s="662" t="s">
        <v>1189</v>
      </c>
      <c r="D57" s="662" t="s">
        <v>1092</v>
      </c>
      <c r="E57" s="662" t="s">
        <v>482</v>
      </c>
      <c r="F57" s="662" t="s">
        <v>481</v>
      </c>
      <c r="G57" s="662"/>
      <c r="H57" s="2371" t="s">
        <v>1283</v>
      </c>
      <c r="I57" s="1400" t="s">
        <v>1282</v>
      </c>
      <c r="L57" s="653"/>
    </row>
    <row r="58" spans="1:12" ht="13.5" customHeight="1" x14ac:dyDescent="0.2">
      <c r="A58" s="2778" t="s">
        <v>1281</v>
      </c>
      <c r="B58" s="2777">
        <v>20.7</v>
      </c>
      <c r="C58" s="2777">
        <v>21.9</v>
      </c>
      <c r="D58" s="2777">
        <v>23.5</v>
      </c>
      <c r="E58" s="2777">
        <v>22.1</v>
      </c>
      <c r="F58" s="2777">
        <v>24.3</v>
      </c>
      <c r="G58" s="2776"/>
      <c r="H58" s="2370">
        <v>-5.4794520547945202E-2</v>
      </c>
      <c r="I58" s="687">
        <v>-0.14814814814814825</v>
      </c>
      <c r="L58" s="653"/>
    </row>
    <row r="59" spans="1:12" ht="13.5" customHeight="1" x14ac:dyDescent="0.2">
      <c r="A59" s="2778" t="s">
        <v>1280</v>
      </c>
      <c r="B59" s="2777">
        <v>3.1</v>
      </c>
      <c r="C59" s="2777">
        <v>3.6</v>
      </c>
      <c r="D59" s="2777">
        <v>3.8</v>
      </c>
      <c r="E59" s="2777">
        <v>5.0999999999999996</v>
      </c>
      <c r="F59" s="2777">
        <v>5.7</v>
      </c>
      <c r="G59" s="2776"/>
      <c r="H59" s="2370">
        <v>-0.13888888888888884</v>
      </c>
      <c r="I59" s="687">
        <v>-0.45614035087719296</v>
      </c>
      <c r="L59" s="654"/>
    </row>
    <row r="60" spans="1:12" ht="13.5" customHeight="1" x14ac:dyDescent="0.2">
      <c r="A60" s="2368" t="s">
        <v>1279</v>
      </c>
      <c r="B60" s="2777">
        <v>23.8</v>
      </c>
      <c r="C60" s="2777">
        <v>25.5</v>
      </c>
      <c r="D60" s="2777">
        <v>27.3</v>
      </c>
      <c r="E60" s="2777">
        <v>27.2</v>
      </c>
      <c r="F60" s="2777">
        <v>30</v>
      </c>
      <c r="G60" s="2776"/>
      <c r="H60" s="2370">
        <v>-6.6666666666666652E-2</v>
      </c>
      <c r="I60" s="687">
        <v>-0.20666666666666667</v>
      </c>
      <c r="L60" s="654"/>
    </row>
    <row r="61" spans="1:12" ht="13.5" customHeight="1" x14ac:dyDescent="0.2">
      <c r="A61" s="2368" t="s">
        <v>1278</v>
      </c>
      <c r="B61" s="2777">
        <v>0.8</v>
      </c>
      <c r="C61" s="2777">
        <v>0.8</v>
      </c>
      <c r="D61" s="2777">
        <v>0.7</v>
      </c>
      <c r="E61" s="2812">
        <v>0.7</v>
      </c>
      <c r="F61" s="2812">
        <v>0.9</v>
      </c>
      <c r="G61" s="2795"/>
      <c r="H61" s="2803">
        <v>0</v>
      </c>
      <c r="I61" s="2804">
        <v>-0.11111111111111105</v>
      </c>
      <c r="L61" s="653"/>
    </row>
    <row r="62" spans="1:12" ht="13.5" customHeight="1" thickBot="1" x14ac:dyDescent="0.25">
      <c r="A62" s="2368" t="s">
        <v>4</v>
      </c>
      <c r="B62" s="1399">
        <v>28</v>
      </c>
      <c r="C62" s="1399">
        <v>20.700000000000006</v>
      </c>
      <c r="D62" s="1399">
        <v>26.1</v>
      </c>
      <c r="E62" s="2813">
        <v>31.700000000000003</v>
      </c>
      <c r="F62" s="2813">
        <v>28.500000000000007</v>
      </c>
      <c r="G62" s="2793"/>
      <c r="H62" s="2814">
        <v>0.35265700483091744</v>
      </c>
      <c r="I62" s="2815">
        <v>-1.7543859649123084E-2</v>
      </c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&amp;R&amp;"Arial,Normaali"&amp;8Wholesale Banking</oddHeader>
    <oddFooter>&amp;C&amp;7Fact book - Q1  2018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tabColor theme="5"/>
  </sheetPr>
  <dimension ref="F3"/>
  <sheetViews>
    <sheetView view="pageBreakPreview" zoomScale="60" zoomScaleNormal="100" zoomScalePageLayoutView="80" workbookViewId="0">
      <selection activeCell="Q44" sqref="Q44"/>
    </sheetView>
  </sheetViews>
  <sheetFormatPr defaultRowHeight="15" x14ac:dyDescent="0.25"/>
  <cols>
    <col min="1" max="4" width="9.140625" style="1"/>
    <col min="5" max="5" width="3.5703125" style="1" customWidth="1"/>
    <col min="6" max="16384" width="9.140625" style="1"/>
  </cols>
  <sheetData>
    <row r="3" spans="6:6" ht="35.25" x14ac:dyDescent="0.5">
      <c r="F3" s="56"/>
    </row>
  </sheetData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L64"/>
  <sheetViews>
    <sheetView view="pageLayout" topLeftCell="A19" zoomScaleNormal="85" zoomScaleSheetLayoutView="100" workbookViewId="0">
      <selection activeCell="B66" sqref="B66"/>
    </sheetView>
  </sheetViews>
  <sheetFormatPr defaultRowHeight="11.25" x14ac:dyDescent="0.2"/>
  <cols>
    <col min="1" max="1" width="31.42578125" style="694" customWidth="1"/>
    <col min="2" max="2" width="7.5703125" style="694" customWidth="1"/>
    <col min="3" max="3" width="8.42578125" style="694" customWidth="1"/>
    <col min="4" max="5" width="7.5703125" style="694" customWidth="1"/>
    <col min="6" max="6" width="8.28515625" style="694" customWidth="1"/>
    <col min="7" max="7" width="7.5703125" style="694" hidden="1" customWidth="1"/>
    <col min="8" max="8" width="1.85546875" style="694" customWidth="1"/>
    <col min="9" max="12" width="7.7109375" style="694" customWidth="1"/>
    <col min="13" max="13" width="8.28515625" style="694" customWidth="1"/>
    <col min="14" max="16384" width="9.140625" style="694"/>
  </cols>
  <sheetData>
    <row r="1" spans="1:12" ht="13.5" customHeight="1" x14ac:dyDescent="0.2">
      <c r="A1" s="747" t="s">
        <v>496</v>
      </c>
      <c r="B1" s="746"/>
      <c r="C1" s="746"/>
      <c r="D1" s="746"/>
      <c r="E1" s="746"/>
      <c r="F1" s="746"/>
      <c r="I1" s="2333" t="s">
        <v>419</v>
      </c>
      <c r="J1" s="767"/>
      <c r="K1" s="2333" t="s">
        <v>418</v>
      </c>
      <c r="L1" s="766"/>
    </row>
    <row r="2" spans="1:12" ht="13.5" customHeight="1" x14ac:dyDescent="0.2">
      <c r="I2" s="765"/>
      <c r="J2" s="715"/>
      <c r="K2" s="765"/>
      <c r="L2" s="764"/>
    </row>
    <row r="3" spans="1:12" ht="13.5" customHeight="1" thickBot="1" x14ac:dyDescent="0.25">
      <c r="A3" s="712" t="s">
        <v>213</v>
      </c>
      <c r="B3" s="763" t="s">
        <v>1253</v>
      </c>
      <c r="C3" s="763" t="s">
        <v>1189</v>
      </c>
      <c r="D3" s="763" t="s">
        <v>1092</v>
      </c>
      <c r="E3" s="763" t="s">
        <v>482</v>
      </c>
      <c r="F3" s="763" t="s">
        <v>481</v>
      </c>
      <c r="G3" s="763"/>
      <c r="H3" s="763"/>
      <c r="I3" s="738" t="s">
        <v>1283</v>
      </c>
      <c r="J3" s="739" t="s">
        <v>1282</v>
      </c>
      <c r="K3" s="738" t="s">
        <v>1283</v>
      </c>
      <c r="L3" s="737" t="s">
        <v>1282</v>
      </c>
    </row>
    <row r="4" spans="1:12" ht="13.5" customHeight="1" x14ac:dyDescent="0.2">
      <c r="A4" s="696" t="s">
        <v>351</v>
      </c>
      <c r="B4" s="758">
        <v>18</v>
      </c>
      <c r="C4" s="758">
        <v>23</v>
      </c>
      <c r="D4" s="758">
        <v>24</v>
      </c>
      <c r="E4" s="758">
        <v>25</v>
      </c>
      <c r="F4" s="758">
        <v>25</v>
      </c>
      <c r="G4" s="758"/>
      <c r="H4" s="758"/>
      <c r="I4" s="728">
        <v>-0.21739130434782608</v>
      </c>
      <c r="J4" s="757">
        <v>-0.28000000000000003</v>
      </c>
      <c r="K4" s="728">
        <v>-0.21790751849501966</v>
      </c>
      <c r="L4" s="723">
        <v>-0.2945675284289222</v>
      </c>
    </row>
    <row r="5" spans="1:12" ht="13.5" customHeight="1" x14ac:dyDescent="0.2">
      <c r="A5" s="696" t="s">
        <v>198</v>
      </c>
      <c r="B5" s="758">
        <v>371</v>
      </c>
      <c r="C5" s="758">
        <v>427</v>
      </c>
      <c r="D5" s="758">
        <v>389</v>
      </c>
      <c r="E5" s="758">
        <v>409</v>
      </c>
      <c r="F5" s="758">
        <v>402</v>
      </c>
      <c r="G5" s="758"/>
      <c r="H5" s="758"/>
      <c r="I5" s="728">
        <v>-0.13114754098360656</v>
      </c>
      <c r="J5" s="757">
        <v>-7.7114427860696513E-2</v>
      </c>
      <c r="K5" s="728">
        <v>-0.1328787835530435</v>
      </c>
      <c r="L5" s="756">
        <v>-8.0679352409095906E-2</v>
      </c>
    </row>
    <row r="6" spans="1:12" ht="13.5" customHeight="1" x14ac:dyDescent="0.2">
      <c r="A6" s="696" t="s">
        <v>347</v>
      </c>
      <c r="B6" s="758">
        <v>61</v>
      </c>
      <c r="C6" s="758">
        <v>69</v>
      </c>
      <c r="D6" s="758">
        <v>57</v>
      </c>
      <c r="E6" s="758">
        <v>67</v>
      </c>
      <c r="F6" s="758">
        <v>80</v>
      </c>
      <c r="G6" s="758"/>
      <c r="H6" s="758"/>
      <c r="I6" s="728">
        <v>-0.11594202898550725</v>
      </c>
      <c r="J6" s="757">
        <v>-0.23749999999999999</v>
      </c>
      <c r="K6" s="728">
        <v>-0.11863855014111274</v>
      </c>
      <c r="L6" s="756">
        <v>-0.25121882249562127</v>
      </c>
    </row>
    <row r="7" spans="1:12" ht="13.5" customHeight="1" x14ac:dyDescent="0.2">
      <c r="A7" s="696" t="s">
        <v>409</v>
      </c>
      <c r="B7" s="758">
        <v>4</v>
      </c>
      <c r="C7" s="758">
        <v>6</v>
      </c>
      <c r="D7" s="758">
        <v>6</v>
      </c>
      <c r="E7" s="758">
        <v>6</v>
      </c>
      <c r="F7" s="758">
        <v>5</v>
      </c>
      <c r="G7" s="758"/>
      <c r="H7" s="758"/>
      <c r="I7" s="728">
        <v>-0.33333333333333331</v>
      </c>
      <c r="J7" s="757">
        <v>-0.2</v>
      </c>
      <c r="K7" s="728">
        <v>-0.34282459759027306</v>
      </c>
      <c r="L7" s="756">
        <v>-0.20122361727139282</v>
      </c>
    </row>
    <row r="8" spans="1:12" ht="13.5" customHeight="1" x14ac:dyDescent="0.2">
      <c r="A8" s="698" t="s">
        <v>440</v>
      </c>
      <c r="B8" s="734">
        <v>454</v>
      </c>
      <c r="C8" s="734">
        <v>525</v>
      </c>
      <c r="D8" s="734">
        <v>476</v>
      </c>
      <c r="E8" s="734">
        <v>507</v>
      </c>
      <c r="F8" s="734">
        <v>512</v>
      </c>
      <c r="G8" s="734"/>
      <c r="H8" s="734"/>
      <c r="I8" s="733">
        <v>-0.13523809523809524</v>
      </c>
      <c r="J8" s="762">
        <v>-0.11328125</v>
      </c>
      <c r="K8" s="733">
        <v>-0.14472935949503496</v>
      </c>
      <c r="L8" s="761">
        <v>-0.11450486727139275</v>
      </c>
    </row>
    <row r="9" spans="1:12" ht="13.5" customHeight="1" x14ac:dyDescent="0.2">
      <c r="A9" s="698" t="s">
        <v>439</v>
      </c>
      <c r="B9" s="734">
        <v>-213</v>
      </c>
      <c r="C9" s="734">
        <v>-222</v>
      </c>
      <c r="D9" s="734">
        <v>-207</v>
      </c>
      <c r="E9" s="734">
        <v>-234</v>
      </c>
      <c r="F9" s="734">
        <v>-216</v>
      </c>
      <c r="G9" s="734"/>
      <c r="H9" s="734"/>
      <c r="I9" s="733">
        <v>-4.0540540540540543E-2</v>
      </c>
      <c r="J9" s="762">
        <v>-1.3888888888888888E-2</v>
      </c>
      <c r="K9" s="733">
        <v>-4.2981367355416106E-2</v>
      </c>
      <c r="L9" s="761">
        <v>-2.5608396018890256E-2</v>
      </c>
    </row>
    <row r="10" spans="1:12" ht="13.5" customHeight="1" x14ac:dyDescent="0.2">
      <c r="A10" s="698" t="s">
        <v>332</v>
      </c>
      <c r="B10" s="734">
        <v>241</v>
      </c>
      <c r="C10" s="734">
        <v>303</v>
      </c>
      <c r="D10" s="734">
        <v>269</v>
      </c>
      <c r="E10" s="734">
        <v>273</v>
      </c>
      <c r="F10" s="734">
        <v>296</v>
      </c>
      <c r="G10" s="734"/>
      <c r="H10" s="734"/>
      <c r="I10" s="733">
        <v>-0.20462046204620463</v>
      </c>
      <c r="J10" s="762">
        <v>-0.1858108108108108</v>
      </c>
      <c r="K10" s="733">
        <v>-0.20722763001308686</v>
      </c>
      <c r="L10" s="761">
        <v>-0.19906575393882503</v>
      </c>
    </row>
    <row r="11" spans="1:12" ht="13.5" customHeight="1" x14ac:dyDescent="0.2">
      <c r="A11" s="696" t="s">
        <v>142</v>
      </c>
      <c r="B11" s="758">
        <v>0</v>
      </c>
      <c r="C11" s="758">
        <v>0</v>
      </c>
      <c r="D11" s="758">
        <v>0</v>
      </c>
      <c r="E11" s="758">
        <v>0</v>
      </c>
      <c r="F11" s="758">
        <v>0</v>
      </c>
      <c r="G11" s="758"/>
      <c r="H11" s="758"/>
      <c r="I11" s="728">
        <v>0</v>
      </c>
      <c r="J11" s="757">
        <v>0</v>
      </c>
      <c r="K11" s="728">
        <v>0</v>
      </c>
      <c r="L11" s="756">
        <v>0</v>
      </c>
    </row>
    <row r="12" spans="1:12" ht="13.5" customHeight="1" x14ac:dyDescent="0.2">
      <c r="A12" s="698" t="s">
        <v>138</v>
      </c>
      <c r="B12" s="734">
        <v>241</v>
      </c>
      <c r="C12" s="734">
        <v>303</v>
      </c>
      <c r="D12" s="734">
        <v>269</v>
      </c>
      <c r="E12" s="734">
        <v>273</v>
      </c>
      <c r="F12" s="734">
        <v>296</v>
      </c>
      <c r="G12" s="734"/>
      <c r="H12" s="734"/>
      <c r="I12" s="733">
        <v>-0.20462046204620463</v>
      </c>
      <c r="J12" s="762">
        <v>-0.1858108108108108</v>
      </c>
      <c r="K12" s="733">
        <v>-0.20412030736495101</v>
      </c>
      <c r="L12" s="761">
        <v>-0.18855601278882139</v>
      </c>
    </row>
    <row r="13" spans="1:12" ht="13.5" customHeight="1" x14ac:dyDescent="0.2">
      <c r="A13" s="731"/>
      <c r="I13" s="730"/>
      <c r="J13" s="760"/>
      <c r="K13" s="730"/>
      <c r="L13" s="759"/>
    </row>
    <row r="14" spans="1:12" ht="13.5" customHeight="1" x14ac:dyDescent="0.2">
      <c r="A14" s="696" t="s">
        <v>423</v>
      </c>
      <c r="B14" s="758">
        <v>46.916299559471362</v>
      </c>
      <c r="C14" s="758">
        <v>42.285714285714285</v>
      </c>
      <c r="D14" s="758">
        <v>43.487394957983192</v>
      </c>
      <c r="E14" s="758">
        <v>46.153846153846153</v>
      </c>
      <c r="F14" s="758">
        <v>42.1875</v>
      </c>
      <c r="G14" s="758"/>
      <c r="H14" s="758"/>
      <c r="I14" s="728">
        <v>0</v>
      </c>
      <c r="J14" s="757">
        <v>0</v>
      </c>
      <c r="K14" s="728">
        <v>0</v>
      </c>
      <c r="L14" s="756">
        <v>0</v>
      </c>
    </row>
    <row r="15" spans="1:12" ht="13.5" customHeight="1" x14ac:dyDescent="0.2">
      <c r="A15" s="696" t="s">
        <v>422</v>
      </c>
      <c r="B15" s="758">
        <v>29</v>
      </c>
      <c r="C15" s="758">
        <v>35</v>
      </c>
      <c r="D15" s="758">
        <v>32</v>
      </c>
      <c r="E15" s="758">
        <v>32</v>
      </c>
      <c r="F15" s="758">
        <v>32</v>
      </c>
      <c r="G15" s="758"/>
      <c r="H15" s="758"/>
      <c r="I15" s="728">
        <v>0</v>
      </c>
      <c r="J15" s="757">
        <v>0</v>
      </c>
      <c r="K15" s="728">
        <v>0</v>
      </c>
      <c r="L15" s="756">
        <v>0</v>
      </c>
    </row>
    <row r="16" spans="1:12" ht="13.5" customHeight="1" x14ac:dyDescent="0.2">
      <c r="A16" s="696" t="s">
        <v>128</v>
      </c>
      <c r="B16" s="755">
        <v>2342</v>
      </c>
      <c r="C16" s="755">
        <v>2685</v>
      </c>
      <c r="D16" s="755">
        <v>2598</v>
      </c>
      <c r="E16" s="755">
        <v>2541</v>
      </c>
      <c r="F16" s="755">
        <v>2640</v>
      </c>
      <c r="G16" s="755"/>
      <c r="H16" s="755"/>
      <c r="I16" s="728">
        <v>-0.12774674115456239</v>
      </c>
      <c r="J16" s="757">
        <v>-0.11287878787878788</v>
      </c>
      <c r="K16" s="728">
        <v>-0.12774674115456239</v>
      </c>
      <c r="L16" s="756">
        <v>-0.11287878787878788</v>
      </c>
    </row>
    <row r="17" spans="1:12" ht="13.5" customHeight="1" x14ac:dyDescent="0.2">
      <c r="A17" s="696" t="s">
        <v>421</v>
      </c>
      <c r="B17" s="755">
        <v>5525</v>
      </c>
      <c r="C17" s="755">
        <v>5578</v>
      </c>
      <c r="D17" s="755">
        <v>5525</v>
      </c>
      <c r="E17" s="755">
        <v>5742</v>
      </c>
      <c r="F17" s="755">
        <v>6733</v>
      </c>
      <c r="G17" s="755"/>
      <c r="H17" s="755"/>
      <c r="I17" s="728">
        <v>-9.5016134815345994E-3</v>
      </c>
      <c r="J17" s="757">
        <v>-0.17941482251596613</v>
      </c>
      <c r="K17" s="728">
        <v>-9.5016134815345994E-3</v>
      </c>
      <c r="L17" s="756">
        <v>-0.17941482251596613</v>
      </c>
    </row>
    <row r="18" spans="1:12" ht="13.5" customHeight="1" thickBot="1" x14ac:dyDescent="0.25">
      <c r="A18" s="696" t="s">
        <v>122</v>
      </c>
      <c r="B18" s="755">
        <v>3759</v>
      </c>
      <c r="C18" s="755">
        <v>3690</v>
      </c>
      <c r="D18" s="755">
        <v>3632</v>
      </c>
      <c r="E18" s="755">
        <v>3607</v>
      </c>
      <c r="F18" s="755">
        <v>3653</v>
      </c>
      <c r="G18" s="755"/>
      <c r="H18" s="755"/>
      <c r="I18" s="753">
        <v>1.8699186991869919E-2</v>
      </c>
      <c r="J18" s="754">
        <v>2.9017246099096634E-2</v>
      </c>
      <c r="K18" s="753">
        <v>1.8699186991869919E-2</v>
      </c>
      <c r="L18" s="752">
        <v>2.9017246099096634E-2</v>
      </c>
    </row>
    <row r="19" spans="1:12" ht="13.5" customHeight="1" x14ac:dyDescent="0.2">
      <c r="A19" s="731"/>
      <c r="B19" s="701"/>
      <c r="C19" s="701"/>
      <c r="D19" s="701"/>
      <c r="E19" s="701"/>
      <c r="F19" s="701"/>
      <c r="G19" s="695"/>
      <c r="H19" s="695"/>
      <c r="I19" s="695"/>
      <c r="J19" s="695"/>
      <c r="K19" s="699"/>
    </row>
    <row r="20" spans="1:12" ht="13.5" customHeight="1" thickBot="1" x14ac:dyDescent="0.25">
      <c r="A20" s="751"/>
      <c r="B20" s="751"/>
      <c r="C20" s="751"/>
      <c r="D20" s="751"/>
      <c r="E20" s="751"/>
      <c r="F20" s="751"/>
      <c r="G20" s="750"/>
      <c r="H20" s="750"/>
      <c r="I20" s="749"/>
      <c r="J20" s="749"/>
      <c r="K20" s="748"/>
    </row>
    <row r="21" spans="1:12" ht="13.5" customHeight="1" x14ac:dyDescent="0.2">
      <c r="A21" s="747" t="s">
        <v>495</v>
      </c>
      <c r="B21" s="746"/>
      <c r="C21" s="746"/>
      <c r="D21" s="746"/>
      <c r="E21" s="746"/>
      <c r="F21" s="746"/>
      <c r="G21" s="745"/>
      <c r="H21" s="745"/>
      <c r="I21" s="2333" t="s">
        <v>419</v>
      </c>
      <c r="J21" s="744"/>
    </row>
    <row r="22" spans="1:12" ht="13.5" customHeight="1" x14ac:dyDescent="0.2">
      <c r="A22" s="743"/>
      <c r="B22" s="743"/>
      <c r="C22" s="743"/>
      <c r="D22" s="743"/>
      <c r="E22" s="743"/>
      <c r="F22" s="743"/>
      <c r="G22" s="743"/>
      <c r="H22" s="743"/>
      <c r="I22" s="742"/>
      <c r="J22" s="741"/>
    </row>
    <row r="23" spans="1:12" ht="13.5" customHeight="1" thickBot="1" x14ac:dyDescent="0.25">
      <c r="A23" s="740" t="s">
        <v>213</v>
      </c>
      <c r="B23" s="739" t="s">
        <v>1253</v>
      </c>
      <c r="C23" s="739" t="s">
        <v>1189</v>
      </c>
      <c r="D23" s="739" t="s">
        <v>1092</v>
      </c>
      <c r="E23" s="739" t="s">
        <v>482</v>
      </c>
      <c r="F23" s="739" t="s">
        <v>481</v>
      </c>
      <c r="G23" s="739"/>
      <c r="H23" s="739"/>
      <c r="I23" s="738" t="s">
        <v>1283</v>
      </c>
      <c r="J23" s="737" t="s">
        <v>1282</v>
      </c>
    </row>
    <row r="24" spans="1:12" ht="12.75" customHeight="1" x14ac:dyDescent="0.2">
      <c r="A24" s="696" t="s">
        <v>351</v>
      </c>
      <c r="B24" s="722">
        <v>-1</v>
      </c>
      <c r="C24" s="722">
        <v>-1</v>
      </c>
      <c r="D24" s="722">
        <v>0</v>
      </c>
      <c r="E24" s="722">
        <v>0</v>
      </c>
      <c r="F24" s="722">
        <v>1</v>
      </c>
      <c r="G24" s="722"/>
      <c r="H24" s="722"/>
      <c r="I24" s="736">
        <v>0</v>
      </c>
      <c r="J24" s="735">
        <v>0</v>
      </c>
    </row>
    <row r="25" spans="1:12" ht="12.75" customHeight="1" x14ac:dyDescent="0.2">
      <c r="A25" s="696" t="s">
        <v>198</v>
      </c>
      <c r="B25" s="722">
        <v>225</v>
      </c>
      <c r="C25" s="722">
        <v>267</v>
      </c>
      <c r="D25" s="722">
        <v>231</v>
      </c>
      <c r="E25" s="722">
        <v>242</v>
      </c>
      <c r="F25" s="722">
        <v>232</v>
      </c>
      <c r="G25" s="722"/>
      <c r="H25" s="722"/>
      <c r="I25" s="728">
        <v>-0.15730337078651685</v>
      </c>
      <c r="J25" s="723">
        <v>-3.017241379310345E-2</v>
      </c>
    </row>
    <row r="26" spans="1:12" ht="12.75" customHeight="1" x14ac:dyDescent="0.2">
      <c r="A26" s="696" t="s">
        <v>347</v>
      </c>
      <c r="B26" s="722">
        <v>5</v>
      </c>
      <c r="C26" s="722">
        <v>0</v>
      </c>
      <c r="D26" s="722">
        <v>-2</v>
      </c>
      <c r="E26" s="722">
        <v>-1</v>
      </c>
      <c r="F26" s="722">
        <v>3</v>
      </c>
      <c r="G26" s="722"/>
      <c r="H26" s="722"/>
      <c r="I26" s="728">
        <v>0</v>
      </c>
      <c r="J26" s="723">
        <v>0.66666666666666663</v>
      </c>
    </row>
    <row r="27" spans="1:12" ht="12.75" customHeight="1" x14ac:dyDescent="0.2">
      <c r="A27" s="696" t="s">
        <v>409</v>
      </c>
      <c r="B27" s="722">
        <v>1</v>
      </c>
      <c r="C27" s="722">
        <v>3</v>
      </c>
      <c r="D27" s="722">
        <v>2</v>
      </c>
      <c r="E27" s="722">
        <v>2</v>
      </c>
      <c r="F27" s="722">
        <v>2</v>
      </c>
      <c r="G27" s="722"/>
      <c r="H27" s="722"/>
      <c r="I27" s="728">
        <v>-0.66666666666666663</v>
      </c>
      <c r="J27" s="723">
        <v>-0.5</v>
      </c>
    </row>
    <row r="28" spans="1:12" ht="12.75" customHeight="1" x14ac:dyDescent="0.2">
      <c r="A28" s="698" t="s">
        <v>440</v>
      </c>
      <c r="B28" s="734">
        <v>230</v>
      </c>
      <c r="C28" s="734">
        <v>269</v>
      </c>
      <c r="D28" s="734">
        <v>231</v>
      </c>
      <c r="E28" s="734">
        <v>243</v>
      </c>
      <c r="F28" s="734">
        <v>238</v>
      </c>
      <c r="G28" s="734"/>
      <c r="H28" s="734"/>
      <c r="I28" s="733">
        <v>-0.1449814126394052</v>
      </c>
      <c r="J28" s="732">
        <v>-3.3613445378151259E-2</v>
      </c>
    </row>
    <row r="29" spans="1:12" ht="12.75" customHeight="1" x14ac:dyDescent="0.2">
      <c r="A29" s="698" t="s">
        <v>439</v>
      </c>
      <c r="B29" s="734">
        <v>-74</v>
      </c>
      <c r="C29" s="734">
        <v>-71</v>
      </c>
      <c r="D29" s="734">
        <v>-66</v>
      </c>
      <c r="E29" s="734">
        <v>-72</v>
      </c>
      <c r="F29" s="734">
        <v>-69</v>
      </c>
      <c r="G29" s="734"/>
      <c r="H29" s="734"/>
      <c r="I29" s="733">
        <v>4.2253521126760563E-2</v>
      </c>
      <c r="J29" s="732">
        <v>7.2463768115942032E-2</v>
      </c>
    </row>
    <row r="30" spans="1:12" ht="12.75" customHeight="1" x14ac:dyDescent="0.2">
      <c r="A30" s="698" t="s">
        <v>332</v>
      </c>
      <c r="B30" s="734">
        <v>156</v>
      </c>
      <c r="C30" s="734">
        <v>198</v>
      </c>
      <c r="D30" s="734">
        <v>165</v>
      </c>
      <c r="E30" s="734">
        <v>171</v>
      </c>
      <c r="F30" s="734">
        <v>169</v>
      </c>
      <c r="G30" s="734"/>
      <c r="H30" s="734"/>
      <c r="I30" s="733">
        <v>-0.21212121212121213</v>
      </c>
      <c r="J30" s="732">
        <v>-7.6923076923076927E-2</v>
      </c>
    </row>
    <row r="31" spans="1:12" ht="12.75" customHeight="1" x14ac:dyDescent="0.2">
      <c r="A31" s="696" t="s">
        <v>142</v>
      </c>
      <c r="B31" s="722">
        <v>0</v>
      </c>
      <c r="C31" s="722">
        <v>0</v>
      </c>
      <c r="D31" s="722">
        <v>0</v>
      </c>
      <c r="E31" s="722">
        <v>0</v>
      </c>
      <c r="F31" s="722">
        <v>0</v>
      </c>
      <c r="G31" s="722"/>
      <c r="H31" s="722"/>
      <c r="I31" s="728">
        <v>0</v>
      </c>
      <c r="J31" s="723">
        <v>0</v>
      </c>
    </row>
    <row r="32" spans="1:12" ht="12.75" customHeight="1" x14ac:dyDescent="0.2">
      <c r="A32" s="698" t="s">
        <v>138</v>
      </c>
      <c r="B32" s="734">
        <v>156</v>
      </c>
      <c r="C32" s="734">
        <v>198</v>
      </c>
      <c r="D32" s="734">
        <v>165</v>
      </c>
      <c r="E32" s="734">
        <v>171</v>
      </c>
      <c r="F32" s="734">
        <v>169</v>
      </c>
      <c r="G32" s="734"/>
      <c r="H32" s="734"/>
      <c r="I32" s="733">
        <v>-0.21212121212121213</v>
      </c>
      <c r="J32" s="732">
        <v>-7.6923076923076927E-2</v>
      </c>
    </row>
    <row r="33" spans="1:12" ht="13.5" customHeight="1" x14ac:dyDescent="0.2">
      <c r="A33" s="731"/>
      <c r="B33" s="721"/>
      <c r="C33" s="721"/>
      <c r="D33" s="721"/>
      <c r="E33" s="721"/>
      <c r="F33" s="721"/>
      <c r="G33" s="721"/>
      <c r="H33" s="721"/>
      <c r="I33" s="730"/>
      <c r="J33" s="729"/>
    </row>
    <row r="34" spans="1:12" ht="13.5" customHeight="1" x14ac:dyDescent="0.2">
      <c r="A34" s="696" t="s">
        <v>1235</v>
      </c>
      <c r="B34" s="722">
        <v>32</v>
      </c>
      <c r="C34" s="722">
        <v>26.394052044609666</v>
      </c>
      <c r="D34" s="722">
        <v>28.571428571428569</v>
      </c>
      <c r="E34" s="722">
        <v>29.629629629629626</v>
      </c>
      <c r="F34" s="722">
        <v>28.991596638655466</v>
      </c>
      <c r="G34" s="722"/>
      <c r="H34" s="722"/>
      <c r="I34" s="728">
        <v>0.2123943661971831</v>
      </c>
      <c r="J34" s="723">
        <v>0.10376811594202885</v>
      </c>
    </row>
    <row r="35" spans="1:12" ht="13.5" customHeight="1" x14ac:dyDescent="0.2">
      <c r="A35" s="696" t="s">
        <v>494</v>
      </c>
      <c r="B35" s="722">
        <v>42</v>
      </c>
      <c r="C35" s="722">
        <v>48</v>
      </c>
      <c r="D35" s="722">
        <v>42</v>
      </c>
      <c r="E35" s="722">
        <v>44</v>
      </c>
      <c r="F35" s="722">
        <v>44</v>
      </c>
      <c r="G35" s="722"/>
      <c r="H35" s="722"/>
      <c r="I35" s="728">
        <v>0</v>
      </c>
      <c r="J35" s="723">
        <v>0</v>
      </c>
    </row>
    <row r="36" spans="1:12" ht="13.5" customHeight="1" x14ac:dyDescent="0.2">
      <c r="A36" s="696" t="s">
        <v>128</v>
      </c>
      <c r="B36" s="722">
        <v>261</v>
      </c>
      <c r="C36" s="722">
        <v>240</v>
      </c>
      <c r="D36" s="722">
        <v>250</v>
      </c>
      <c r="E36" s="722">
        <v>249</v>
      </c>
      <c r="F36" s="722">
        <v>205</v>
      </c>
      <c r="G36" s="722"/>
      <c r="H36" s="722"/>
      <c r="I36" s="728">
        <v>8.7499999999999994E-2</v>
      </c>
      <c r="J36" s="723">
        <v>0.27317073170731709</v>
      </c>
    </row>
    <row r="37" spans="1:12" ht="13.5" customHeight="1" x14ac:dyDescent="0.2">
      <c r="A37" s="696" t="s">
        <v>125</v>
      </c>
      <c r="B37" s="722">
        <v>997</v>
      </c>
      <c r="C37" s="722">
        <v>834</v>
      </c>
      <c r="D37" s="722">
        <v>829</v>
      </c>
      <c r="E37" s="722">
        <v>869</v>
      </c>
      <c r="F37" s="722">
        <v>794</v>
      </c>
      <c r="G37" s="722"/>
      <c r="H37" s="722"/>
      <c r="I37" s="724">
        <v>0.19544364508393286</v>
      </c>
      <c r="J37" s="723">
        <v>0.25566750629722923</v>
      </c>
    </row>
    <row r="38" spans="1:12" ht="22.5" x14ac:dyDescent="0.2">
      <c r="A38" s="726" t="s">
        <v>493</v>
      </c>
      <c r="B38" s="725">
        <v>124</v>
      </c>
      <c r="C38" s="725">
        <v>127.4</v>
      </c>
      <c r="D38" s="725">
        <v>126.8</v>
      </c>
      <c r="E38" s="725">
        <v>125.3</v>
      </c>
      <c r="F38" s="725">
        <v>125</v>
      </c>
      <c r="G38" s="725"/>
      <c r="H38" s="725"/>
      <c r="I38" s="724">
        <v>-2.6687598116169588E-2</v>
      </c>
      <c r="J38" s="723">
        <v>-8.0000000000000002E-3</v>
      </c>
    </row>
    <row r="39" spans="1:12" ht="22.5" x14ac:dyDescent="0.2">
      <c r="A39" s="726" t="s">
        <v>492</v>
      </c>
      <c r="B39" s="725">
        <v>92.5</v>
      </c>
      <c r="C39" s="725">
        <v>96.2</v>
      </c>
      <c r="D39" s="725">
        <v>94.7</v>
      </c>
      <c r="E39" s="725">
        <v>94.4</v>
      </c>
      <c r="F39" s="725">
        <v>93.8</v>
      </c>
      <c r="G39" s="725"/>
      <c r="H39" s="725"/>
      <c r="I39" s="724">
        <v>-3.8461538461538491E-2</v>
      </c>
      <c r="J39" s="723">
        <v>-1.3859275053304873E-2</v>
      </c>
    </row>
    <row r="40" spans="1:12" ht="22.5" x14ac:dyDescent="0.2">
      <c r="A40" s="727" t="s">
        <v>491</v>
      </c>
      <c r="B40" s="725">
        <v>-0.3</v>
      </c>
      <c r="C40" s="725">
        <v>-0.8</v>
      </c>
      <c r="D40" s="725">
        <v>-0.1</v>
      </c>
      <c r="E40" s="725">
        <v>0.3</v>
      </c>
      <c r="F40" s="725">
        <v>0.2</v>
      </c>
      <c r="G40" s="725"/>
      <c r="H40" s="725"/>
      <c r="I40" s="724">
        <v>-0.625</v>
      </c>
      <c r="J40" s="723">
        <v>0</v>
      </c>
    </row>
    <row r="41" spans="1:12" ht="22.5" x14ac:dyDescent="0.2">
      <c r="A41" s="726" t="s">
        <v>490</v>
      </c>
      <c r="B41" s="725">
        <v>-2</v>
      </c>
      <c r="C41" s="725">
        <v>0.5</v>
      </c>
      <c r="D41" s="725">
        <v>0.4</v>
      </c>
      <c r="E41" s="725">
        <v>1</v>
      </c>
      <c r="F41" s="725">
        <v>-0.2</v>
      </c>
      <c r="G41" s="725"/>
      <c r="H41" s="725"/>
      <c r="I41" s="724">
        <v>0</v>
      </c>
      <c r="J41" s="723">
        <v>0</v>
      </c>
    </row>
    <row r="42" spans="1:12" ht="12" thickBot="1" x14ac:dyDescent="0.25">
      <c r="A42" s="696" t="s">
        <v>122</v>
      </c>
      <c r="B42" s="722">
        <v>711</v>
      </c>
      <c r="C42" s="722">
        <v>742</v>
      </c>
      <c r="D42" s="722">
        <v>711</v>
      </c>
      <c r="E42" s="722">
        <v>688</v>
      </c>
      <c r="F42" s="722">
        <v>669</v>
      </c>
      <c r="G42" s="722"/>
      <c r="H42" s="722"/>
      <c r="I42" s="720">
        <v>-4.1778975741239892E-2</v>
      </c>
      <c r="J42" s="719">
        <v>6.2780269058295965E-2</v>
      </c>
    </row>
    <row r="43" spans="1:12" ht="13.5" customHeight="1" thickBot="1" x14ac:dyDescent="0.25"/>
    <row r="44" spans="1:12" ht="13.5" customHeight="1" x14ac:dyDescent="0.25">
      <c r="A44" s="666" t="s">
        <v>489</v>
      </c>
      <c r="B44" s="665"/>
      <c r="C44" s="665"/>
      <c r="D44" s="665"/>
      <c r="E44" s="665"/>
      <c r="F44" s="652"/>
      <c r="G44" s="651"/>
      <c r="H44" s="651"/>
      <c r="I44" s="680" t="s">
        <v>419</v>
      </c>
      <c r="J44" s="681"/>
      <c r="K44" s="680" t="s">
        <v>418</v>
      </c>
      <c r="L44" s="679"/>
    </row>
    <row r="45" spans="1:12" ht="15" x14ac:dyDescent="0.25">
      <c r="A45" s="678"/>
      <c r="B45" s="678"/>
      <c r="C45" s="678"/>
      <c r="D45" s="678"/>
      <c r="E45" s="678"/>
      <c r="F45" s="652"/>
      <c r="G45" s="678"/>
      <c r="H45" s="678"/>
      <c r="I45" s="677"/>
      <c r="J45" s="678"/>
      <c r="K45" s="677"/>
      <c r="L45" s="676"/>
    </row>
    <row r="46" spans="1:12" ht="13.5" customHeight="1" thickBot="1" x14ac:dyDescent="0.25">
      <c r="A46" s="663" t="s">
        <v>417</v>
      </c>
      <c r="B46" s="663" t="str">
        <f>+B3</f>
        <v>Q118</v>
      </c>
      <c r="C46" s="663" t="str">
        <f>+C3</f>
        <v>Q417</v>
      </c>
      <c r="D46" s="663" t="str">
        <f>+D3</f>
        <v>Q317</v>
      </c>
      <c r="E46" s="663" t="str">
        <f>+E3</f>
        <v>Q217</v>
      </c>
      <c r="F46" s="663" t="str">
        <f>+F3</f>
        <v>Q117</v>
      </c>
      <c r="G46" s="663"/>
      <c r="H46" s="663"/>
      <c r="I46" s="675" t="str">
        <f>+I3</f>
        <v>Q1/Q4</v>
      </c>
      <c r="J46" s="662" t="str">
        <f>+J3</f>
        <v>Q1/Q1</v>
      </c>
      <c r="K46" s="675" t="str">
        <f>+K3</f>
        <v>Q1/Q4</v>
      </c>
      <c r="L46" s="674" t="str">
        <f>+L3</f>
        <v>Q1/Q1</v>
      </c>
    </row>
    <row r="47" spans="1:12" ht="13.5" customHeight="1" x14ac:dyDescent="0.2">
      <c r="A47" s="659" t="s">
        <v>115</v>
      </c>
      <c r="B47" s="670">
        <v>9.5</v>
      </c>
      <c r="C47" s="670">
        <v>10</v>
      </c>
      <c r="D47" s="670">
        <v>10.5</v>
      </c>
      <c r="E47" s="670">
        <v>10.8</v>
      </c>
      <c r="F47" s="670">
        <v>11.3</v>
      </c>
      <c r="G47" s="670"/>
      <c r="H47" s="670"/>
      <c r="I47" s="672">
        <v>-0.05</v>
      </c>
      <c r="J47" s="673">
        <v>-0.15929203539823014</v>
      </c>
      <c r="K47" s="672">
        <v>-0.05</v>
      </c>
      <c r="L47" s="671">
        <v>-0.15929203539823014</v>
      </c>
    </row>
    <row r="48" spans="1:12" ht="13.5" customHeight="1" thickBot="1" x14ac:dyDescent="0.25">
      <c r="A48" s="659" t="s">
        <v>111</v>
      </c>
      <c r="B48" s="670">
        <v>10.8</v>
      </c>
      <c r="C48" s="670">
        <v>12.9</v>
      </c>
      <c r="D48" s="670">
        <v>12.9</v>
      </c>
      <c r="E48" s="670">
        <v>13.5</v>
      </c>
      <c r="F48" s="670">
        <v>13.5</v>
      </c>
      <c r="G48" s="670"/>
      <c r="H48" s="670"/>
      <c r="I48" s="668">
        <v>-0.16279069767441856</v>
      </c>
      <c r="J48" s="669">
        <v>-0.19999999999999996</v>
      </c>
      <c r="K48" s="668">
        <v>-0.16279069767441856</v>
      </c>
      <c r="L48" s="667">
        <v>-0.19999999999999996</v>
      </c>
    </row>
    <row r="49" spans="1:12" ht="6" customHeight="1" x14ac:dyDescent="0.2">
      <c r="H49" s="699"/>
      <c r="I49" s="705"/>
      <c r="J49" s="704"/>
      <c r="K49" s="703"/>
      <c r="L49" s="699"/>
    </row>
    <row r="50" spans="1:12" ht="6" customHeight="1" x14ac:dyDescent="0.2">
      <c r="H50" s="699"/>
      <c r="I50" s="705"/>
      <c r="J50" s="704"/>
      <c r="K50" s="703"/>
      <c r="L50" s="699"/>
    </row>
    <row r="51" spans="1:12" ht="13.5" customHeight="1" x14ac:dyDescent="0.2">
      <c r="A51" s="718" t="s">
        <v>488</v>
      </c>
      <c r="B51" s="717"/>
      <c r="C51" s="717"/>
      <c r="D51" s="717"/>
      <c r="E51" s="717"/>
      <c r="F51" s="699"/>
      <c r="G51" s="699"/>
      <c r="H51" s="713"/>
      <c r="I51" s="705"/>
      <c r="J51" s="704"/>
      <c r="K51" s="703"/>
      <c r="L51" s="699"/>
    </row>
    <row r="52" spans="1:12" ht="10.5" customHeight="1" x14ac:dyDescent="0.2">
      <c r="A52" s="716" t="str">
        <f>+B46</f>
        <v>Q118</v>
      </c>
      <c r="B52" s="716"/>
      <c r="C52" s="716"/>
      <c r="D52" s="716"/>
      <c r="E52" s="716"/>
      <c r="F52" s="699"/>
      <c r="G52" s="699"/>
      <c r="H52" s="713"/>
      <c r="I52" s="705"/>
      <c r="J52" s="704"/>
      <c r="K52" s="706"/>
      <c r="L52" s="699"/>
    </row>
    <row r="53" spans="1:12" ht="24.75" customHeight="1" x14ac:dyDescent="0.2">
      <c r="A53" s="715"/>
      <c r="B53" s="714" t="s">
        <v>487</v>
      </c>
      <c r="C53" s="714" t="s">
        <v>486</v>
      </c>
      <c r="D53" s="714" t="s">
        <v>485</v>
      </c>
      <c r="E53" s="713" t="s">
        <v>4</v>
      </c>
      <c r="H53" s="1801" t="s">
        <v>1116</v>
      </c>
      <c r="I53" s="705"/>
      <c r="J53" s="704"/>
      <c r="K53" s="703"/>
      <c r="L53" s="699"/>
    </row>
    <row r="54" spans="1:12" ht="13.5" customHeight="1" thickBot="1" x14ac:dyDescent="0.25">
      <c r="A54" s="712" t="s">
        <v>213</v>
      </c>
      <c r="B54" s="711"/>
      <c r="C54" s="711"/>
      <c r="D54" s="711"/>
      <c r="E54" s="710"/>
      <c r="H54" s="1801"/>
      <c r="I54" s="2398"/>
      <c r="J54" s="2399"/>
      <c r="K54" s="703"/>
      <c r="L54" s="699"/>
    </row>
    <row r="55" spans="1:12" ht="13.5" customHeight="1" x14ac:dyDescent="0.2">
      <c r="A55" s="709" t="s">
        <v>351</v>
      </c>
      <c r="B55" s="707">
        <f>+B24</f>
        <v>-1</v>
      </c>
      <c r="C55" s="707">
        <v>0</v>
      </c>
      <c r="D55" s="707">
        <v>20</v>
      </c>
      <c r="E55" s="707">
        <v>-1</v>
      </c>
      <c r="H55" s="1801">
        <f t="shared" ref="H55:H63" si="0">+C4</f>
        <v>23</v>
      </c>
      <c r="I55" s="2400"/>
      <c r="J55" s="2400"/>
      <c r="K55" s="706"/>
      <c r="L55" s="699"/>
    </row>
    <row r="56" spans="1:12" ht="13.5" customHeight="1" x14ac:dyDescent="0.2">
      <c r="A56" s="709" t="s">
        <v>198</v>
      </c>
      <c r="B56" s="707">
        <f>+B25</f>
        <v>225</v>
      </c>
      <c r="C56" s="708">
        <v>92</v>
      </c>
      <c r="D56" s="707">
        <v>53</v>
      </c>
      <c r="E56" s="707">
        <v>1</v>
      </c>
      <c r="H56" s="1801">
        <f t="shared" si="0"/>
        <v>427</v>
      </c>
      <c r="I56" s="2400"/>
      <c r="J56" s="2400"/>
      <c r="K56" s="706"/>
      <c r="L56" s="699"/>
    </row>
    <row r="57" spans="1:12" ht="13.5" customHeight="1" x14ac:dyDescent="0.2">
      <c r="A57" s="709" t="s">
        <v>347</v>
      </c>
      <c r="B57" s="707">
        <f>+B26</f>
        <v>5</v>
      </c>
      <c r="C57" s="708">
        <v>49</v>
      </c>
      <c r="D57" s="707">
        <v>6</v>
      </c>
      <c r="E57" s="707">
        <v>1</v>
      </c>
      <c r="H57" s="1801">
        <f t="shared" si="0"/>
        <v>69</v>
      </c>
      <c r="I57" s="2400"/>
      <c r="J57" s="2400"/>
      <c r="K57" s="703"/>
      <c r="L57" s="699"/>
    </row>
    <row r="58" spans="1:12" ht="13.5" customHeight="1" x14ac:dyDescent="0.2">
      <c r="A58" s="709" t="s">
        <v>409</v>
      </c>
      <c r="B58" s="707">
        <f>+B27</f>
        <v>1</v>
      </c>
      <c r="C58" s="708">
        <v>3</v>
      </c>
      <c r="D58" s="707">
        <v>1</v>
      </c>
      <c r="E58" s="707">
        <v>-1</v>
      </c>
      <c r="H58" s="1801">
        <f t="shared" si="0"/>
        <v>6</v>
      </c>
      <c r="I58" s="2400"/>
      <c r="J58" s="2400"/>
      <c r="K58" s="706"/>
      <c r="L58" s="699"/>
    </row>
    <row r="59" spans="1:12" ht="13.5" customHeight="1" x14ac:dyDescent="0.2">
      <c r="A59" s="698" t="s">
        <v>440</v>
      </c>
      <c r="B59" s="697">
        <f>+B28</f>
        <v>230</v>
      </c>
      <c r="C59" s="702">
        <v>144</v>
      </c>
      <c r="D59" s="697">
        <v>80</v>
      </c>
      <c r="E59" s="697">
        <v>0</v>
      </c>
      <c r="H59" s="1801">
        <f t="shared" si="0"/>
        <v>525</v>
      </c>
      <c r="I59" s="2400"/>
      <c r="J59" s="2400"/>
      <c r="K59" s="703"/>
      <c r="L59" s="699"/>
    </row>
    <row r="60" spans="1:12" ht="13.5" customHeight="1" x14ac:dyDescent="0.2">
      <c r="A60" s="698" t="s">
        <v>439</v>
      </c>
      <c r="B60" s="697">
        <f t="shared" ref="B60:B63" si="1">+B29</f>
        <v>-74</v>
      </c>
      <c r="C60" s="697">
        <v>-52</v>
      </c>
      <c r="D60" s="697">
        <v>-85</v>
      </c>
      <c r="E60" s="697">
        <v>-2</v>
      </c>
      <c r="H60" s="1801">
        <f t="shared" si="0"/>
        <v>-222</v>
      </c>
      <c r="I60" s="2400"/>
      <c r="J60" s="2400"/>
      <c r="L60" s="699"/>
    </row>
    <row r="61" spans="1:12" x14ac:dyDescent="0.2">
      <c r="A61" s="698" t="s">
        <v>332</v>
      </c>
      <c r="B61" s="697">
        <f t="shared" si="1"/>
        <v>156</v>
      </c>
      <c r="C61" s="697">
        <v>92</v>
      </c>
      <c r="D61" s="697">
        <v>-5</v>
      </c>
      <c r="E61" s="697">
        <v>-2</v>
      </c>
      <c r="H61" s="1801">
        <f t="shared" si="0"/>
        <v>303</v>
      </c>
      <c r="I61" s="2400"/>
      <c r="J61" s="2400"/>
      <c r="L61" s="699"/>
    </row>
    <row r="62" spans="1:12" x14ac:dyDescent="0.2">
      <c r="A62" s="696" t="s">
        <v>142</v>
      </c>
      <c r="B62" s="700">
        <f t="shared" si="1"/>
        <v>0</v>
      </c>
      <c r="C62" s="700">
        <v>0</v>
      </c>
      <c r="D62" s="700">
        <v>0</v>
      </c>
      <c r="E62" s="700">
        <v>0</v>
      </c>
      <c r="H62" s="1801">
        <f t="shared" si="0"/>
        <v>0</v>
      </c>
      <c r="I62" s="2400"/>
      <c r="J62" s="2400"/>
      <c r="L62" s="699"/>
    </row>
    <row r="63" spans="1:12" x14ac:dyDescent="0.2">
      <c r="A63" s="698" t="s">
        <v>138</v>
      </c>
      <c r="B63" s="697">
        <f t="shared" si="1"/>
        <v>156</v>
      </c>
      <c r="C63" s="697">
        <v>92</v>
      </c>
      <c r="D63" s="697">
        <v>-5</v>
      </c>
      <c r="E63" s="697">
        <v>-2</v>
      </c>
      <c r="H63" s="1801">
        <f t="shared" si="0"/>
        <v>303</v>
      </c>
      <c r="I63" s="2400"/>
      <c r="J63" s="2400"/>
    </row>
    <row r="64" spans="1:12" x14ac:dyDescent="0.2">
      <c r="A64" s="696" t="s">
        <v>408</v>
      </c>
      <c r="B64" s="695">
        <f>+B42</f>
        <v>711</v>
      </c>
      <c r="C64" s="695">
        <v>1184</v>
      </c>
      <c r="D64" s="695">
        <v>1278</v>
      </c>
      <c r="E64" s="695">
        <v>586</v>
      </c>
      <c r="H64" s="1801">
        <f>+C18</f>
        <v>3690</v>
      </c>
      <c r="I64" s="2400"/>
      <c r="J64" s="2400"/>
    </row>
  </sheetData>
  <printOptions horizontalCentered="1"/>
  <pageMargins left="0.7" right="0.7" top="0.75" bottom="0.75" header="0.3" footer="0.3"/>
  <pageSetup paperSize="9" scale="79" orientation="portrait" r:id="rId1"/>
  <headerFooter>
    <oddFooter>&amp;C&amp;7Fact book - Q1  2018</oddFooter>
  </headerFooter>
  <rowBreaks count="1" manualBreakCount="1">
    <brk id="64" max="11" man="1"/>
  </rowBreaks>
  <legacyDrawingHF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59999389629810485"/>
  </sheetPr>
  <dimension ref="A1:I69"/>
  <sheetViews>
    <sheetView view="pageLayout" topLeftCell="A13" zoomScaleNormal="100" zoomScaleSheetLayoutView="100" workbookViewId="0">
      <selection activeCell="E10" sqref="E10"/>
    </sheetView>
  </sheetViews>
  <sheetFormatPr defaultRowHeight="11.25" x14ac:dyDescent="0.2"/>
  <cols>
    <col min="1" max="1" width="32.28515625" style="694" customWidth="1"/>
    <col min="2" max="5" width="8.5703125" style="694" customWidth="1"/>
    <col min="6" max="6" width="7.42578125" style="694" customWidth="1"/>
    <col min="7" max="7" width="2.85546875" style="694" customWidth="1"/>
    <col min="8" max="8" width="10" style="694" customWidth="1"/>
    <col min="9" max="9" width="9.7109375" style="694" customWidth="1"/>
    <col min="10" max="16384" width="9.140625" style="694"/>
  </cols>
  <sheetData>
    <row r="1" spans="1:9" ht="13.5" customHeight="1" x14ac:dyDescent="0.2">
      <c r="A1" s="747" t="s">
        <v>498</v>
      </c>
      <c r="G1" s="764"/>
      <c r="H1" s="2596" t="s">
        <v>419</v>
      </c>
      <c r="I1" s="2465"/>
    </row>
    <row r="2" spans="1:9" ht="13.5" customHeight="1" x14ac:dyDescent="0.2">
      <c r="G2" s="764"/>
      <c r="H2" s="715"/>
      <c r="I2" s="2473"/>
    </row>
    <row r="3" spans="1:9" ht="13.5" customHeight="1" thickBot="1" x14ac:dyDescent="0.25">
      <c r="A3" s="712" t="s">
        <v>213</v>
      </c>
      <c r="B3" s="712" t="s">
        <v>1253</v>
      </c>
      <c r="C3" s="712" t="s">
        <v>1189</v>
      </c>
      <c r="D3" s="712" t="s">
        <v>1092</v>
      </c>
      <c r="E3" s="712" t="s">
        <v>482</v>
      </c>
      <c r="F3" s="712" t="s">
        <v>481</v>
      </c>
      <c r="G3" s="2598"/>
      <c r="H3" s="2597" t="s">
        <v>1283</v>
      </c>
      <c r="I3" s="2587" t="s">
        <v>1282</v>
      </c>
    </row>
    <row r="4" spans="1:9" ht="13.5" customHeight="1" x14ac:dyDescent="0.2">
      <c r="A4" s="731" t="s">
        <v>351</v>
      </c>
      <c r="B4" s="700">
        <v>20</v>
      </c>
      <c r="C4" s="700">
        <v>24</v>
      </c>
      <c r="D4" s="700">
        <v>25</v>
      </c>
      <c r="E4" s="700">
        <v>25</v>
      </c>
      <c r="F4" s="700">
        <v>25</v>
      </c>
      <c r="G4" s="2599"/>
      <c r="H4" s="2402">
        <v>-0.16666666666666666</v>
      </c>
      <c r="I4" s="2408">
        <v>-0.2</v>
      </c>
    </row>
    <row r="5" spans="1:9" ht="13.5" customHeight="1" x14ac:dyDescent="0.2">
      <c r="A5" s="731" t="s">
        <v>198</v>
      </c>
      <c r="B5" s="700">
        <v>53</v>
      </c>
      <c r="C5" s="700">
        <v>76</v>
      </c>
      <c r="D5" s="700">
        <v>56</v>
      </c>
      <c r="E5" s="700">
        <v>75</v>
      </c>
      <c r="F5" s="700">
        <v>76</v>
      </c>
      <c r="G5" s="2599"/>
      <c r="H5" s="2402">
        <v>-0.30263157894736842</v>
      </c>
      <c r="I5" s="2408">
        <v>-0.30263157894736842</v>
      </c>
    </row>
    <row r="6" spans="1:9" ht="13.5" customHeight="1" x14ac:dyDescent="0.2">
      <c r="A6" s="731" t="s">
        <v>347</v>
      </c>
      <c r="B6" s="700">
        <v>6</v>
      </c>
      <c r="C6" s="700">
        <v>7</v>
      </c>
      <c r="D6" s="700">
        <v>7</v>
      </c>
      <c r="E6" s="700">
        <v>11</v>
      </c>
      <c r="F6" s="700">
        <v>17</v>
      </c>
      <c r="G6" s="2599"/>
      <c r="H6" s="2402">
        <v>-0.14285714285714285</v>
      </c>
      <c r="I6" s="2408">
        <v>-0.6470588235294118</v>
      </c>
    </row>
    <row r="7" spans="1:9" ht="13.5" customHeight="1" x14ac:dyDescent="0.2">
      <c r="A7" s="731" t="s">
        <v>409</v>
      </c>
      <c r="B7" s="700">
        <v>1</v>
      </c>
      <c r="C7" s="700">
        <v>0</v>
      </c>
      <c r="D7" s="700">
        <v>2</v>
      </c>
      <c r="E7" s="700">
        <v>1</v>
      </c>
      <c r="F7" s="700">
        <v>1</v>
      </c>
      <c r="G7" s="2599"/>
      <c r="H7" s="2402">
        <v>0</v>
      </c>
      <c r="I7" s="2408">
        <v>0</v>
      </c>
    </row>
    <row r="8" spans="1:9" ht="13.5" customHeight="1" x14ac:dyDescent="0.2">
      <c r="A8" s="773" t="s">
        <v>440</v>
      </c>
      <c r="B8" s="697">
        <v>80</v>
      </c>
      <c r="C8" s="697">
        <v>107</v>
      </c>
      <c r="D8" s="697">
        <v>90</v>
      </c>
      <c r="E8" s="697">
        <v>112</v>
      </c>
      <c r="F8" s="697">
        <v>119</v>
      </c>
      <c r="G8" s="697"/>
      <c r="H8" s="772">
        <v>-0.25233644859813081</v>
      </c>
      <c r="I8" s="2409">
        <v>-0.32773109243697479</v>
      </c>
    </row>
    <row r="9" spans="1:9" ht="13.5" customHeight="1" x14ac:dyDescent="0.2">
      <c r="A9" s="773" t="s">
        <v>439</v>
      </c>
      <c r="B9" s="697">
        <v>-85</v>
      </c>
      <c r="C9" s="697">
        <v>-102</v>
      </c>
      <c r="D9" s="697">
        <v>-95</v>
      </c>
      <c r="E9" s="697">
        <v>-103</v>
      </c>
      <c r="F9" s="697">
        <v>-87</v>
      </c>
      <c r="G9" s="697"/>
      <c r="H9" s="772">
        <v>-0.16666666666666666</v>
      </c>
      <c r="I9" s="2409">
        <v>-2.2988505747126436E-2</v>
      </c>
    </row>
    <row r="10" spans="1:9" ht="13.5" customHeight="1" x14ac:dyDescent="0.2">
      <c r="A10" s="773" t="s">
        <v>332</v>
      </c>
      <c r="B10" s="697">
        <v>-5</v>
      </c>
      <c r="C10" s="697">
        <v>5</v>
      </c>
      <c r="D10" s="697">
        <v>-5</v>
      </c>
      <c r="E10" s="697">
        <v>9</v>
      </c>
      <c r="F10" s="697">
        <v>32</v>
      </c>
      <c r="G10" s="697"/>
      <c r="H10" s="772">
        <v>0</v>
      </c>
      <c r="I10" s="2409">
        <v>0</v>
      </c>
    </row>
    <row r="11" spans="1:9" ht="13.5" customHeight="1" x14ac:dyDescent="0.2">
      <c r="A11" s="731" t="s">
        <v>142</v>
      </c>
      <c r="B11" s="700">
        <v>0</v>
      </c>
      <c r="C11" s="700">
        <v>0</v>
      </c>
      <c r="D11" s="700">
        <v>0</v>
      </c>
      <c r="E11" s="700">
        <v>0</v>
      </c>
      <c r="F11" s="700">
        <v>0</v>
      </c>
      <c r="G11" s="700"/>
      <c r="H11" s="770">
        <v>0</v>
      </c>
      <c r="I11" s="2408">
        <v>0</v>
      </c>
    </row>
    <row r="12" spans="1:9" ht="13.5" customHeight="1" x14ac:dyDescent="0.2">
      <c r="A12" s="773" t="s">
        <v>138</v>
      </c>
      <c r="B12" s="697">
        <v>-5</v>
      </c>
      <c r="C12" s="697">
        <v>5</v>
      </c>
      <c r="D12" s="697">
        <v>-5</v>
      </c>
      <c r="E12" s="697">
        <v>9</v>
      </c>
      <c r="F12" s="697">
        <v>32</v>
      </c>
      <c r="G12" s="697"/>
      <c r="H12" s="772">
        <v>0</v>
      </c>
      <c r="I12" s="2409">
        <v>0</v>
      </c>
    </row>
    <row r="13" spans="1:9" ht="13.5" customHeight="1" x14ac:dyDescent="0.2">
      <c r="A13" s="731"/>
      <c r="B13" s="715"/>
      <c r="C13" s="715"/>
      <c r="D13" s="715"/>
      <c r="E13" s="715"/>
      <c r="F13" s="715"/>
      <c r="G13" s="715"/>
      <c r="H13" s="779"/>
      <c r="I13" s="2466"/>
    </row>
    <row r="14" spans="1:9" ht="13.5" customHeight="1" x14ac:dyDescent="0.2">
      <c r="A14" s="731" t="s">
        <v>423</v>
      </c>
      <c r="B14" s="707">
        <v>106.25</v>
      </c>
      <c r="C14" s="707">
        <v>95.327102803738313</v>
      </c>
      <c r="D14" s="707">
        <v>105.55555555555556</v>
      </c>
      <c r="E14" s="707">
        <v>91.964285714285708</v>
      </c>
      <c r="F14" s="707">
        <v>73.109243697478988</v>
      </c>
      <c r="G14" s="707"/>
      <c r="H14" s="770">
        <v>0</v>
      </c>
      <c r="I14" s="2408">
        <v>0</v>
      </c>
    </row>
    <row r="15" spans="1:9" ht="13.5" customHeight="1" x14ac:dyDescent="0.2">
      <c r="A15" s="731" t="s">
        <v>422</v>
      </c>
      <c r="B15" s="707">
        <v>-3</v>
      </c>
      <c r="C15" s="707">
        <v>2</v>
      </c>
      <c r="D15" s="707">
        <v>-2</v>
      </c>
      <c r="E15" s="707">
        <v>4</v>
      </c>
      <c r="F15" s="707">
        <v>14</v>
      </c>
      <c r="G15" s="707"/>
      <c r="H15" s="770">
        <v>0</v>
      </c>
      <c r="I15" s="2408">
        <v>0</v>
      </c>
    </row>
    <row r="16" spans="1:9" ht="13.5" customHeight="1" x14ac:dyDescent="0.2">
      <c r="A16" s="731" t="s">
        <v>128</v>
      </c>
      <c r="B16" s="707">
        <v>491</v>
      </c>
      <c r="C16" s="707">
        <v>570</v>
      </c>
      <c r="D16" s="707">
        <v>574</v>
      </c>
      <c r="E16" s="707">
        <v>609</v>
      </c>
      <c r="F16" s="707">
        <v>785</v>
      </c>
      <c r="G16" s="707"/>
      <c r="H16" s="770">
        <v>-0.13859649122807016</v>
      </c>
      <c r="I16" s="2408">
        <v>-0.37452229299363055</v>
      </c>
    </row>
    <row r="17" spans="1:9" ht="13.5" customHeight="1" x14ac:dyDescent="0.2">
      <c r="A17" s="731" t="s">
        <v>421</v>
      </c>
      <c r="B17" s="2334">
        <v>2726</v>
      </c>
      <c r="C17" s="2334">
        <v>2951</v>
      </c>
      <c r="D17" s="2334">
        <v>2903</v>
      </c>
      <c r="E17" s="2334">
        <v>3079.6</v>
      </c>
      <c r="F17" s="2334">
        <v>4146</v>
      </c>
      <c r="G17" s="2334"/>
      <c r="H17" s="770">
        <v>-7.6245340562521177E-2</v>
      </c>
      <c r="I17" s="2408">
        <v>-0.34249879401833094</v>
      </c>
    </row>
    <row r="18" spans="1:9" ht="13.5" customHeight="1" thickBot="1" x14ac:dyDescent="0.25">
      <c r="A18" s="731" t="s">
        <v>122</v>
      </c>
      <c r="B18" s="2334">
        <v>1278</v>
      </c>
      <c r="C18" s="2334">
        <v>1229</v>
      </c>
      <c r="D18" s="2334">
        <v>1193</v>
      </c>
      <c r="E18" s="2334">
        <v>1203</v>
      </c>
      <c r="F18" s="2334">
        <v>1179</v>
      </c>
      <c r="G18" s="2334"/>
      <c r="H18" s="769">
        <v>3.9869812855980472E-2</v>
      </c>
      <c r="I18" s="2411">
        <v>8.3969465648854963E-2</v>
      </c>
    </row>
    <row r="19" spans="1:9" ht="13.5" customHeight="1" thickBot="1" x14ac:dyDescent="0.25">
      <c r="A19" s="699"/>
      <c r="B19" s="701"/>
      <c r="C19" s="701"/>
      <c r="D19" s="701"/>
      <c r="E19" s="701"/>
      <c r="F19" s="701"/>
      <c r="G19" s="701"/>
      <c r="H19" s="699"/>
      <c r="I19" s="699"/>
    </row>
    <row r="20" spans="1:9" ht="13.5" customHeight="1" x14ac:dyDescent="0.25">
      <c r="A20" s="666" t="s">
        <v>489</v>
      </c>
      <c r="B20" s="665"/>
      <c r="C20" s="665"/>
      <c r="D20" s="665"/>
      <c r="E20" s="665"/>
      <c r="F20" s="652"/>
      <c r="G20" s="2403"/>
      <c r="H20" s="2391" t="s">
        <v>419</v>
      </c>
      <c r="I20" s="679"/>
    </row>
    <row r="21" spans="1:9" ht="13.5" customHeight="1" x14ac:dyDescent="0.25">
      <c r="A21" s="678"/>
      <c r="B21" s="678"/>
      <c r="C21" s="678"/>
      <c r="D21" s="678"/>
      <c r="E21" s="678"/>
      <c r="F21" s="652"/>
      <c r="G21" s="2403"/>
      <c r="H21" s="2588"/>
      <c r="I21" s="2589"/>
    </row>
    <row r="22" spans="1:9" ht="13.5" customHeight="1" thickBot="1" x14ac:dyDescent="0.25">
      <c r="A22" s="663" t="s">
        <v>417</v>
      </c>
      <c r="B22" s="663" t="str">
        <f>+'BA - Wealth Man &amp; Asset Man'!B46</f>
        <v>Q118</v>
      </c>
      <c r="C22" s="663" t="str">
        <f>+'BA - Wealth Man &amp; Asset Man'!C46</f>
        <v>Q417</v>
      </c>
      <c r="D22" s="663" t="str">
        <f>+'BA - Wealth Man &amp; Asset Man'!D46</f>
        <v>Q317</v>
      </c>
      <c r="E22" s="663" t="str">
        <f>+'BA - Wealth Man &amp; Asset Man'!E46</f>
        <v>Q217</v>
      </c>
      <c r="F22" s="662" t="str">
        <f>+'BA - Wealth Man &amp; Asset Man'!F46</f>
        <v>Q117</v>
      </c>
      <c r="G22" s="2404"/>
      <c r="H22" s="2590" t="str">
        <f>+'BA - Wealth Man &amp; Asset Man'!J46</f>
        <v>Q1/Q1</v>
      </c>
      <c r="I22" s="2404" t="str">
        <f>+'BA - Wealth Man &amp; Asset Man'!K46</f>
        <v>Q1/Q4</v>
      </c>
    </row>
    <row r="23" spans="1:9" ht="13.5" customHeight="1" x14ac:dyDescent="0.2">
      <c r="A23" s="659" t="s">
        <v>115</v>
      </c>
      <c r="B23" s="670">
        <f>+'BA - Wealth Man &amp; Asset Man'!B47</f>
        <v>9.5</v>
      </c>
      <c r="C23" s="670">
        <f>+'BA - Wealth Man &amp; Asset Man'!C47</f>
        <v>10</v>
      </c>
      <c r="D23" s="670">
        <f>+'BA - Wealth Man &amp; Asset Man'!D47</f>
        <v>10.5</v>
      </c>
      <c r="E23" s="670">
        <f>+'BA - Wealth Man &amp; Asset Man'!E47</f>
        <v>10.8</v>
      </c>
      <c r="F23" s="670">
        <f>+'BA - Wealth Man &amp; Asset Man'!F47</f>
        <v>11.3</v>
      </c>
      <c r="G23" s="2405"/>
      <c r="H23" s="2667">
        <f>+'BA - Wealth Man &amp; Asset Man'!K47</f>
        <v>-0.05</v>
      </c>
      <c r="I23" s="2468">
        <f>+'BA - Wealth Man &amp; Asset Man'!L47</f>
        <v>-0.15929203539823014</v>
      </c>
    </row>
    <row r="24" spans="1:9" ht="13.5" customHeight="1" thickBot="1" x14ac:dyDescent="0.25">
      <c r="A24" s="659" t="s">
        <v>111</v>
      </c>
      <c r="B24" s="670">
        <f>+'BA - Wealth Man &amp; Asset Man'!B48</f>
        <v>10.8</v>
      </c>
      <c r="C24" s="670">
        <f>+'BA - Wealth Man &amp; Asset Man'!C48</f>
        <v>12.9</v>
      </c>
      <c r="D24" s="670">
        <f>+'BA - Wealth Man &amp; Asset Man'!D48</f>
        <v>12.9</v>
      </c>
      <c r="E24" s="670">
        <f>+'BA - Wealth Man &amp; Asset Man'!E48</f>
        <v>13.5</v>
      </c>
      <c r="F24" s="670">
        <f>+'BA - Wealth Man &amp; Asset Man'!F48</f>
        <v>13.5</v>
      </c>
      <c r="G24" s="2406"/>
      <c r="H24" s="2668">
        <f>+'BA - Wealth Man &amp; Asset Man'!K48</f>
        <v>-0.16279069767441856</v>
      </c>
      <c r="I24" s="2474">
        <f>+'BA - Wealth Man &amp; Asset Man'!L48</f>
        <v>-0.19999999999999996</v>
      </c>
    </row>
    <row r="25" spans="1:9" ht="13.5" customHeight="1" x14ac:dyDescent="0.2">
      <c r="A25" s="699"/>
      <c r="B25" s="699"/>
      <c r="C25" s="699"/>
      <c r="D25" s="699"/>
      <c r="E25" s="699"/>
      <c r="F25" s="699"/>
      <c r="G25" s="2407"/>
      <c r="H25" s="699"/>
      <c r="I25" s="748"/>
    </row>
    <row r="26" spans="1:9" ht="13.5" customHeight="1" x14ac:dyDescent="0.2">
      <c r="A26" s="718" t="s">
        <v>497</v>
      </c>
      <c r="G26" s="2473"/>
      <c r="H26" s="2470" t="s">
        <v>419</v>
      </c>
      <c r="I26" s="748"/>
    </row>
    <row r="27" spans="1:9" ht="13.5" customHeight="1" x14ac:dyDescent="0.2">
      <c r="A27" s="748"/>
      <c r="B27" s="715"/>
      <c r="C27" s="715"/>
      <c r="D27" s="715"/>
      <c r="E27" s="715"/>
      <c r="F27" s="715"/>
      <c r="G27" s="715"/>
      <c r="H27" s="2591"/>
      <c r="I27" s="748"/>
    </row>
    <row r="28" spans="1:9" ht="13.5" customHeight="1" thickBot="1" x14ac:dyDescent="0.25">
      <c r="A28" s="712" t="s">
        <v>213</v>
      </c>
      <c r="B28" s="778" t="s">
        <v>1253</v>
      </c>
      <c r="C28" s="778" t="s">
        <v>1189</v>
      </c>
      <c r="D28" s="778" t="s">
        <v>1092</v>
      </c>
      <c r="E28" s="778" t="s">
        <v>482</v>
      </c>
      <c r="F28" s="778" t="s">
        <v>481</v>
      </c>
      <c r="G28" s="2397"/>
      <c r="H28" s="777" t="s">
        <v>1283</v>
      </c>
      <c r="I28" s="2592" t="s">
        <v>1282</v>
      </c>
    </row>
    <row r="29" spans="1:9" ht="13.5" customHeight="1" x14ac:dyDescent="0.2">
      <c r="A29" s="775" t="s">
        <v>351</v>
      </c>
      <c r="B29" s="700">
        <v>-1</v>
      </c>
      <c r="C29" s="700">
        <v>0</v>
      </c>
      <c r="D29" s="700">
        <v>-1</v>
      </c>
      <c r="E29" s="700">
        <v>0</v>
      </c>
      <c r="F29" s="700">
        <v>-1</v>
      </c>
      <c r="G29" s="700"/>
      <c r="H29" s="776">
        <v>0</v>
      </c>
      <c r="I29" s="2593">
        <v>0</v>
      </c>
    </row>
    <row r="30" spans="1:9" ht="13.5" customHeight="1" x14ac:dyDescent="0.2">
      <c r="A30" s="775" t="s">
        <v>198</v>
      </c>
      <c r="B30" s="700">
        <v>1</v>
      </c>
      <c r="C30" s="700">
        <v>-2</v>
      </c>
      <c r="D30" s="700">
        <v>2</v>
      </c>
      <c r="E30" s="700">
        <v>0</v>
      </c>
      <c r="F30" s="700">
        <v>-1</v>
      </c>
      <c r="G30" s="700"/>
      <c r="H30" s="776">
        <v>0</v>
      </c>
      <c r="I30" s="2594">
        <v>0</v>
      </c>
    </row>
    <row r="31" spans="1:9" ht="13.5" customHeight="1" x14ac:dyDescent="0.2">
      <c r="A31" s="775" t="s">
        <v>347</v>
      </c>
      <c r="B31" s="700">
        <v>1</v>
      </c>
      <c r="C31" s="700">
        <v>0</v>
      </c>
      <c r="D31" s="700">
        <v>1</v>
      </c>
      <c r="E31" s="700">
        <v>0</v>
      </c>
      <c r="F31" s="700">
        <v>1</v>
      </c>
      <c r="G31" s="700"/>
      <c r="H31" s="776">
        <v>0</v>
      </c>
      <c r="I31" s="2594">
        <v>0</v>
      </c>
    </row>
    <row r="32" spans="1:9" ht="13.5" customHeight="1" x14ac:dyDescent="0.2">
      <c r="A32" s="775" t="s">
        <v>409</v>
      </c>
      <c r="B32" s="700">
        <v>-1</v>
      </c>
      <c r="C32" s="700">
        <v>-2</v>
      </c>
      <c r="D32" s="700">
        <v>-2</v>
      </c>
      <c r="E32" s="700">
        <v>-2</v>
      </c>
      <c r="F32" s="700">
        <v>-3</v>
      </c>
      <c r="G32" s="700"/>
      <c r="H32" s="770">
        <v>-0.5</v>
      </c>
      <c r="I32" s="2595">
        <v>-0.66666666666666663</v>
      </c>
    </row>
    <row r="33" spans="1:9" ht="13.5" customHeight="1" x14ac:dyDescent="0.2">
      <c r="A33" s="774" t="s">
        <v>440</v>
      </c>
      <c r="B33" s="2114">
        <v>0</v>
      </c>
      <c r="C33" s="2114">
        <v>-4</v>
      </c>
      <c r="D33" s="2114">
        <v>0</v>
      </c>
      <c r="E33" s="2114">
        <v>-2</v>
      </c>
      <c r="F33" s="2114">
        <v>-4</v>
      </c>
      <c r="G33" s="2114"/>
      <c r="H33" s="772">
        <v>-1</v>
      </c>
      <c r="I33" s="2409">
        <v>-1</v>
      </c>
    </row>
    <row r="34" spans="1:9" ht="13.5" customHeight="1" x14ac:dyDescent="0.2">
      <c r="A34" s="773" t="s">
        <v>439</v>
      </c>
      <c r="B34" s="2114">
        <v>-2</v>
      </c>
      <c r="C34" s="2114">
        <v>1</v>
      </c>
      <c r="D34" s="2114">
        <v>5</v>
      </c>
      <c r="E34" s="2114">
        <v>-6</v>
      </c>
      <c r="F34" s="2114">
        <v>-6</v>
      </c>
      <c r="G34" s="2114"/>
      <c r="H34" s="772">
        <v>0</v>
      </c>
      <c r="I34" s="2409">
        <v>-0.66666666666666663</v>
      </c>
    </row>
    <row r="35" spans="1:9" ht="13.5" customHeight="1" x14ac:dyDescent="0.2">
      <c r="A35" s="773" t="s">
        <v>332</v>
      </c>
      <c r="B35" s="2114">
        <v>-2</v>
      </c>
      <c r="C35" s="2114">
        <v>-3</v>
      </c>
      <c r="D35" s="2114">
        <v>5</v>
      </c>
      <c r="E35" s="2114">
        <v>-8</v>
      </c>
      <c r="F35" s="2114">
        <v>-10</v>
      </c>
      <c r="G35" s="2114"/>
      <c r="H35" s="772">
        <v>-0.33333333333333331</v>
      </c>
      <c r="I35" s="2409">
        <v>-0.8</v>
      </c>
    </row>
    <row r="36" spans="1:9" ht="13.5" customHeight="1" x14ac:dyDescent="0.2">
      <c r="A36" s="731" t="s">
        <v>142</v>
      </c>
      <c r="B36" s="700">
        <v>0</v>
      </c>
      <c r="C36" s="700">
        <v>0</v>
      </c>
      <c r="D36" s="700">
        <v>0</v>
      </c>
      <c r="E36" s="700">
        <v>0</v>
      </c>
      <c r="F36" s="700">
        <v>0</v>
      </c>
      <c r="G36" s="700"/>
      <c r="H36" s="770">
        <v>0</v>
      </c>
      <c r="I36" s="2408">
        <v>0</v>
      </c>
    </row>
    <row r="37" spans="1:9" ht="13.5" customHeight="1" x14ac:dyDescent="0.2">
      <c r="A37" s="773" t="s">
        <v>138</v>
      </c>
      <c r="B37" s="697">
        <v>-2</v>
      </c>
      <c r="C37" s="697">
        <v>-3</v>
      </c>
      <c r="D37" s="697">
        <v>5</v>
      </c>
      <c r="E37" s="697">
        <v>-8</v>
      </c>
      <c r="F37" s="697">
        <v>-10</v>
      </c>
      <c r="G37" s="697"/>
      <c r="H37" s="772">
        <v>-0.33333333333333331</v>
      </c>
      <c r="I37" s="2409">
        <v>-0.8</v>
      </c>
    </row>
    <row r="38" spans="1:9" ht="13.5" customHeight="1" x14ac:dyDescent="0.2">
      <c r="A38" s="731"/>
      <c r="B38" s="701"/>
      <c r="C38" s="701"/>
      <c r="D38" s="701"/>
      <c r="E38" s="701"/>
      <c r="F38" s="701"/>
      <c r="G38" s="701"/>
      <c r="H38" s="771"/>
      <c r="I38" s="2410"/>
    </row>
    <row r="39" spans="1:9" ht="13.5" customHeight="1" x14ac:dyDescent="0.2">
      <c r="A39" s="731" t="s">
        <v>128</v>
      </c>
      <c r="B39" s="695">
        <v>64</v>
      </c>
      <c r="C39" s="695">
        <v>65</v>
      </c>
      <c r="D39" s="695">
        <v>63</v>
      </c>
      <c r="E39" s="695">
        <v>59</v>
      </c>
      <c r="F39" s="695">
        <v>58</v>
      </c>
      <c r="G39" s="695"/>
      <c r="H39" s="770">
        <v>-1.5384615384615385E-2</v>
      </c>
      <c r="I39" s="2408">
        <v>0.10344827586206896</v>
      </c>
    </row>
    <row r="40" spans="1:9" ht="13.5" customHeight="1" thickBot="1" x14ac:dyDescent="0.25">
      <c r="A40" s="731" t="s">
        <v>122</v>
      </c>
      <c r="B40" s="695">
        <v>586</v>
      </c>
      <c r="C40" s="695">
        <v>555</v>
      </c>
      <c r="D40" s="695">
        <v>601</v>
      </c>
      <c r="E40" s="695">
        <v>587</v>
      </c>
      <c r="F40" s="695">
        <v>670</v>
      </c>
      <c r="G40" s="695"/>
      <c r="H40" s="769">
        <v>5.5855855855855854E-2</v>
      </c>
      <c r="I40" s="2411">
        <v>-0.1253731343283582</v>
      </c>
    </row>
    <row r="41" spans="1:9" ht="13.5" customHeight="1" x14ac:dyDescent="0.2"/>
    <row r="42" spans="1:9" ht="13.5" customHeight="1" thickBot="1" x14ac:dyDescent="0.25"/>
    <row r="43" spans="1:9" ht="13.5" customHeight="1" x14ac:dyDescent="0.25">
      <c r="A43" s="666" t="s">
        <v>489</v>
      </c>
      <c r="B43" s="665"/>
      <c r="C43" s="665"/>
      <c r="D43" s="665"/>
      <c r="E43" s="665"/>
      <c r="F43" s="652"/>
      <c r="G43" s="2403"/>
      <c r="H43" s="2391" t="s">
        <v>419</v>
      </c>
      <c r="I43" s="2467"/>
    </row>
    <row r="44" spans="1:9" ht="13.5" customHeight="1" x14ac:dyDescent="0.25">
      <c r="A44" s="678"/>
      <c r="B44" s="678"/>
      <c r="C44" s="678"/>
      <c r="D44" s="678"/>
      <c r="E44" s="678"/>
      <c r="F44" s="652"/>
      <c r="G44" s="2403"/>
      <c r="H44" s="2588"/>
      <c r="I44" s="2589"/>
    </row>
    <row r="45" spans="1:9" ht="13.5" customHeight="1" thickBot="1" x14ac:dyDescent="0.25">
      <c r="A45" s="663" t="s">
        <v>417</v>
      </c>
      <c r="B45" s="663" t="str">
        <f t="shared" ref="B45:F47" si="0">+B22</f>
        <v>Q118</v>
      </c>
      <c r="C45" s="663" t="str">
        <f t="shared" si="0"/>
        <v>Q417</v>
      </c>
      <c r="D45" s="663" t="str">
        <f t="shared" si="0"/>
        <v>Q317</v>
      </c>
      <c r="E45" s="663" t="str">
        <f t="shared" si="0"/>
        <v>Q217</v>
      </c>
      <c r="F45" s="663" t="str">
        <f t="shared" si="0"/>
        <v>Q117</v>
      </c>
      <c r="G45" s="2471"/>
      <c r="H45" s="2590" t="str">
        <f t="shared" ref="H45:I47" si="1">+H22</f>
        <v>Q1/Q1</v>
      </c>
      <c r="I45" s="2404" t="str">
        <f t="shared" si="1"/>
        <v>Q1/Q4</v>
      </c>
    </row>
    <row r="46" spans="1:9" ht="13.5" customHeight="1" x14ac:dyDescent="0.2">
      <c r="A46" s="659" t="s">
        <v>115</v>
      </c>
      <c r="B46" s="670">
        <f t="shared" si="0"/>
        <v>9.5</v>
      </c>
      <c r="C46" s="670">
        <f t="shared" si="0"/>
        <v>10</v>
      </c>
      <c r="D46" s="670">
        <f t="shared" si="0"/>
        <v>10.5</v>
      </c>
      <c r="E46" s="670">
        <f t="shared" si="0"/>
        <v>10.8</v>
      </c>
      <c r="F46" s="670">
        <f t="shared" si="0"/>
        <v>11.3</v>
      </c>
      <c r="G46" s="2406"/>
      <c r="H46" s="673">
        <f t="shared" si="1"/>
        <v>-0.05</v>
      </c>
      <c r="I46" s="2468">
        <f t="shared" si="1"/>
        <v>-0.15929203539823014</v>
      </c>
    </row>
    <row r="47" spans="1:9" ht="13.5" customHeight="1" thickBot="1" x14ac:dyDescent="0.25">
      <c r="A47" s="659" t="s">
        <v>111</v>
      </c>
      <c r="B47" s="670">
        <f t="shared" si="0"/>
        <v>10.8</v>
      </c>
      <c r="C47" s="670">
        <f t="shared" si="0"/>
        <v>12.9</v>
      </c>
      <c r="D47" s="670">
        <f t="shared" si="0"/>
        <v>12.9</v>
      </c>
      <c r="E47" s="670">
        <f t="shared" si="0"/>
        <v>13.5</v>
      </c>
      <c r="F47" s="670">
        <f t="shared" si="0"/>
        <v>13.5</v>
      </c>
      <c r="G47" s="2406"/>
      <c r="H47" s="2472">
        <f t="shared" si="1"/>
        <v>-0.16279069767441856</v>
      </c>
      <c r="I47" s="2469">
        <f t="shared" si="1"/>
        <v>-0.19999999999999996</v>
      </c>
    </row>
    <row r="48" spans="1:9" ht="13.5" customHeight="1" x14ac:dyDescent="0.2">
      <c r="B48" s="715"/>
      <c r="C48" s="715"/>
      <c r="D48" s="715"/>
      <c r="E48" s="715"/>
      <c r="F48" s="715"/>
      <c r="G48" s="715"/>
    </row>
    <row r="49" spans="1:9" x14ac:dyDescent="0.2">
      <c r="B49" s="715"/>
      <c r="C49" s="715"/>
      <c r="D49" s="715"/>
      <c r="E49" s="715"/>
      <c r="F49" s="715"/>
      <c r="G49" s="715"/>
    </row>
    <row r="53" spans="1:9" x14ac:dyDescent="0.2">
      <c r="F53" s="715"/>
      <c r="G53" s="715"/>
      <c r="H53" s="715"/>
      <c r="I53" s="715"/>
    </row>
    <row r="57" spans="1:9" ht="15" x14ac:dyDescent="0.25">
      <c r="A57" s="768"/>
    </row>
    <row r="60" spans="1:9" x14ac:dyDescent="0.2">
      <c r="G60" s="2401"/>
    </row>
    <row r="64" spans="1:9" x14ac:dyDescent="0.2">
      <c r="E64" s="2401"/>
    </row>
    <row r="69" spans="5:5" x14ac:dyDescent="0.2">
      <c r="E69" s="2401"/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&amp;R&amp;"Arial,Normal"&amp;8Wealth Management</oddHeader>
    <oddFooter>&amp;C&amp;7Fact book - Q1  2018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4"/>
  <sheetViews>
    <sheetView view="pageLayout" topLeftCell="J31" zoomScaleNormal="100" zoomScaleSheetLayoutView="100" workbookViewId="0">
      <selection activeCell="R67" sqref="R67"/>
    </sheetView>
  </sheetViews>
  <sheetFormatPr defaultRowHeight="15" x14ac:dyDescent="0.25"/>
  <cols>
    <col min="1" max="1" width="35.42578125" style="780" bestFit="1" customWidth="1"/>
    <col min="2" max="2" width="12.140625" style="780" bestFit="1" customWidth="1"/>
    <col min="3" max="10" width="9.140625" style="780"/>
    <col min="11" max="11" width="34.85546875" style="780" bestFit="1" customWidth="1"/>
    <col min="12" max="12" width="8.140625" style="780" customWidth="1"/>
    <col min="13" max="15" width="9.140625" style="780"/>
    <col min="16" max="16" width="9.28515625" style="780" customWidth="1"/>
    <col min="17" max="16384" width="9.140625" style="780"/>
  </cols>
  <sheetData>
    <row r="1" spans="1:20" ht="15" customHeight="1" x14ac:dyDescent="0.25">
      <c r="A1" s="892" t="s">
        <v>548</v>
      </c>
      <c r="B1" s="890"/>
      <c r="C1" s="890"/>
      <c r="D1" s="890"/>
      <c r="E1" s="890"/>
      <c r="F1" s="890"/>
      <c r="G1" s="890"/>
      <c r="H1" s="890"/>
      <c r="I1" s="890"/>
      <c r="J1" s="890"/>
      <c r="K1" s="809" t="s">
        <v>547</v>
      </c>
      <c r="L1" s="891"/>
      <c r="M1" s="891"/>
      <c r="N1" s="891"/>
      <c r="O1" s="891"/>
      <c r="P1" s="783"/>
      <c r="Q1" s="783"/>
      <c r="R1" s="783"/>
      <c r="S1" s="783"/>
    </row>
    <row r="2" spans="1:20" ht="15" customHeight="1" thickBot="1" x14ac:dyDescent="0.3">
      <c r="A2" s="890"/>
      <c r="B2" s="890"/>
      <c r="C2" s="890"/>
      <c r="D2" s="890"/>
      <c r="E2" s="890"/>
      <c r="F2" s="890"/>
      <c r="G2" s="890"/>
      <c r="H2" s="890"/>
      <c r="I2" s="890"/>
      <c r="J2" s="890"/>
      <c r="K2" s="838"/>
      <c r="L2" s="889"/>
      <c r="M2" s="889"/>
      <c r="N2" s="889"/>
      <c r="O2" s="889"/>
      <c r="P2" s="783"/>
      <c r="Q2" s="783"/>
      <c r="R2" s="816"/>
      <c r="S2" s="816"/>
    </row>
    <row r="3" spans="1:20" ht="15" customHeight="1" thickBot="1" x14ac:dyDescent="0.3">
      <c r="A3" s="888" t="s">
        <v>213</v>
      </c>
      <c r="B3" s="884" t="s">
        <v>1240</v>
      </c>
      <c r="C3" s="884" t="s">
        <v>1186</v>
      </c>
      <c r="D3" s="884" t="s">
        <v>1091</v>
      </c>
      <c r="E3" s="887" t="s">
        <v>319</v>
      </c>
      <c r="F3" s="887" t="s">
        <v>318</v>
      </c>
      <c r="G3" s="887" t="s">
        <v>317</v>
      </c>
      <c r="H3" s="886"/>
      <c r="I3" s="886"/>
      <c r="J3" s="886"/>
      <c r="K3" s="885" t="s">
        <v>213</v>
      </c>
      <c r="L3" s="884" t="s">
        <v>1240</v>
      </c>
      <c r="M3" s="855" t="s">
        <v>1186</v>
      </c>
      <c r="N3" s="855" t="s">
        <v>1091</v>
      </c>
      <c r="O3" s="855" t="s">
        <v>319</v>
      </c>
      <c r="P3" s="855" t="s">
        <v>318</v>
      </c>
      <c r="Q3" s="855" t="s">
        <v>317</v>
      </c>
      <c r="R3" s="854"/>
      <c r="S3" s="854"/>
    </row>
    <row r="4" spans="1:20" ht="15" customHeight="1" x14ac:dyDescent="0.25">
      <c r="A4" s="861" t="s">
        <v>351</v>
      </c>
      <c r="B4" s="866">
        <v>0</v>
      </c>
      <c r="C4" s="866">
        <v>0</v>
      </c>
      <c r="D4" s="866">
        <v>0</v>
      </c>
      <c r="E4" s="866">
        <v>0</v>
      </c>
      <c r="F4" s="866">
        <v>0</v>
      </c>
      <c r="G4" s="866">
        <v>0</v>
      </c>
      <c r="H4" s="866"/>
      <c r="I4" s="866"/>
      <c r="J4" s="866"/>
      <c r="K4" s="880" t="s">
        <v>546</v>
      </c>
      <c r="L4" s="883"/>
      <c r="M4" s="883"/>
      <c r="N4" s="883"/>
      <c r="O4" s="883"/>
      <c r="P4" s="883"/>
      <c r="Q4" s="883"/>
      <c r="R4" s="883"/>
      <c r="S4" s="883"/>
    </row>
    <row r="5" spans="1:20" ht="15" customHeight="1" x14ac:dyDescent="0.25">
      <c r="A5" s="861" t="s">
        <v>198</v>
      </c>
      <c r="B5" s="866">
        <v>92</v>
      </c>
      <c r="C5" s="866">
        <v>86</v>
      </c>
      <c r="D5" s="866">
        <v>100</v>
      </c>
      <c r="E5" s="866">
        <v>92</v>
      </c>
      <c r="F5" s="866">
        <v>95</v>
      </c>
      <c r="G5" s="866">
        <v>87</v>
      </c>
      <c r="H5" s="866"/>
      <c r="I5" s="866"/>
      <c r="J5" s="866"/>
      <c r="K5" s="789" t="s">
        <v>545</v>
      </c>
      <c r="L5" s="878">
        <v>29</v>
      </c>
      <c r="M5" s="878">
        <v>32</v>
      </c>
      <c r="N5" s="878">
        <v>29</v>
      </c>
      <c r="O5" s="878">
        <v>29.3</v>
      </c>
      <c r="P5" s="878">
        <v>29.7</v>
      </c>
      <c r="Q5" s="882">
        <v>29.8</v>
      </c>
      <c r="R5" s="873"/>
      <c r="S5" s="873"/>
    </row>
    <row r="6" spans="1:20" ht="15" customHeight="1" x14ac:dyDescent="0.25">
      <c r="A6" s="861" t="s">
        <v>347</v>
      </c>
      <c r="B6" s="866">
        <v>49</v>
      </c>
      <c r="C6" s="866">
        <v>62</v>
      </c>
      <c r="D6" s="866">
        <v>51</v>
      </c>
      <c r="E6" s="866">
        <v>57</v>
      </c>
      <c r="F6" s="866">
        <v>59</v>
      </c>
      <c r="G6" s="866">
        <v>67</v>
      </c>
      <c r="H6" s="866"/>
      <c r="I6" s="866"/>
      <c r="J6" s="866"/>
      <c r="K6" s="789" t="s">
        <v>544</v>
      </c>
      <c r="L6" s="878">
        <v>0.76</v>
      </c>
      <c r="M6" s="878">
        <v>2.9</v>
      </c>
      <c r="N6" s="878">
        <v>2.7</v>
      </c>
      <c r="O6" s="878">
        <v>2.8</v>
      </c>
      <c r="P6" s="878">
        <v>-2.2999999999999998</v>
      </c>
      <c r="Q6" s="882">
        <v>6.6</v>
      </c>
      <c r="R6" s="873"/>
      <c r="S6" s="873"/>
    </row>
    <row r="7" spans="1:20" ht="15" customHeight="1" x14ac:dyDescent="0.25">
      <c r="A7" s="861" t="s">
        <v>409</v>
      </c>
      <c r="B7" s="866">
        <v>3</v>
      </c>
      <c r="C7" s="866">
        <v>5</v>
      </c>
      <c r="D7" s="866">
        <v>4</v>
      </c>
      <c r="E7" s="866">
        <v>5</v>
      </c>
      <c r="F7" s="866">
        <v>5</v>
      </c>
      <c r="G7" s="866">
        <v>4</v>
      </c>
      <c r="H7" s="866"/>
      <c r="I7" s="866"/>
      <c r="J7" s="866"/>
      <c r="K7" s="789" t="s">
        <v>543</v>
      </c>
      <c r="L7" s="878">
        <v>-1.4</v>
      </c>
      <c r="M7" s="878">
        <v>4.7</v>
      </c>
      <c r="N7" s="878">
        <v>0.7</v>
      </c>
      <c r="O7" s="878">
        <v>1.6</v>
      </c>
      <c r="P7" s="878">
        <v>1</v>
      </c>
      <c r="Q7" s="882">
        <v>-1.5</v>
      </c>
      <c r="R7" s="873"/>
      <c r="S7" s="873"/>
    </row>
    <row r="8" spans="1:20" ht="15" customHeight="1" x14ac:dyDescent="0.25">
      <c r="A8" s="877" t="s">
        <v>440</v>
      </c>
      <c r="B8" s="876">
        <v>144</v>
      </c>
      <c r="C8" s="876">
        <v>153</v>
      </c>
      <c r="D8" s="876">
        <v>155</v>
      </c>
      <c r="E8" s="876">
        <v>154</v>
      </c>
      <c r="F8" s="876">
        <v>159</v>
      </c>
      <c r="G8" s="876">
        <v>158</v>
      </c>
      <c r="H8" s="875"/>
      <c r="I8" s="875"/>
      <c r="J8" s="875"/>
      <c r="K8" s="789" t="s">
        <v>542</v>
      </c>
      <c r="L8" s="878">
        <v>-3.9</v>
      </c>
      <c r="M8" s="878">
        <v>-2.9</v>
      </c>
      <c r="N8" s="878">
        <v>-3.6</v>
      </c>
      <c r="O8" s="878">
        <v>-2.2000000000000002</v>
      </c>
      <c r="P8" s="878">
        <v>-3</v>
      </c>
      <c r="Q8" s="882">
        <v>0</v>
      </c>
      <c r="R8" s="873"/>
      <c r="S8" s="873"/>
    </row>
    <row r="9" spans="1:20" ht="15" customHeight="1" x14ac:dyDescent="0.25">
      <c r="A9" s="861" t="s">
        <v>159</v>
      </c>
      <c r="B9" s="866">
        <v>-30</v>
      </c>
      <c r="C9" s="866">
        <v>-29</v>
      </c>
      <c r="D9" s="866">
        <v>-28</v>
      </c>
      <c r="E9" s="866">
        <v>-26</v>
      </c>
      <c r="F9" s="866">
        <v>-29</v>
      </c>
      <c r="G9" s="866">
        <v>-28</v>
      </c>
      <c r="H9" s="871"/>
      <c r="I9" s="871"/>
      <c r="J9" s="871"/>
      <c r="K9" s="880" t="s">
        <v>541</v>
      </c>
      <c r="L9" s="879">
        <v>18</v>
      </c>
      <c r="M9" s="879">
        <v>27.7</v>
      </c>
      <c r="N9" s="879">
        <v>23.9</v>
      </c>
      <c r="O9" s="879">
        <v>20.6</v>
      </c>
      <c r="P9" s="879">
        <v>17.399999999999999</v>
      </c>
      <c r="Q9" s="881">
        <v>31.713055000000001</v>
      </c>
      <c r="R9" s="873"/>
      <c r="S9" s="873"/>
    </row>
    <row r="10" spans="1:20" ht="15" customHeight="1" x14ac:dyDescent="0.25">
      <c r="A10" s="861" t="s">
        <v>1183</v>
      </c>
      <c r="B10" s="866">
        <v>-22</v>
      </c>
      <c r="C10" s="866">
        <v>-21</v>
      </c>
      <c r="D10" s="866">
        <v>-23</v>
      </c>
      <c r="E10" s="866">
        <v>-27</v>
      </c>
      <c r="F10" s="866">
        <v>-25</v>
      </c>
      <c r="G10" s="866">
        <v>-25</v>
      </c>
      <c r="H10" s="871"/>
      <c r="I10" s="871"/>
      <c r="J10" s="871"/>
      <c r="K10" s="880" t="s">
        <v>525</v>
      </c>
      <c r="L10" s="879">
        <v>63.1</v>
      </c>
      <c r="M10" s="879">
        <v>61.5</v>
      </c>
      <c r="N10" s="879">
        <v>61</v>
      </c>
      <c r="O10" s="879">
        <v>65.3</v>
      </c>
      <c r="P10" s="879">
        <v>64.599999999999994</v>
      </c>
      <c r="Q10" s="879">
        <v>61.456173</v>
      </c>
      <c r="R10" s="873"/>
      <c r="S10" s="873"/>
    </row>
    <row r="11" spans="1:20" ht="15" customHeight="1" x14ac:dyDescent="0.25">
      <c r="A11" s="877" t="s">
        <v>439</v>
      </c>
      <c r="B11" s="876">
        <v>-52</v>
      </c>
      <c r="C11" s="876">
        <v>-50</v>
      </c>
      <c r="D11" s="876">
        <v>-51</v>
      </c>
      <c r="E11" s="876">
        <v>-53</v>
      </c>
      <c r="F11" s="876">
        <v>-54</v>
      </c>
      <c r="G11" s="876">
        <v>-53</v>
      </c>
      <c r="H11" s="875"/>
      <c r="I11" s="875"/>
      <c r="J11" s="875"/>
      <c r="K11" s="880" t="s">
        <v>523</v>
      </c>
      <c r="L11" s="879">
        <v>22.6</v>
      </c>
      <c r="M11" s="879">
        <v>19.5</v>
      </c>
      <c r="N11" s="879">
        <v>21.1</v>
      </c>
      <c r="O11" s="879">
        <v>20.399999999999999</v>
      </c>
      <c r="P11" s="879">
        <v>22.7</v>
      </c>
      <c r="Q11" s="879">
        <v>21.981625999999999</v>
      </c>
      <c r="R11" s="873"/>
      <c r="S11" s="873"/>
    </row>
    <row r="12" spans="1:20" ht="15" customHeight="1" x14ac:dyDescent="0.25">
      <c r="A12" s="877" t="s">
        <v>332</v>
      </c>
      <c r="B12" s="876">
        <v>92</v>
      </c>
      <c r="C12" s="876">
        <v>103</v>
      </c>
      <c r="D12" s="876">
        <v>104</v>
      </c>
      <c r="E12" s="876">
        <v>101</v>
      </c>
      <c r="F12" s="876">
        <v>105</v>
      </c>
      <c r="G12" s="876">
        <v>105</v>
      </c>
      <c r="H12" s="875"/>
      <c r="I12" s="875"/>
      <c r="J12" s="875"/>
      <c r="K12" s="820" t="s">
        <v>540</v>
      </c>
      <c r="L12" s="874">
        <v>103.7</v>
      </c>
      <c r="M12" s="874">
        <v>108.8</v>
      </c>
      <c r="N12" s="874">
        <v>106</v>
      </c>
      <c r="O12" s="874">
        <v>106</v>
      </c>
      <c r="P12" s="874">
        <v>104.7</v>
      </c>
      <c r="Q12" s="874">
        <v>115.2</v>
      </c>
      <c r="R12" s="873"/>
      <c r="S12" s="873"/>
    </row>
    <row r="13" spans="1:20" ht="15" customHeight="1" x14ac:dyDescent="0.25">
      <c r="A13" s="861" t="s">
        <v>142</v>
      </c>
      <c r="B13" s="866">
        <v>0</v>
      </c>
      <c r="C13" s="866">
        <v>0</v>
      </c>
      <c r="D13" s="866">
        <v>0</v>
      </c>
      <c r="E13" s="866">
        <v>0</v>
      </c>
      <c r="F13" s="866">
        <v>0</v>
      </c>
      <c r="G13" s="866">
        <v>0</v>
      </c>
      <c r="H13" s="871"/>
      <c r="I13" s="871"/>
      <c r="J13" s="871"/>
      <c r="K13" s="789" t="s">
        <v>539</v>
      </c>
      <c r="L13" s="878">
        <v>-11</v>
      </c>
      <c r="M13" s="878">
        <v>-6</v>
      </c>
      <c r="N13" s="878">
        <v>-2</v>
      </c>
      <c r="O13" s="878">
        <v>-5</v>
      </c>
      <c r="P13" s="878">
        <v>0</v>
      </c>
      <c r="Q13" s="878">
        <v>-10</v>
      </c>
      <c r="R13" s="873"/>
      <c r="S13" s="873"/>
    </row>
    <row r="14" spans="1:20" ht="15" customHeight="1" x14ac:dyDescent="0.25">
      <c r="A14" s="877" t="s">
        <v>138</v>
      </c>
      <c r="B14" s="876">
        <v>92</v>
      </c>
      <c r="C14" s="876">
        <v>103</v>
      </c>
      <c r="D14" s="876">
        <v>104</v>
      </c>
      <c r="E14" s="876">
        <v>101</v>
      </c>
      <c r="F14" s="876">
        <v>105</v>
      </c>
      <c r="G14" s="876">
        <v>105</v>
      </c>
      <c r="H14" s="875"/>
      <c r="I14" s="875"/>
      <c r="J14" s="875"/>
      <c r="K14" s="820" t="s">
        <v>138</v>
      </c>
      <c r="L14" s="874">
        <v>92.3</v>
      </c>
      <c r="M14" s="874">
        <v>103</v>
      </c>
      <c r="N14" s="874">
        <v>104</v>
      </c>
      <c r="O14" s="874">
        <v>101</v>
      </c>
      <c r="P14" s="874">
        <v>104.7</v>
      </c>
      <c r="Q14" s="874">
        <v>105</v>
      </c>
      <c r="R14" s="873"/>
      <c r="S14" s="873"/>
      <c r="T14" s="851"/>
    </row>
    <row r="15" spans="1:20" ht="15" customHeight="1" x14ac:dyDescent="0.25">
      <c r="A15" s="872"/>
      <c r="B15" s="866"/>
      <c r="C15" s="866"/>
      <c r="D15" s="866"/>
      <c r="E15" s="866"/>
      <c r="F15" s="866"/>
      <c r="G15" s="866"/>
      <c r="H15" s="871"/>
      <c r="I15" s="871"/>
      <c r="J15" s="871"/>
      <c r="K15" s="867" t="s">
        <v>538</v>
      </c>
      <c r="L15" s="870">
        <v>4.5999999999999996</v>
      </c>
      <c r="M15" s="870">
        <v>4.9000000000000004</v>
      </c>
      <c r="N15" s="870">
        <v>5</v>
      </c>
      <c r="O15" s="870">
        <v>5.4</v>
      </c>
      <c r="P15" s="870">
        <v>5.5</v>
      </c>
      <c r="Q15" s="869">
        <v>5.3</v>
      </c>
      <c r="R15" s="869"/>
      <c r="S15" s="869"/>
      <c r="T15" s="851"/>
    </row>
    <row r="16" spans="1:20" ht="15" customHeight="1" x14ac:dyDescent="0.25">
      <c r="A16" s="861" t="s">
        <v>136</v>
      </c>
      <c r="B16" s="864">
        <v>36</v>
      </c>
      <c r="C16" s="864">
        <v>32</v>
      </c>
      <c r="D16" s="864">
        <v>33</v>
      </c>
      <c r="E16" s="864">
        <v>34</v>
      </c>
      <c r="F16" s="864">
        <v>34</v>
      </c>
      <c r="G16" s="864">
        <v>34</v>
      </c>
      <c r="H16" s="864"/>
      <c r="I16" s="864"/>
      <c r="J16" s="864"/>
      <c r="K16" s="868"/>
      <c r="L16" s="867"/>
      <c r="T16" s="851"/>
    </row>
    <row r="17" spans="1:20" ht="15" customHeight="1" x14ac:dyDescent="0.25">
      <c r="A17" s="861" t="s">
        <v>537</v>
      </c>
      <c r="B17" s="2190">
        <v>17</v>
      </c>
      <c r="C17" s="2190">
        <v>19</v>
      </c>
      <c r="D17" s="866">
        <v>19</v>
      </c>
      <c r="E17" s="866">
        <v>20</v>
      </c>
      <c r="F17" s="866">
        <v>19</v>
      </c>
      <c r="G17" s="866">
        <v>19</v>
      </c>
      <c r="H17" s="866"/>
      <c r="I17" s="866"/>
      <c r="J17" s="866"/>
      <c r="K17" s="2177"/>
      <c r="L17" s="862"/>
      <c r="M17" s="862"/>
      <c r="N17" s="862"/>
      <c r="O17" s="862"/>
      <c r="P17" s="862"/>
      <c r="Q17" s="862"/>
      <c r="R17" s="862"/>
      <c r="S17" s="862"/>
      <c r="T17" s="851"/>
    </row>
    <row r="18" spans="1:20" ht="15" customHeight="1" x14ac:dyDescent="0.25">
      <c r="A18" s="861" t="s">
        <v>139</v>
      </c>
      <c r="B18" s="2189">
        <v>1526</v>
      </c>
      <c r="C18" s="2189">
        <v>1810</v>
      </c>
      <c r="D18" s="860">
        <v>1711</v>
      </c>
      <c r="E18" s="860">
        <v>1624</v>
      </c>
      <c r="F18" s="860">
        <v>1592</v>
      </c>
      <c r="G18" s="860">
        <v>1965</v>
      </c>
      <c r="H18" s="860"/>
      <c r="I18" s="860"/>
      <c r="J18" s="860"/>
      <c r="K18" s="2177"/>
      <c r="L18" s="862"/>
      <c r="M18" s="862"/>
      <c r="N18" s="862"/>
      <c r="O18" s="862"/>
      <c r="P18" s="862"/>
      <c r="Q18" s="862"/>
      <c r="R18" s="862"/>
      <c r="S18" s="862"/>
      <c r="T18" s="851"/>
    </row>
    <row r="19" spans="1:20" ht="15" customHeight="1" x14ac:dyDescent="0.25">
      <c r="A19" s="861" t="s">
        <v>536</v>
      </c>
      <c r="B19" s="1871">
        <v>67.3</v>
      </c>
      <c r="C19" s="1871">
        <v>68</v>
      </c>
      <c r="D19" s="865">
        <v>67.3</v>
      </c>
      <c r="E19" s="865">
        <v>68.3</v>
      </c>
      <c r="F19" s="865">
        <v>68</v>
      </c>
      <c r="G19" s="865">
        <v>65.7</v>
      </c>
      <c r="H19" s="864"/>
      <c r="I19" s="864"/>
      <c r="J19" s="864"/>
      <c r="K19" s="863"/>
      <c r="L19" s="862"/>
      <c r="M19" s="862"/>
      <c r="N19" s="862"/>
      <c r="O19" s="862"/>
      <c r="P19" s="862"/>
      <c r="Q19" s="862"/>
      <c r="R19" s="862"/>
      <c r="S19" s="862"/>
      <c r="T19" s="851"/>
    </row>
    <row r="20" spans="1:20" ht="15" customHeight="1" x14ac:dyDescent="0.25">
      <c r="A20" s="861" t="s">
        <v>535</v>
      </c>
      <c r="B20" s="2188">
        <v>1867</v>
      </c>
      <c r="C20" s="2188">
        <v>1730.6329999999998</v>
      </c>
      <c r="D20" s="860">
        <v>1600</v>
      </c>
      <c r="E20" s="860">
        <v>1889</v>
      </c>
      <c r="F20" s="860">
        <v>1999</v>
      </c>
      <c r="G20" s="860">
        <v>1671</v>
      </c>
      <c r="H20" s="860"/>
      <c r="I20" s="860"/>
      <c r="J20" s="860"/>
      <c r="K20" s="863"/>
      <c r="L20" s="862"/>
      <c r="M20" s="862"/>
      <c r="N20" s="862"/>
      <c r="O20" s="862"/>
      <c r="P20" s="862"/>
      <c r="Q20" s="862"/>
      <c r="R20" s="862"/>
      <c r="S20" s="862"/>
      <c r="T20" s="851"/>
    </row>
    <row r="21" spans="1:20" ht="15" customHeight="1" x14ac:dyDescent="0.25">
      <c r="A21" s="861" t="s">
        <v>122</v>
      </c>
      <c r="B21" s="2188">
        <v>1184</v>
      </c>
      <c r="C21" s="2188">
        <v>1164</v>
      </c>
      <c r="D21" s="860">
        <v>1127</v>
      </c>
      <c r="E21" s="860">
        <v>1129</v>
      </c>
      <c r="F21" s="860">
        <v>1135</v>
      </c>
      <c r="G21" s="860">
        <v>1155</v>
      </c>
      <c r="H21" s="860"/>
      <c r="I21" s="860"/>
      <c r="J21" s="860"/>
      <c r="K21" s="852" t="s">
        <v>534</v>
      </c>
      <c r="L21" s="2885" t="s">
        <v>533</v>
      </c>
      <c r="M21" s="2885"/>
      <c r="N21" s="2885"/>
      <c r="O21" s="2885"/>
      <c r="P21" s="2885"/>
      <c r="Q21" s="2885"/>
      <c r="R21" s="2885"/>
      <c r="S21" s="2885"/>
      <c r="T21" s="851"/>
    </row>
    <row r="22" spans="1:20" ht="15" customHeight="1" x14ac:dyDescent="0.25">
      <c r="A22" s="2186"/>
      <c r="B22" s="2186"/>
      <c r="C22" s="2186"/>
      <c r="D22" s="859"/>
      <c r="E22" s="859"/>
      <c r="F22" s="859"/>
      <c r="G22" s="859"/>
      <c r="H22" s="859"/>
      <c r="I22" s="859"/>
      <c r="J22" s="859"/>
      <c r="K22" s="858"/>
      <c r="L22" s="2885"/>
      <c r="M22" s="2885"/>
      <c r="N22" s="2885"/>
      <c r="O22" s="2885"/>
      <c r="P22" s="2885"/>
      <c r="Q22" s="2885"/>
      <c r="R22" s="2885"/>
      <c r="S22" s="2885"/>
      <c r="T22" s="851"/>
    </row>
    <row r="23" spans="1:20" ht="15" customHeight="1" x14ac:dyDescent="0.25">
      <c r="A23" s="2177"/>
      <c r="B23" s="2187"/>
      <c r="C23" s="2186"/>
      <c r="D23" s="859"/>
      <c r="E23" s="859"/>
      <c r="F23" s="859"/>
      <c r="G23" s="859"/>
      <c r="H23" s="859"/>
      <c r="I23" s="859"/>
      <c r="J23" s="859"/>
      <c r="K23" s="852" t="s">
        <v>531</v>
      </c>
      <c r="L23" s="2339" t="s">
        <v>530</v>
      </c>
      <c r="M23" s="2342"/>
      <c r="N23" s="2342"/>
      <c r="O23" s="2342"/>
      <c r="P23" s="2342"/>
      <c r="Q23" s="2342"/>
      <c r="R23" s="2342"/>
      <c r="S23" s="2342"/>
      <c r="T23" s="851"/>
    </row>
    <row r="24" spans="1:20" ht="15" customHeight="1" x14ac:dyDescent="0.25">
      <c r="A24" s="2177"/>
      <c r="B24" s="2187"/>
      <c r="C24" s="2186"/>
      <c r="D24" s="859"/>
      <c r="E24" s="859"/>
      <c r="F24" s="859"/>
      <c r="G24" s="859"/>
      <c r="H24" s="859"/>
      <c r="I24" s="859"/>
      <c r="J24" s="859"/>
      <c r="K24" s="857"/>
      <c r="L24" s="2342"/>
      <c r="M24" s="2342"/>
      <c r="N24" s="2342"/>
      <c r="O24" s="2342"/>
      <c r="P24" s="2342"/>
      <c r="Q24" s="2342"/>
      <c r="R24" s="2342"/>
      <c r="S24" s="2342"/>
      <c r="T24" s="851"/>
    </row>
    <row r="25" spans="1:20" ht="15" customHeight="1" x14ac:dyDescent="0.25">
      <c r="A25" s="2177"/>
      <c r="B25" s="2187"/>
      <c r="C25" s="2186"/>
      <c r="D25" s="859"/>
      <c r="E25" s="859"/>
      <c r="F25" s="859"/>
      <c r="G25" s="859"/>
      <c r="H25" s="859"/>
      <c r="I25" s="859"/>
      <c r="J25" s="859"/>
      <c r="K25" s="852" t="s">
        <v>529</v>
      </c>
      <c r="L25" s="2885" t="s">
        <v>528</v>
      </c>
      <c r="M25" s="2885"/>
      <c r="N25" s="2885"/>
      <c r="O25" s="2885"/>
      <c r="P25" s="2885"/>
      <c r="Q25" s="2885"/>
      <c r="R25" s="2885"/>
      <c r="S25" s="2885"/>
      <c r="T25" s="851"/>
    </row>
    <row r="26" spans="1:20" ht="15" customHeight="1" x14ac:dyDescent="0.25">
      <c r="A26" s="2177"/>
      <c r="B26" s="2417"/>
      <c r="C26" s="2186"/>
      <c r="D26" s="859"/>
      <c r="E26" s="859"/>
      <c r="F26" s="859"/>
      <c r="G26" s="859"/>
      <c r="H26" s="859"/>
      <c r="I26" s="859"/>
      <c r="J26" s="859"/>
      <c r="K26" s="853"/>
      <c r="L26" s="2885"/>
      <c r="M26" s="2885"/>
      <c r="N26" s="2885"/>
      <c r="O26" s="2885"/>
      <c r="P26" s="2885"/>
      <c r="Q26" s="2885"/>
      <c r="R26" s="2885"/>
      <c r="S26" s="2885"/>
      <c r="T26" s="851"/>
    </row>
    <row r="27" spans="1:20" ht="15" customHeight="1" x14ac:dyDescent="0.25">
      <c r="A27" s="2177"/>
      <c r="B27" s="2416"/>
      <c r="C27" s="2416"/>
      <c r="D27" s="2416"/>
      <c r="E27" s="859"/>
      <c r="F27" s="859"/>
      <c r="G27" s="859"/>
      <c r="H27" s="859"/>
      <c r="I27" s="859"/>
      <c r="J27" s="859"/>
      <c r="K27" s="852" t="s">
        <v>527</v>
      </c>
      <c r="L27" s="2886" t="s">
        <v>526</v>
      </c>
      <c r="M27" s="2886"/>
      <c r="N27" s="2886"/>
      <c r="O27" s="2886"/>
      <c r="P27" s="2886"/>
      <c r="Q27" s="2886"/>
      <c r="R27" s="2886"/>
      <c r="S27" s="845"/>
      <c r="T27" s="851"/>
    </row>
    <row r="28" spans="1:20" ht="15" customHeight="1" x14ac:dyDescent="0.25">
      <c r="A28" s="2177"/>
      <c r="B28" s="2416"/>
      <c r="C28" s="2186"/>
      <c r="D28" s="859"/>
      <c r="E28" s="859"/>
      <c r="F28" s="859"/>
      <c r="G28" s="859"/>
      <c r="H28" s="859"/>
      <c r="I28" s="859"/>
      <c r="J28" s="859"/>
      <c r="K28" s="852"/>
      <c r="L28" s="2886"/>
      <c r="M28" s="2886"/>
      <c r="N28" s="2886"/>
      <c r="O28" s="2886"/>
      <c r="P28" s="2886"/>
      <c r="Q28" s="2886"/>
      <c r="R28" s="2886"/>
      <c r="S28" s="845"/>
      <c r="T28" s="851"/>
    </row>
    <row r="29" spans="1:20" ht="15" customHeight="1" x14ac:dyDescent="0.25">
      <c r="A29" s="2186"/>
      <c r="B29" s="2186"/>
      <c r="C29" s="2186"/>
      <c r="D29" s="859"/>
      <c r="E29" s="859"/>
      <c r="F29" s="859"/>
      <c r="G29" s="859"/>
      <c r="H29" s="859"/>
      <c r="I29" s="859"/>
      <c r="J29" s="859"/>
      <c r="K29" s="845" t="s">
        <v>525</v>
      </c>
      <c r="L29" s="2887" t="s">
        <v>524</v>
      </c>
      <c r="M29" s="2887"/>
      <c r="N29" s="2887"/>
      <c r="O29" s="2887"/>
      <c r="P29" s="2887"/>
      <c r="Q29" s="2887"/>
      <c r="R29" s="2887"/>
      <c r="S29" s="844"/>
      <c r="T29" s="851"/>
    </row>
    <row r="30" spans="1:20" ht="15" customHeight="1" x14ac:dyDescent="0.25">
      <c r="A30" s="2186"/>
      <c r="B30" s="2186"/>
      <c r="C30" s="2186"/>
      <c r="D30" s="859"/>
      <c r="E30" s="859"/>
      <c r="F30" s="859"/>
      <c r="G30" s="859"/>
      <c r="H30" s="859"/>
      <c r="I30" s="859"/>
      <c r="J30" s="859"/>
      <c r="K30" s="845"/>
      <c r="L30" s="2887"/>
      <c r="M30" s="2887"/>
      <c r="N30" s="2887"/>
      <c r="O30" s="2887"/>
      <c r="P30" s="2887"/>
      <c r="Q30" s="2887"/>
      <c r="R30" s="2887"/>
      <c r="S30" s="844"/>
      <c r="T30" s="851"/>
    </row>
    <row r="31" spans="1:20" ht="15" customHeight="1" x14ac:dyDescent="0.25">
      <c r="A31" s="800" t="s">
        <v>532</v>
      </c>
      <c r="B31" s="814"/>
      <c r="C31" s="814"/>
      <c r="D31" s="783"/>
      <c r="K31" s="845" t="s">
        <v>523</v>
      </c>
      <c r="L31" s="2887" t="s">
        <v>522</v>
      </c>
      <c r="M31" s="2887"/>
      <c r="N31" s="2887"/>
      <c r="O31" s="2887"/>
      <c r="P31" s="2887"/>
      <c r="Q31" s="2887"/>
      <c r="R31" s="2887"/>
      <c r="S31" s="844"/>
      <c r="T31" s="851"/>
    </row>
    <row r="32" spans="1:20" ht="15" customHeight="1" thickBot="1" x14ac:dyDescent="0.3">
      <c r="K32" s="845"/>
      <c r="L32" s="2887"/>
      <c r="M32" s="2887"/>
      <c r="N32" s="2887"/>
      <c r="O32" s="2887"/>
      <c r="P32" s="2887"/>
      <c r="Q32" s="2887"/>
      <c r="R32" s="2887"/>
      <c r="S32" s="844"/>
      <c r="T32" s="851"/>
    </row>
    <row r="33" spans="1:20" ht="15" customHeight="1" thickBot="1" x14ac:dyDescent="0.3">
      <c r="A33" s="856" t="s">
        <v>213</v>
      </c>
      <c r="B33" s="798" t="s">
        <v>1240</v>
      </c>
      <c r="C33" s="798" t="s">
        <v>1186</v>
      </c>
      <c r="D33" s="798" t="s">
        <v>1091</v>
      </c>
      <c r="E33" s="855" t="s">
        <v>319</v>
      </c>
      <c r="F33" s="855" t="s">
        <v>318</v>
      </c>
      <c r="G33" s="855" t="s">
        <v>317</v>
      </c>
      <c r="H33" s="854"/>
      <c r="I33" s="854"/>
      <c r="J33" s="854"/>
      <c r="K33" s="852"/>
      <c r="L33" s="2885"/>
      <c r="M33" s="2885"/>
      <c r="N33" s="2885"/>
      <c r="O33" s="2885"/>
      <c r="P33" s="2885"/>
      <c r="Q33" s="2885"/>
      <c r="R33" s="2885"/>
      <c r="S33" s="2885"/>
      <c r="T33" s="851"/>
    </row>
    <row r="34" spans="1:20" ht="15" customHeight="1" x14ac:dyDescent="0.25">
      <c r="A34" s="792" t="s">
        <v>508</v>
      </c>
      <c r="B34" s="849">
        <v>602.51900999999998</v>
      </c>
      <c r="C34" s="849">
        <v>603.20799999999997</v>
      </c>
      <c r="D34" s="849">
        <v>696.16272900000001</v>
      </c>
      <c r="E34" s="849">
        <v>627.20000000000005</v>
      </c>
      <c r="F34" s="849">
        <v>616.70000000000005</v>
      </c>
      <c r="G34" s="849">
        <v>550.70000000000005</v>
      </c>
      <c r="H34" s="849"/>
      <c r="I34" s="849"/>
      <c r="J34" s="849"/>
      <c r="K34" s="853"/>
      <c r="L34" s="2885"/>
      <c r="M34" s="2885"/>
      <c r="N34" s="2885"/>
      <c r="O34" s="2885"/>
      <c r="P34" s="2885"/>
      <c r="Q34" s="2885"/>
      <c r="R34" s="2885"/>
      <c r="S34" s="2885"/>
      <c r="T34" s="851"/>
    </row>
    <row r="35" spans="1:20" ht="15" customHeight="1" x14ac:dyDescent="0.25">
      <c r="A35" s="792" t="s">
        <v>507</v>
      </c>
      <c r="B35" s="850">
        <v>265.92346500000002</v>
      </c>
      <c r="C35" s="850">
        <v>345.815</v>
      </c>
      <c r="D35" s="850">
        <v>261.95174100000003</v>
      </c>
      <c r="E35" s="849">
        <v>382.6</v>
      </c>
      <c r="F35" s="849">
        <v>386.6</v>
      </c>
      <c r="G35" s="849">
        <v>363.2</v>
      </c>
      <c r="H35" s="849"/>
      <c r="I35" s="849"/>
      <c r="J35" s="849"/>
      <c r="K35" s="852"/>
      <c r="L35" s="2886"/>
      <c r="M35" s="2886"/>
      <c r="N35" s="2886"/>
      <c r="O35" s="2886"/>
      <c r="P35" s="2886"/>
      <c r="Q35" s="2886"/>
      <c r="R35" s="2886"/>
      <c r="S35" s="845"/>
      <c r="T35" s="851"/>
    </row>
    <row r="36" spans="1:20" ht="15" customHeight="1" x14ac:dyDescent="0.25">
      <c r="A36" s="792" t="s">
        <v>506</v>
      </c>
      <c r="B36" s="850">
        <v>448.045996</v>
      </c>
      <c r="C36" s="850">
        <v>397.41899999999998</v>
      </c>
      <c r="D36" s="850">
        <v>271.47131200000001</v>
      </c>
      <c r="E36" s="849">
        <v>295.10000000000002</v>
      </c>
      <c r="F36" s="849">
        <v>406.6</v>
      </c>
      <c r="G36" s="849">
        <v>322.89999999999998</v>
      </c>
      <c r="H36" s="849"/>
      <c r="I36" s="849"/>
      <c r="J36" s="849"/>
      <c r="K36" s="852"/>
      <c r="L36" s="2886"/>
      <c r="M36" s="2886"/>
      <c r="N36" s="2886"/>
      <c r="O36" s="2886"/>
      <c r="P36" s="2886"/>
      <c r="Q36" s="2886"/>
      <c r="R36" s="2886"/>
      <c r="S36" s="845"/>
      <c r="T36" s="851"/>
    </row>
    <row r="37" spans="1:20" ht="15" customHeight="1" x14ac:dyDescent="0.25">
      <c r="A37" s="792" t="s">
        <v>505</v>
      </c>
      <c r="B37" s="850">
        <v>550.021072</v>
      </c>
      <c r="C37" s="850">
        <v>384.82</v>
      </c>
      <c r="D37" s="850">
        <v>370.30170099999998</v>
      </c>
      <c r="E37" s="849">
        <v>576.19999999999993</v>
      </c>
      <c r="F37" s="849">
        <v>581.4</v>
      </c>
      <c r="G37" s="849">
        <v>427</v>
      </c>
      <c r="H37" s="849"/>
      <c r="I37" s="849"/>
      <c r="J37" s="849"/>
      <c r="K37" s="845"/>
      <c r="L37" s="2887"/>
      <c r="M37" s="2887"/>
      <c r="N37" s="2887"/>
      <c r="O37" s="2887"/>
      <c r="P37" s="2887"/>
      <c r="Q37" s="2887"/>
      <c r="R37" s="2887"/>
      <c r="S37" s="844"/>
    </row>
    <row r="38" spans="1:20" ht="15" customHeight="1" x14ac:dyDescent="0.25">
      <c r="A38" s="792" t="s">
        <v>515</v>
      </c>
      <c r="B38" s="850">
        <v>0</v>
      </c>
      <c r="C38" s="850">
        <v>-8.4400000000000003E-2</v>
      </c>
      <c r="D38" s="850">
        <v>0</v>
      </c>
      <c r="E38" s="849">
        <v>7.8999999999999995</v>
      </c>
      <c r="F38" s="849">
        <v>7.8</v>
      </c>
      <c r="G38" s="849">
        <v>7</v>
      </c>
      <c r="H38" s="849"/>
      <c r="I38" s="849"/>
      <c r="J38" s="849"/>
      <c r="K38" s="845"/>
      <c r="L38" s="2887"/>
      <c r="M38" s="2887"/>
      <c r="N38" s="2887"/>
      <c r="O38" s="2887"/>
      <c r="P38" s="2887"/>
      <c r="Q38" s="2887"/>
      <c r="R38" s="2887"/>
      <c r="S38" s="844"/>
    </row>
    <row r="39" spans="1:20" ht="15" customHeight="1" x14ac:dyDescent="0.25">
      <c r="A39" s="792" t="s">
        <v>4</v>
      </c>
      <c r="B39" s="850">
        <v>0</v>
      </c>
      <c r="C39" s="850">
        <v>0</v>
      </c>
      <c r="D39" s="850">
        <v>0</v>
      </c>
      <c r="E39" s="849">
        <v>0</v>
      </c>
      <c r="F39" s="849">
        <v>0</v>
      </c>
      <c r="G39" s="849">
        <v>0</v>
      </c>
      <c r="H39" s="849"/>
      <c r="I39" s="849"/>
      <c r="J39" s="849"/>
      <c r="K39" s="845"/>
      <c r="L39" s="2887"/>
      <c r="M39" s="2887"/>
      <c r="N39" s="2887"/>
      <c r="O39" s="2887"/>
      <c r="P39" s="2887"/>
      <c r="Q39" s="2887"/>
      <c r="R39" s="2887"/>
      <c r="S39" s="844"/>
    </row>
    <row r="40" spans="1:20" ht="15" customHeight="1" x14ac:dyDescent="0.25">
      <c r="A40" s="2343" t="s">
        <v>410</v>
      </c>
      <c r="B40" s="848">
        <v>1866.5095430000001</v>
      </c>
      <c r="C40" s="848">
        <v>1731.1776</v>
      </c>
      <c r="D40" s="848">
        <v>1599.887483</v>
      </c>
      <c r="E40" s="847">
        <v>1889</v>
      </c>
      <c r="F40" s="847">
        <v>1999.1000000000001</v>
      </c>
      <c r="G40" s="847">
        <v>1670.8000000000002</v>
      </c>
      <c r="H40" s="846"/>
      <c r="I40" s="846"/>
      <c r="J40" s="846"/>
      <c r="K40" s="845"/>
      <c r="L40" s="2887"/>
      <c r="M40" s="2887"/>
      <c r="N40" s="2887"/>
      <c r="O40" s="2887"/>
      <c r="P40" s="2887"/>
      <c r="Q40" s="2887"/>
      <c r="R40" s="2887"/>
      <c r="S40" s="844"/>
    </row>
    <row r="41" spans="1:20" ht="15" customHeight="1" thickBot="1" x14ac:dyDescent="0.3">
      <c r="A41" s="2177"/>
      <c r="B41" s="873"/>
      <c r="C41" s="873"/>
      <c r="D41" s="873"/>
      <c r="E41" s="873"/>
      <c r="F41" s="873"/>
      <c r="G41" s="873"/>
      <c r="H41" s="843"/>
      <c r="I41" s="843"/>
      <c r="J41" s="843"/>
      <c r="K41" s="800" t="s">
        <v>521</v>
      </c>
      <c r="L41" s="784"/>
      <c r="M41" s="783"/>
      <c r="N41" s="783"/>
      <c r="O41" s="783"/>
      <c r="R41" s="842"/>
      <c r="S41" s="842"/>
    </row>
    <row r="42" spans="1:20" ht="15" customHeight="1" thickBot="1" x14ac:dyDescent="0.3">
      <c r="A42" s="2177"/>
      <c r="B42" s="2185"/>
      <c r="C42" s="2185"/>
      <c r="D42" s="2185"/>
      <c r="E42" s="2185"/>
      <c r="F42" s="2185"/>
      <c r="G42" s="2185"/>
      <c r="H42" s="783"/>
      <c r="I42" s="783"/>
      <c r="J42" s="783"/>
      <c r="K42" s="841"/>
      <c r="L42" s="840"/>
      <c r="M42" s="840" t="s">
        <v>213</v>
      </c>
      <c r="N42" s="839"/>
      <c r="O42" s="839"/>
      <c r="P42" s="839" t="s">
        <v>519</v>
      </c>
      <c r="Q42" s="839"/>
    </row>
    <row r="43" spans="1:20" ht="15" customHeight="1" thickBot="1" x14ac:dyDescent="0.3">
      <c r="A43" s="809" t="s">
        <v>520</v>
      </c>
      <c r="B43" s="837"/>
      <c r="G43" s="783"/>
      <c r="H43" s="783"/>
      <c r="I43" s="783"/>
      <c r="J43" s="783"/>
      <c r="K43" s="799" t="s">
        <v>213</v>
      </c>
      <c r="L43" s="798" t="s">
        <v>1240</v>
      </c>
      <c r="M43" s="836" t="s">
        <v>1186</v>
      </c>
      <c r="N43" s="836" t="s">
        <v>1091</v>
      </c>
      <c r="O43" s="798" t="s">
        <v>1240</v>
      </c>
      <c r="P43" s="836" t="s">
        <v>1186</v>
      </c>
      <c r="Q43" s="829" t="s">
        <v>1091</v>
      </c>
    </row>
    <row r="44" spans="1:20" ht="15" customHeight="1" thickBot="1" x14ac:dyDescent="0.3">
      <c r="A44" s="835"/>
      <c r="B44" s="2883" t="s">
        <v>518</v>
      </c>
      <c r="C44" s="2884"/>
      <c r="D44" s="834"/>
      <c r="E44" s="833" t="s">
        <v>517</v>
      </c>
      <c r="F44" s="832"/>
      <c r="G44" s="831"/>
      <c r="H44" s="831"/>
      <c r="I44" s="831"/>
      <c r="J44" s="831"/>
      <c r="K44" s="792" t="s">
        <v>508</v>
      </c>
      <c r="L44" s="796">
        <v>1031.2</v>
      </c>
      <c r="M44" s="796">
        <v>1185.3</v>
      </c>
      <c r="N44" s="796">
        <v>1344.9</v>
      </c>
      <c r="O44" s="796">
        <v>8.5</v>
      </c>
      <c r="P44" s="796">
        <v>9.6999999999999993</v>
      </c>
      <c r="Q44" s="796">
        <v>11</v>
      </c>
    </row>
    <row r="45" spans="1:20" ht="15" customHeight="1" thickBot="1" x14ac:dyDescent="0.3">
      <c r="A45" s="830" t="s">
        <v>213</v>
      </c>
      <c r="B45" s="798" t="s">
        <v>1240</v>
      </c>
      <c r="C45" s="827" t="s">
        <v>1186</v>
      </c>
      <c r="D45" s="829" t="s">
        <v>1091</v>
      </c>
      <c r="E45" s="798" t="s">
        <v>1240</v>
      </c>
      <c r="F45" s="828" t="s">
        <v>1186</v>
      </c>
      <c r="G45" s="827" t="s">
        <v>1091</v>
      </c>
      <c r="H45" s="826"/>
      <c r="I45" s="826"/>
      <c r="J45" s="826"/>
      <c r="K45" s="792" t="s">
        <v>507</v>
      </c>
      <c r="L45" s="796">
        <v>1186.3</v>
      </c>
      <c r="M45" s="796">
        <v>1197.4000000000001</v>
      </c>
      <c r="N45" s="796">
        <v>1203</v>
      </c>
      <c r="O45" s="796">
        <v>60.2</v>
      </c>
      <c r="P45" s="796">
        <v>59.9</v>
      </c>
      <c r="Q45" s="796">
        <v>60</v>
      </c>
    </row>
    <row r="46" spans="1:20" ht="15" customHeight="1" x14ac:dyDescent="0.25">
      <c r="A46" s="789" t="s">
        <v>508</v>
      </c>
      <c r="B46" s="825">
        <v>24.340692516000001</v>
      </c>
      <c r="C46" s="825">
        <v>24.517624567999999</v>
      </c>
      <c r="D46" s="824">
        <v>23.920999999999999</v>
      </c>
      <c r="E46" s="821">
        <v>8.34</v>
      </c>
      <c r="F46" s="821">
        <v>8.84</v>
      </c>
      <c r="G46" s="821">
        <v>8.4600000000000009</v>
      </c>
      <c r="H46" s="821"/>
      <c r="I46" s="821"/>
      <c r="J46" s="821"/>
      <c r="K46" s="792" t="s">
        <v>506</v>
      </c>
      <c r="L46" s="796">
        <v>294.39999999999998</v>
      </c>
      <c r="M46" s="796">
        <v>317.3</v>
      </c>
      <c r="N46" s="796">
        <v>285</v>
      </c>
      <c r="O46" s="796">
        <v>6.1</v>
      </c>
      <c r="P46" s="796">
        <v>6.8</v>
      </c>
      <c r="Q46" s="796">
        <v>6</v>
      </c>
    </row>
    <row r="47" spans="1:20" ht="15" customHeight="1" x14ac:dyDescent="0.25">
      <c r="A47" s="789" t="s">
        <v>507</v>
      </c>
      <c r="B47" s="825">
        <v>17.294601965999998</v>
      </c>
      <c r="C47" s="825">
        <v>17.563097536000001</v>
      </c>
      <c r="D47" s="824">
        <v>17.407</v>
      </c>
      <c r="E47" s="788">
        <v>6.08</v>
      </c>
      <c r="F47" s="788">
        <v>6.2</v>
      </c>
      <c r="G47" s="788">
        <v>6.1</v>
      </c>
      <c r="H47" s="788"/>
      <c r="I47" s="788"/>
      <c r="J47" s="788"/>
      <c r="K47" s="792" t="s">
        <v>505</v>
      </c>
      <c r="L47" s="796">
        <v>1118.5</v>
      </c>
      <c r="M47" s="796">
        <v>1149.5999999999999</v>
      </c>
      <c r="N47" s="796">
        <v>1143</v>
      </c>
      <c r="O47" s="796">
        <v>47.9</v>
      </c>
      <c r="P47" s="796">
        <v>45.6</v>
      </c>
      <c r="Q47" s="796">
        <v>44</v>
      </c>
    </row>
    <row r="48" spans="1:20" ht="15" customHeight="1" x14ac:dyDescent="0.25">
      <c r="A48" s="789" t="s">
        <v>506</v>
      </c>
      <c r="B48" s="821">
        <v>12.386946911000001</v>
      </c>
      <c r="C48" s="821">
        <v>12.226447979</v>
      </c>
      <c r="D48" s="788">
        <v>12.343</v>
      </c>
      <c r="E48" s="788">
        <v>9.6999999999999993</v>
      </c>
      <c r="F48" s="788">
        <v>9.1</v>
      </c>
      <c r="G48" s="788">
        <v>9.1999999999999993</v>
      </c>
      <c r="H48" s="788"/>
      <c r="I48" s="788"/>
      <c r="J48" s="788"/>
      <c r="K48" s="823" t="s">
        <v>410</v>
      </c>
      <c r="L48" s="822">
        <v>3630.4</v>
      </c>
      <c r="M48" s="822">
        <v>3849.6</v>
      </c>
      <c r="N48" s="822">
        <v>3976</v>
      </c>
      <c r="O48" s="822">
        <v>17.100000000000001</v>
      </c>
      <c r="P48" s="822">
        <v>18</v>
      </c>
      <c r="Q48" s="822">
        <v>18</v>
      </c>
    </row>
    <row r="49" spans="1:17" ht="15" customHeight="1" x14ac:dyDescent="0.25">
      <c r="A49" s="789" t="s">
        <v>505</v>
      </c>
      <c r="B49" s="821">
        <v>13.288638089000001</v>
      </c>
      <c r="C49" s="821">
        <v>13.631614105000001</v>
      </c>
      <c r="D49" s="788">
        <v>13.582000000000001</v>
      </c>
      <c r="E49" s="788">
        <v>11.04</v>
      </c>
      <c r="F49" s="788">
        <v>11.97</v>
      </c>
      <c r="G49" s="788">
        <v>12</v>
      </c>
      <c r="H49" s="788"/>
      <c r="I49" s="788"/>
      <c r="J49" s="788"/>
      <c r="K49" s="2177"/>
      <c r="L49" s="2184"/>
      <c r="M49" s="2184"/>
      <c r="N49" s="2184"/>
      <c r="O49" s="814"/>
      <c r="P49" s="814"/>
      <c r="Q49" s="814"/>
    </row>
    <row r="50" spans="1:17" ht="15" customHeight="1" x14ac:dyDescent="0.25">
      <c r="A50" s="789" t="s">
        <v>515</v>
      </c>
      <c r="B50" s="821">
        <v>2.4908214000000001E-2</v>
      </c>
      <c r="C50" s="821">
        <v>2.5952390999999998E-5</v>
      </c>
      <c r="D50" s="788">
        <v>2.7E-2</v>
      </c>
      <c r="E50" s="788">
        <v>0</v>
      </c>
      <c r="F50" s="788">
        <v>0</v>
      </c>
      <c r="G50" s="788">
        <v>0</v>
      </c>
      <c r="H50" s="788"/>
      <c r="I50" s="788"/>
      <c r="J50" s="788"/>
      <c r="Q50" s="794"/>
    </row>
    <row r="51" spans="1:17" ht="15" customHeight="1" x14ac:dyDescent="0.25">
      <c r="A51" s="789" t="s">
        <v>4</v>
      </c>
      <c r="B51" s="821">
        <v>0</v>
      </c>
      <c r="C51" s="821">
        <v>0</v>
      </c>
      <c r="D51" s="788">
        <v>0</v>
      </c>
      <c r="E51" s="788">
        <v>0</v>
      </c>
      <c r="F51" s="788">
        <v>0</v>
      </c>
      <c r="G51" s="788">
        <v>0</v>
      </c>
      <c r="H51" s="788"/>
      <c r="I51" s="788"/>
      <c r="J51" s="788"/>
      <c r="K51" s="800" t="s">
        <v>1299</v>
      </c>
      <c r="L51" s="795"/>
      <c r="M51" s="795"/>
      <c r="N51" s="795"/>
      <c r="O51" s="795"/>
      <c r="P51" s="795"/>
      <c r="Q51" s="816"/>
    </row>
    <row r="52" spans="1:17" ht="15" customHeight="1" thickBot="1" x14ac:dyDescent="0.3">
      <c r="A52" s="820" t="s">
        <v>410</v>
      </c>
      <c r="B52" s="790">
        <v>67.335787696000011</v>
      </c>
      <c r="C52" s="790">
        <v>67.964736579000004</v>
      </c>
      <c r="D52" s="790">
        <v>67.280000000000015</v>
      </c>
      <c r="E52" s="819"/>
      <c r="F52" s="819"/>
      <c r="G52" s="818"/>
      <c r="H52" s="786"/>
      <c r="I52" s="786"/>
      <c r="J52" s="786"/>
      <c r="K52" s="817"/>
      <c r="L52" s="816"/>
      <c r="M52" s="815"/>
      <c r="N52" s="814"/>
      <c r="O52" s="795"/>
      <c r="P52" s="813"/>
      <c r="Q52" s="796"/>
    </row>
    <row r="53" spans="1:17" ht="15" customHeight="1" thickBot="1" x14ac:dyDescent="0.3">
      <c r="A53" s="2177"/>
      <c r="B53" s="812"/>
      <c r="C53" s="812"/>
      <c r="D53" s="812"/>
      <c r="G53" s="811"/>
      <c r="H53" s="811"/>
      <c r="I53" s="811"/>
      <c r="J53" s="811"/>
      <c r="K53" s="799" t="s">
        <v>213</v>
      </c>
      <c r="L53" s="798" t="s">
        <v>508</v>
      </c>
      <c r="M53" s="798" t="s">
        <v>507</v>
      </c>
      <c r="N53" s="798" t="s">
        <v>506</v>
      </c>
      <c r="O53" s="798" t="s">
        <v>505</v>
      </c>
      <c r="P53" s="810" t="s">
        <v>504</v>
      </c>
      <c r="Q53" s="796"/>
    </row>
    <row r="54" spans="1:17" ht="15" customHeight="1" x14ac:dyDescent="0.25">
      <c r="A54" s="2177"/>
      <c r="B54" s="812"/>
      <c r="C54" s="812"/>
      <c r="D54" s="812"/>
      <c r="E54" s="808"/>
      <c r="F54" s="808"/>
      <c r="G54" s="808"/>
      <c r="H54" s="808"/>
      <c r="I54" s="808"/>
      <c r="J54" s="808"/>
      <c r="K54" s="792" t="s">
        <v>1211</v>
      </c>
      <c r="L54" s="803">
        <v>980.29890148783534</v>
      </c>
      <c r="M54" s="803">
        <v>670.76081832029604</v>
      </c>
      <c r="N54" s="803">
        <v>719.94746767592426</v>
      </c>
      <c r="O54" s="803">
        <v>243.97697593208352</v>
      </c>
      <c r="P54" s="803">
        <v>2672.0348079999999</v>
      </c>
      <c r="Q54" s="796"/>
    </row>
    <row r="55" spans="1:17" ht="15" customHeight="1" x14ac:dyDescent="0.25">
      <c r="A55" s="809" t="s">
        <v>516</v>
      </c>
      <c r="B55" s="808"/>
      <c r="C55" s="808"/>
      <c r="D55" s="808"/>
      <c r="E55" s="808"/>
      <c r="F55" s="807"/>
      <c r="G55" s="806"/>
      <c r="H55" s="2183"/>
      <c r="I55" s="2183"/>
      <c r="J55" s="2183"/>
      <c r="K55" s="792" t="s">
        <v>1210</v>
      </c>
      <c r="L55" s="803">
        <v>1754.7285176126256</v>
      </c>
      <c r="M55" s="803">
        <v>1319.7280333411702</v>
      </c>
      <c r="N55" s="803">
        <v>1223.0238392369627</v>
      </c>
      <c r="O55" s="803">
        <v>565.60267633027058</v>
      </c>
      <c r="P55" s="803">
        <v>4232.6998964337108</v>
      </c>
      <c r="Q55" s="796"/>
    </row>
    <row r="56" spans="1:17" ht="15.75" thickBot="1" x14ac:dyDescent="0.3">
      <c r="A56" s="805"/>
      <c r="B56" s="804"/>
      <c r="C56" s="804"/>
      <c r="D56" s="804"/>
      <c r="E56" s="804"/>
      <c r="F56" s="804"/>
      <c r="H56" s="814"/>
      <c r="I56" s="814"/>
      <c r="J56" s="814"/>
      <c r="K56" s="792" t="s">
        <v>1209</v>
      </c>
      <c r="L56" s="803">
        <v>774.4296161247903</v>
      </c>
      <c r="M56" s="803">
        <v>648.96721502087416</v>
      </c>
      <c r="N56" s="803">
        <v>503.0763715610384</v>
      </c>
      <c r="O56" s="803">
        <v>321.62570039818706</v>
      </c>
      <c r="P56" s="803">
        <v>1560.6650884337109</v>
      </c>
      <c r="Q56" s="792"/>
    </row>
    <row r="57" spans="1:17" ht="15.75" thickBot="1" x14ac:dyDescent="0.3">
      <c r="A57" s="802" t="s">
        <v>417</v>
      </c>
      <c r="B57" s="2341" t="s">
        <v>508</v>
      </c>
      <c r="C57" s="2341" t="s">
        <v>507</v>
      </c>
      <c r="D57" s="2341" t="s">
        <v>506</v>
      </c>
      <c r="E57" s="2341" t="s">
        <v>505</v>
      </c>
      <c r="F57" s="2341" t="s">
        <v>515</v>
      </c>
      <c r="G57" s="801" t="s">
        <v>4</v>
      </c>
      <c r="H57" s="2415"/>
      <c r="I57" s="2182"/>
      <c r="J57" s="2182"/>
      <c r="K57" s="792" t="s">
        <v>1297</v>
      </c>
      <c r="L57" s="2414">
        <v>1.7899933529961223</v>
      </c>
      <c r="M57" s="2414">
        <v>1.9675091288814441</v>
      </c>
      <c r="N57" s="2414">
        <v>1.6987681659399796</v>
      </c>
      <c r="O57" s="2414">
        <v>2.3182625088677171</v>
      </c>
      <c r="P57" s="2414">
        <v>1.5840736369755071</v>
      </c>
      <c r="Q57" s="792"/>
    </row>
    <row r="58" spans="1:17" x14ac:dyDescent="0.25">
      <c r="A58" s="823" t="s">
        <v>514</v>
      </c>
      <c r="B58" s="2181">
        <v>14.32924</v>
      </c>
      <c r="C58" s="2181">
        <v>2.59212</v>
      </c>
      <c r="D58" s="2181">
        <v>6.34755</v>
      </c>
      <c r="E58" s="2181">
        <v>1.5326500000000001</v>
      </c>
      <c r="F58" s="2181">
        <v>0</v>
      </c>
      <c r="G58" s="2181">
        <v>0</v>
      </c>
      <c r="H58" s="2413"/>
      <c r="I58" s="2181"/>
      <c r="J58" s="2181"/>
      <c r="K58" s="792"/>
      <c r="L58" s="792"/>
      <c r="M58" s="792"/>
      <c r="N58" s="792"/>
      <c r="O58" s="792"/>
      <c r="P58" s="792"/>
      <c r="Q58" s="792"/>
    </row>
    <row r="59" spans="1:17" x14ac:dyDescent="0.25">
      <c r="A59" s="792" t="s">
        <v>513</v>
      </c>
      <c r="B59" s="797">
        <v>8.5059999999999997E-2</v>
      </c>
      <c r="C59" s="797">
        <v>0</v>
      </c>
      <c r="D59" s="797">
        <v>2.2249999999999999E-2</v>
      </c>
      <c r="E59" s="797">
        <v>0</v>
      </c>
      <c r="F59" s="797">
        <v>0</v>
      </c>
      <c r="G59" s="797">
        <v>0</v>
      </c>
      <c r="H59" s="2413"/>
      <c r="I59" s="797"/>
      <c r="J59" s="797"/>
      <c r="K59" s="792"/>
      <c r="L59" s="795"/>
      <c r="M59" s="795"/>
      <c r="N59" s="795"/>
      <c r="O59" s="795"/>
      <c r="P59" s="795"/>
      <c r="Q59" s="795"/>
    </row>
    <row r="60" spans="1:17" x14ac:dyDescent="0.25">
      <c r="A60" s="792" t="s">
        <v>512</v>
      </c>
      <c r="B60" s="797">
        <v>4.5640599999999996</v>
      </c>
      <c r="C60" s="797">
        <v>1.36852</v>
      </c>
      <c r="D60" s="797">
        <v>2.50563</v>
      </c>
      <c r="E60" s="797">
        <v>0</v>
      </c>
      <c r="F60" s="797">
        <v>0</v>
      </c>
      <c r="G60" s="797">
        <v>0</v>
      </c>
      <c r="H60" s="2413"/>
      <c r="I60" s="797"/>
      <c r="J60" s="797"/>
      <c r="K60" s="800" t="s">
        <v>1298</v>
      </c>
      <c r="L60" s="795"/>
      <c r="M60" s="795"/>
      <c r="N60" s="795"/>
      <c r="O60" s="795"/>
      <c r="P60" s="794"/>
      <c r="Q60" s="795"/>
    </row>
    <row r="61" spans="1:17" ht="15.75" thickBot="1" x14ac:dyDescent="0.3">
      <c r="A61" s="792" t="s">
        <v>511</v>
      </c>
      <c r="B61" s="797">
        <v>8.3278400000000001</v>
      </c>
      <c r="C61" s="797">
        <v>2.249E-2</v>
      </c>
      <c r="D61" s="797">
        <v>3.3147199999999999</v>
      </c>
      <c r="E61" s="797">
        <v>1.4497899999999999</v>
      </c>
      <c r="F61" s="797">
        <v>0</v>
      </c>
      <c r="G61" s="797">
        <v>0</v>
      </c>
      <c r="H61" s="2413"/>
      <c r="I61" s="797"/>
      <c r="J61" s="797"/>
      <c r="K61" s="792"/>
      <c r="L61" s="795"/>
      <c r="M61" s="795"/>
      <c r="N61" s="795"/>
      <c r="O61" s="795"/>
      <c r="P61" s="795"/>
      <c r="Q61" s="795"/>
    </row>
    <row r="62" spans="1:17" ht="15.75" thickBot="1" x14ac:dyDescent="0.3">
      <c r="A62" s="792" t="s">
        <v>510</v>
      </c>
      <c r="B62" s="797">
        <v>9.8659999999999998E-2</v>
      </c>
      <c r="C62" s="797">
        <v>0.55620999999999998</v>
      </c>
      <c r="D62" s="797">
        <v>0</v>
      </c>
      <c r="E62" s="797">
        <v>0</v>
      </c>
      <c r="F62" s="797">
        <v>0</v>
      </c>
      <c r="G62" s="797">
        <v>0</v>
      </c>
      <c r="H62" s="2413"/>
      <c r="I62" s="797"/>
      <c r="J62" s="797"/>
      <c r="K62" s="799" t="s">
        <v>509</v>
      </c>
      <c r="L62" s="798" t="s">
        <v>508</v>
      </c>
      <c r="M62" s="798" t="s">
        <v>507</v>
      </c>
      <c r="N62" s="798" t="s">
        <v>506</v>
      </c>
      <c r="O62" s="798" t="s">
        <v>505</v>
      </c>
      <c r="P62" s="798" t="s">
        <v>504</v>
      </c>
      <c r="Q62" s="795"/>
    </row>
    <row r="63" spans="1:17" x14ac:dyDescent="0.25">
      <c r="A63" s="792" t="s">
        <v>503</v>
      </c>
      <c r="B63" s="797">
        <v>1.25362</v>
      </c>
      <c r="C63" s="797">
        <v>0.64490999999999998</v>
      </c>
      <c r="D63" s="797">
        <v>0.50495000000000001</v>
      </c>
      <c r="E63" s="797">
        <v>8.2860000000000003E-2</v>
      </c>
      <c r="F63" s="797">
        <v>0</v>
      </c>
      <c r="G63" s="797">
        <v>0</v>
      </c>
      <c r="H63" s="2413"/>
      <c r="I63" s="797"/>
      <c r="J63" s="797"/>
      <c r="K63" s="792" t="s">
        <v>1297</v>
      </c>
      <c r="L63" s="791">
        <v>1.7899933529961223</v>
      </c>
      <c r="M63" s="791">
        <v>1.9675091288814441</v>
      </c>
      <c r="N63" s="791">
        <v>1.6987681659399796</v>
      </c>
      <c r="O63" s="791">
        <v>2.3182625088677171</v>
      </c>
      <c r="P63" s="791">
        <v>1.5840736369755071</v>
      </c>
      <c r="Q63" s="796"/>
    </row>
    <row r="64" spans="1:17" x14ac:dyDescent="0.25">
      <c r="A64" s="823" t="s">
        <v>502</v>
      </c>
      <c r="B64" s="2181">
        <v>10.01146</v>
      </c>
      <c r="C64" s="2181">
        <v>14.70248</v>
      </c>
      <c r="D64" s="2181">
        <v>6.0393999999999997</v>
      </c>
      <c r="E64" s="2181">
        <v>11.755990000000001</v>
      </c>
      <c r="F64" s="2181">
        <v>2.4910000000000002E-2</v>
      </c>
      <c r="G64" s="2181">
        <v>0</v>
      </c>
      <c r="H64" s="2413"/>
      <c r="I64" s="2181"/>
      <c r="J64" s="2181"/>
      <c r="K64" s="792" t="s">
        <v>1296</v>
      </c>
      <c r="L64" s="791">
        <v>1.6787242213797999</v>
      </c>
      <c r="M64" s="791">
        <v>1.938589341075762</v>
      </c>
      <c r="N64" s="791">
        <v>1.5807063386588283</v>
      </c>
      <c r="O64" s="791">
        <v>2.4851885450665905</v>
      </c>
      <c r="P64" s="791">
        <v>1.5297987349420361</v>
      </c>
      <c r="Q64" s="795"/>
    </row>
    <row r="65" spans="1:17" x14ac:dyDescent="0.25">
      <c r="A65" s="792" t="s">
        <v>501</v>
      </c>
      <c r="B65" s="793">
        <v>0.72836999999999996</v>
      </c>
      <c r="C65" s="793">
        <v>3.9239999999999997E-2</v>
      </c>
      <c r="D65" s="793">
        <v>0.95115000000000005</v>
      </c>
      <c r="E65" s="793">
        <v>1.2747900000000001</v>
      </c>
      <c r="F65" s="793">
        <v>0</v>
      </c>
      <c r="G65" s="793">
        <v>0</v>
      </c>
      <c r="H65" s="2413"/>
      <c r="I65" s="793"/>
      <c r="J65" s="793"/>
      <c r="K65" s="792" t="s">
        <v>1208</v>
      </c>
      <c r="L65" s="791">
        <v>1.6670250932581501</v>
      </c>
      <c r="M65" s="791">
        <v>1.8836284678372286</v>
      </c>
      <c r="N65" s="791">
        <v>1.5539234258607508</v>
      </c>
      <c r="O65" s="791">
        <v>2.2951747197573096</v>
      </c>
      <c r="P65" s="791">
        <v>1.5068102568570632</v>
      </c>
      <c r="Q65" s="794"/>
    </row>
    <row r="66" spans="1:17" x14ac:dyDescent="0.25">
      <c r="A66" s="792" t="s">
        <v>500</v>
      </c>
      <c r="B66" s="793">
        <v>9.28308</v>
      </c>
      <c r="C66" s="793">
        <v>14.66324</v>
      </c>
      <c r="D66" s="793">
        <v>5.0882500000000004</v>
      </c>
      <c r="E66" s="793">
        <v>10.481210000000001</v>
      </c>
      <c r="F66" s="793">
        <v>2.4910000000000002E-2</v>
      </c>
      <c r="G66" s="793">
        <v>0</v>
      </c>
      <c r="H66" s="2413"/>
      <c r="I66" s="793"/>
      <c r="J66" s="793"/>
      <c r="K66" s="792" t="s">
        <v>1207</v>
      </c>
      <c r="L66" s="791">
        <v>1.9093969928491601</v>
      </c>
      <c r="M66" s="791">
        <v>2.039191797265103</v>
      </c>
      <c r="N66" s="791">
        <v>1.8642020920804243</v>
      </c>
      <c r="O66" s="791">
        <v>2.326769903473159</v>
      </c>
      <c r="P66" s="791">
        <v>1.6675758725329461</v>
      </c>
      <c r="Q66" s="783"/>
    </row>
    <row r="67" spans="1:17" x14ac:dyDescent="0.25">
      <c r="A67" s="823" t="s">
        <v>499</v>
      </c>
      <c r="B67" s="2181">
        <v>24.340689999999999</v>
      </c>
      <c r="C67" s="2181">
        <v>17.294599999999999</v>
      </c>
      <c r="D67" s="2181">
        <v>12.386950000000001</v>
      </c>
      <c r="E67" s="2181">
        <v>13.288639999999999</v>
      </c>
      <c r="F67" s="2181">
        <v>2.4910000000000002E-2</v>
      </c>
      <c r="G67" s="2181">
        <v>0</v>
      </c>
      <c r="H67" s="2413"/>
      <c r="I67" s="2181"/>
      <c r="J67" s="2181"/>
      <c r="K67" s="2177"/>
      <c r="L67" s="2180"/>
      <c r="M67" s="2180"/>
      <c r="N67" s="2180"/>
      <c r="O67" s="2180"/>
      <c r="P67" s="2180"/>
    </row>
    <row r="68" spans="1:17" x14ac:dyDescent="0.25">
      <c r="H68" s="2412"/>
      <c r="I68" s="814"/>
      <c r="J68" s="814"/>
      <c r="K68" s="2177"/>
    </row>
    <row r="69" spans="1:17" x14ac:dyDescent="0.25">
      <c r="A69" s="2177"/>
      <c r="H69" s="814"/>
      <c r="I69" s="814"/>
      <c r="J69" s="814"/>
    </row>
    <row r="70" spans="1:17" x14ac:dyDescent="0.25">
      <c r="A70" s="2179"/>
      <c r="B70" s="2178"/>
      <c r="C70" s="2178"/>
      <c r="D70" s="2178"/>
      <c r="E70" s="2178"/>
      <c r="F70" s="2178"/>
      <c r="G70" s="2178"/>
      <c r="H70" s="2178"/>
      <c r="I70" s="814"/>
      <c r="J70" s="814"/>
    </row>
    <row r="71" spans="1:17" x14ac:dyDescent="0.25">
      <c r="A71" s="2179"/>
      <c r="B71" s="2178"/>
      <c r="C71" s="2178"/>
      <c r="D71" s="2178"/>
      <c r="E71" s="2178"/>
      <c r="F71" s="2178"/>
      <c r="G71" s="2178"/>
      <c r="H71" s="2178"/>
    </row>
    <row r="72" spans="1:17" x14ac:dyDescent="0.25">
      <c r="A72" s="2179"/>
      <c r="B72" s="2178"/>
      <c r="C72" s="2178"/>
      <c r="D72" s="2178"/>
      <c r="E72" s="2178"/>
      <c r="F72" s="2178"/>
      <c r="G72" s="2178"/>
      <c r="H72" s="2178"/>
    </row>
    <row r="73" spans="1:17" x14ac:dyDescent="0.25">
      <c r="A73" s="2179"/>
      <c r="B73" s="2178"/>
      <c r="C73" s="2178"/>
      <c r="D73" s="2178"/>
      <c r="E73" s="2178"/>
      <c r="F73" s="2178"/>
      <c r="G73" s="2178"/>
      <c r="H73" s="2178"/>
    </row>
    <row r="74" spans="1:17" x14ac:dyDescent="0.25">
      <c r="A74" s="2177"/>
      <c r="B74" s="2176"/>
      <c r="C74" s="2175"/>
      <c r="D74" s="2175"/>
      <c r="E74" s="2175"/>
      <c r="F74" s="2175"/>
      <c r="G74" s="2175"/>
    </row>
    <row r="75" spans="1:17" x14ac:dyDescent="0.25">
      <c r="A75" s="782"/>
      <c r="B75" s="781"/>
      <c r="C75" s="781"/>
      <c r="D75" s="781"/>
      <c r="E75" s="781"/>
    </row>
    <row r="76" spans="1:17" x14ac:dyDescent="0.25">
      <c r="A76" s="782"/>
      <c r="B76" s="781"/>
      <c r="C76" s="781"/>
      <c r="D76" s="781"/>
      <c r="E76" s="781"/>
    </row>
    <row r="77" spans="1:17" x14ac:dyDescent="0.25">
      <c r="A77" s="782"/>
      <c r="B77" s="781"/>
      <c r="C77" s="781"/>
      <c r="D77" s="781"/>
      <c r="E77" s="781"/>
    </row>
    <row r="81" spans="1:6" x14ac:dyDescent="0.25">
      <c r="A81" s="782"/>
      <c r="B81" s="781"/>
      <c r="C81" s="781"/>
      <c r="D81" s="781"/>
      <c r="E81" s="781"/>
    </row>
    <row r="85" spans="1:6" x14ac:dyDescent="0.25">
      <c r="A85" s="789"/>
      <c r="B85" s="788"/>
      <c r="C85" s="788"/>
      <c r="D85" s="788"/>
      <c r="E85" s="788"/>
      <c r="F85" s="787"/>
    </row>
    <row r="86" spans="1:6" x14ac:dyDescent="0.25">
      <c r="F86" s="786"/>
    </row>
    <row r="87" spans="1:6" x14ac:dyDescent="0.25">
      <c r="A87" s="785"/>
      <c r="B87" s="783"/>
      <c r="C87" s="784"/>
      <c r="D87" s="783"/>
      <c r="E87" s="783"/>
    </row>
    <row r="88" spans="1:6" x14ac:dyDescent="0.25">
      <c r="A88" s="782"/>
      <c r="B88" s="781"/>
      <c r="C88" s="781"/>
      <c r="D88" s="781"/>
      <c r="E88" s="781"/>
    </row>
    <row r="89" spans="1:6" x14ac:dyDescent="0.25">
      <c r="A89" s="782"/>
      <c r="B89" s="781"/>
      <c r="C89" s="781"/>
      <c r="D89" s="781"/>
      <c r="E89" s="781"/>
    </row>
    <row r="90" spans="1:6" x14ac:dyDescent="0.25">
      <c r="A90" s="782"/>
      <c r="B90" s="781"/>
      <c r="C90" s="781"/>
      <c r="D90" s="781"/>
      <c r="E90" s="781"/>
    </row>
    <row r="94" spans="1:6" x14ac:dyDescent="0.25">
      <c r="A94" s="782"/>
      <c r="B94" s="781"/>
      <c r="C94" s="781"/>
      <c r="D94" s="781"/>
      <c r="E94" s="781"/>
    </row>
  </sheetData>
  <mergeCells count="10">
    <mergeCell ref="B44:C44"/>
    <mergeCell ref="L21:S22"/>
    <mergeCell ref="L33:S34"/>
    <mergeCell ref="L35:R36"/>
    <mergeCell ref="L37:R38"/>
    <mergeCell ref="L39:R40"/>
    <mergeCell ref="L25:S26"/>
    <mergeCell ref="L27:R28"/>
    <mergeCell ref="L29:R30"/>
    <mergeCell ref="L31:R32"/>
  </mergeCells>
  <pageMargins left="0.7" right="0.7" top="0.75" bottom="0.75" header="0.3" footer="0.3"/>
  <pageSetup paperSize="9" scale="75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1">
    <tabColor theme="9" tint="0.59999389629810485"/>
  </sheetPr>
  <dimension ref="A1:K62"/>
  <sheetViews>
    <sheetView view="pageBreakPreview" topLeftCell="A19" zoomScale="90" zoomScaleNormal="100" zoomScaleSheetLayoutView="90" workbookViewId="0">
      <selection activeCell="J34" sqref="J34"/>
    </sheetView>
  </sheetViews>
  <sheetFormatPr defaultRowHeight="15" x14ac:dyDescent="0.25"/>
  <cols>
    <col min="1" max="1" width="19.7109375" customWidth="1"/>
    <col min="2" max="11" width="9.140625" customWidth="1"/>
  </cols>
  <sheetData>
    <row r="1" spans="1:11" ht="13.5" customHeight="1" x14ac:dyDescent="0.25">
      <c r="A1" s="1804" t="s">
        <v>1118</v>
      </c>
      <c r="B1" s="1394"/>
      <c r="C1" s="1393"/>
      <c r="D1" s="1393"/>
      <c r="E1" s="1392"/>
      <c r="F1" s="1392"/>
      <c r="G1" s="1392"/>
      <c r="H1" s="1392"/>
      <c r="I1" s="1392"/>
      <c r="J1" s="1392"/>
      <c r="K1" s="1392"/>
    </row>
    <row r="2" spans="1:11" ht="13.5" customHeight="1" x14ac:dyDescent="0.25">
      <c r="A2" s="1391"/>
      <c r="B2" s="1391"/>
      <c r="C2" s="1390"/>
      <c r="D2" s="1390"/>
      <c r="E2" s="1390"/>
      <c r="F2" s="1390"/>
      <c r="G2" s="1390"/>
      <c r="H2" s="1390"/>
      <c r="I2" s="1390"/>
      <c r="J2" s="1390"/>
      <c r="K2" s="1390"/>
    </row>
    <row r="3" spans="1:11" ht="13.5" customHeight="1" x14ac:dyDescent="0.25">
      <c r="A3" s="1390"/>
      <c r="B3" s="1390"/>
      <c r="C3" s="1390"/>
      <c r="D3" s="1390"/>
      <c r="E3" s="1390"/>
      <c r="F3" s="1390"/>
      <c r="G3" s="1390"/>
      <c r="H3" s="1390"/>
      <c r="I3" s="1390"/>
      <c r="J3" s="1390"/>
      <c r="K3" s="1390"/>
    </row>
    <row r="4" spans="1:11" ht="13.5" customHeight="1" thickBot="1" x14ac:dyDescent="0.3">
      <c r="A4" s="1385" t="s">
        <v>213</v>
      </c>
      <c r="B4" s="1385"/>
      <c r="C4" s="1384" t="s">
        <v>1240</v>
      </c>
      <c r="D4" s="1384" t="s">
        <v>1186</v>
      </c>
      <c r="E4" s="1384" t="s">
        <v>1091</v>
      </c>
      <c r="F4" s="1384" t="s">
        <v>319</v>
      </c>
      <c r="G4" s="1384" t="s">
        <v>318</v>
      </c>
      <c r="H4" s="1384" t="s">
        <v>317</v>
      </c>
      <c r="I4" s="1384" t="s">
        <v>316</v>
      </c>
      <c r="J4" s="1384" t="s">
        <v>315</v>
      </c>
      <c r="K4" s="1384" t="s">
        <v>314</v>
      </c>
    </row>
    <row r="5" spans="1:11" ht="13.5" customHeight="1" x14ac:dyDescent="0.25">
      <c r="A5" s="1383" t="s">
        <v>566</v>
      </c>
      <c r="B5" s="1395"/>
      <c r="C5" s="1382">
        <v>320572</v>
      </c>
      <c r="D5" s="1382">
        <v>330407.98833992844</v>
      </c>
      <c r="E5" s="1382">
        <v>330899.66093333415</v>
      </c>
      <c r="F5" s="1382">
        <v>332127.50620208198</v>
      </c>
      <c r="G5" s="1382">
        <v>330055.29341387289</v>
      </c>
      <c r="H5" s="1389">
        <v>322710.14995601552</v>
      </c>
      <c r="I5" s="1389">
        <v>318051</v>
      </c>
      <c r="J5" s="1389">
        <v>300538</v>
      </c>
      <c r="K5" s="1389">
        <v>291126</v>
      </c>
    </row>
    <row r="6" spans="1:11" ht="13.5" customHeight="1" x14ac:dyDescent="0.25">
      <c r="A6" s="1383" t="s">
        <v>565</v>
      </c>
      <c r="B6" s="1383"/>
      <c r="C6" s="1382">
        <v>-3592</v>
      </c>
      <c r="D6" s="1382">
        <v>-1035</v>
      </c>
      <c r="E6" s="2394">
        <v>311</v>
      </c>
      <c r="F6" s="1382">
        <v>1926</v>
      </c>
      <c r="G6" s="1382">
        <v>1276</v>
      </c>
      <c r="H6" s="1382">
        <v>-183</v>
      </c>
      <c r="I6" s="1382">
        <v>9589</v>
      </c>
      <c r="J6" s="1382">
        <v>5802</v>
      </c>
      <c r="K6" s="1382">
        <v>4091</v>
      </c>
    </row>
    <row r="7" spans="1:11" ht="13.5" customHeight="1" x14ac:dyDescent="0.25">
      <c r="A7" s="1387"/>
      <c r="B7" s="1387"/>
      <c r="C7" s="1386"/>
      <c r="D7" s="1386"/>
      <c r="E7" s="1386"/>
      <c r="F7" s="1386"/>
      <c r="G7" s="1386"/>
      <c r="H7" s="1386"/>
      <c r="I7" s="1386"/>
      <c r="J7" s="1386"/>
      <c r="K7" s="1386"/>
    </row>
    <row r="8" spans="1:11" ht="13.5" customHeight="1" thickBot="1" x14ac:dyDescent="0.3">
      <c r="A8" s="1385" t="s">
        <v>213</v>
      </c>
      <c r="B8" s="1384" t="s">
        <v>313</v>
      </c>
      <c r="C8" s="1384" t="s">
        <v>312</v>
      </c>
      <c r="D8" s="1384" t="s">
        <v>311</v>
      </c>
      <c r="E8" s="1384" t="s">
        <v>310</v>
      </c>
      <c r="F8" s="1384" t="s">
        <v>588</v>
      </c>
      <c r="G8" s="1384" t="s">
        <v>441</v>
      </c>
      <c r="H8" s="1384" t="s">
        <v>587</v>
      </c>
      <c r="I8" s="1384" t="s">
        <v>586</v>
      </c>
      <c r="J8" s="1384" t="s">
        <v>585</v>
      </c>
      <c r="K8" s="1384" t="s">
        <v>584</v>
      </c>
    </row>
    <row r="9" spans="1:11" ht="13.5" customHeight="1" x14ac:dyDescent="0.25">
      <c r="A9" s="1383" t="s">
        <v>566</v>
      </c>
      <c r="B9" s="2395">
        <v>288695</v>
      </c>
      <c r="C9" s="2395">
        <v>274146</v>
      </c>
      <c r="D9" s="2395">
        <v>286170</v>
      </c>
      <c r="E9" s="2396">
        <v>290114</v>
      </c>
      <c r="F9" s="2396">
        <v>248859</v>
      </c>
      <c r="G9" s="2396">
        <v>238762</v>
      </c>
      <c r="H9" s="2396">
        <v>232108</v>
      </c>
      <c r="I9" s="2396">
        <v>226323</v>
      </c>
      <c r="J9" s="2396">
        <v>217390</v>
      </c>
      <c r="K9" s="2396">
        <v>220835</v>
      </c>
    </row>
    <row r="10" spans="1:11" ht="13.5" customHeight="1" x14ac:dyDescent="0.25">
      <c r="A10" s="1383" t="s">
        <v>565</v>
      </c>
      <c r="B10" s="1395">
        <v>1823</v>
      </c>
      <c r="C10" s="1395">
        <v>2756</v>
      </c>
      <c r="D10" s="1395">
        <v>3133</v>
      </c>
      <c r="E10" s="1395">
        <v>7173</v>
      </c>
      <c r="F10" s="1395">
        <v>4861</v>
      </c>
      <c r="G10" s="1395">
        <v>3820</v>
      </c>
      <c r="H10" s="1395">
        <v>2123</v>
      </c>
      <c r="I10" s="1395">
        <v>2335</v>
      </c>
      <c r="J10" s="1395">
        <v>2680</v>
      </c>
      <c r="K10" s="1395">
        <v>-726</v>
      </c>
    </row>
    <row r="11" spans="1:11" ht="13.5" customHeight="1" x14ac:dyDescent="0.25">
      <c r="A11" s="1387"/>
      <c r="B11" s="1387"/>
      <c r="C11" s="1386"/>
      <c r="D11" s="1386"/>
      <c r="E11" s="1386"/>
      <c r="F11" s="1386"/>
      <c r="G11" s="1386"/>
      <c r="H11" s="1386"/>
      <c r="I11" s="1386"/>
      <c r="J11" s="1386"/>
      <c r="K11" s="1386"/>
    </row>
    <row r="12" spans="1:11" ht="13.5" customHeight="1" thickBot="1" x14ac:dyDescent="0.3">
      <c r="A12" s="1385" t="s">
        <v>213</v>
      </c>
      <c r="B12" s="1384" t="s">
        <v>583</v>
      </c>
      <c r="C12" s="1384" t="s">
        <v>582</v>
      </c>
      <c r="D12" s="1384" t="s">
        <v>581</v>
      </c>
      <c r="E12" s="1384" t="s">
        <v>580</v>
      </c>
      <c r="F12" s="1384" t="s">
        <v>579</v>
      </c>
      <c r="G12" s="1384" t="s">
        <v>578</v>
      </c>
      <c r="H12" s="1384" t="s">
        <v>577</v>
      </c>
      <c r="I12" s="1384" t="s">
        <v>576</v>
      </c>
      <c r="J12" s="1384" t="s">
        <v>575</v>
      </c>
      <c r="K12" s="1384" t="s">
        <v>574</v>
      </c>
    </row>
    <row r="13" spans="1:11" ht="13.5" customHeight="1" x14ac:dyDescent="0.25">
      <c r="A13" s="1383" t="s">
        <v>566</v>
      </c>
      <c r="B13" s="1388">
        <v>218151</v>
      </c>
      <c r="C13" s="1388">
        <v>210589</v>
      </c>
      <c r="D13" s="1388">
        <v>199951</v>
      </c>
      <c r="E13" s="1382">
        <v>197521</v>
      </c>
      <c r="F13" s="1382">
        <v>187222</v>
      </c>
      <c r="G13" s="1382">
        <v>178233</v>
      </c>
      <c r="H13" s="1382">
        <v>190046</v>
      </c>
      <c r="I13" s="1382">
        <v>189844</v>
      </c>
      <c r="J13" s="1382">
        <v>189287</v>
      </c>
      <c r="K13" s="1382">
        <v>180427</v>
      </c>
    </row>
    <row r="14" spans="1:11" ht="13.5" customHeight="1" x14ac:dyDescent="0.25">
      <c r="A14" s="1383" t="s">
        <v>565</v>
      </c>
      <c r="B14" s="1382">
        <v>3087</v>
      </c>
      <c r="C14" s="1382">
        <v>2643</v>
      </c>
      <c r="D14" s="1382">
        <v>2176</v>
      </c>
      <c r="E14" s="1382">
        <v>1221</v>
      </c>
      <c r="F14" s="1382">
        <v>1749</v>
      </c>
      <c r="G14" s="1382">
        <v>-713</v>
      </c>
      <c r="H14" s="1382">
        <v>1724</v>
      </c>
      <c r="I14" s="1382">
        <v>2297</v>
      </c>
      <c r="J14" s="1382">
        <v>816</v>
      </c>
      <c r="K14" s="1382">
        <v>3244</v>
      </c>
    </row>
    <row r="15" spans="1:11" ht="13.5" customHeight="1" x14ac:dyDescent="0.25">
      <c r="A15" s="1387"/>
      <c r="B15" s="1387"/>
      <c r="C15" s="1386"/>
      <c r="D15" s="1386"/>
      <c r="E15" s="1386"/>
      <c r="F15" s="1386"/>
      <c r="G15" s="1386"/>
      <c r="H15" s="1386"/>
      <c r="I15" s="1386"/>
      <c r="J15" s="1386"/>
      <c r="K15" s="1386"/>
    </row>
    <row r="16" spans="1:11" ht="13.5" customHeight="1" thickBot="1" x14ac:dyDescent="0.3">
      <c r="A16" s="1385" t="s">
        <v>213</v>
      </c>
      <c r="B16" s="1384" t="s">
        <v>573</v>
      </c>
      <c r="C16" s="1384" t="s">
        <v>572</v>
      </c>
      <c r="D16" s="1384" t="s">
        <v>571</v>
      </c>
      <c r="E16" s="1384" t="s">
        <v>570</v>
      </c>
      <c r="F16" s="1384" t="s">
        <v>569</v>
      </c>
      <c r="G16" s="1384" t="s">
        <v>568</v>
      </c>
      <c r="H16" s="1384" t="s">
        <v>567</v>
      </c>
      <c r="I16" s="1384"/>
      <c r="J16" s="1384"/>
      <c r="K16" s="1384"/>
    </row>
    <row r="17" spans="1:11" ht="13.5" customHeight="1" x14ac:dyDescent="0.25">
      <c r="A17" s="1383" t="s">
        <v>566</v>
      </c>
      <c r="B17" s="1382">
        <v>170360</v>
      </c>
      <c r="C17" s="1382">
        <v>170214</v>
      </c>
      <c r="D17" s="1382">
        <v>159396</v>
      </c>
      <c r="E17" s="1382">
        <v>148848</v>
      </c>
      <c r="F17" s="1382">
        <v>136081</v>
      </c>
      <c r="G17" s="1382">
        <v>124444</v>
      </c>
      <c r="H17" s="1382">
        <v>125546</v>
      </c>
      <c r="I17" s="1382"/>
      <c r="J17" s="1382"/>
      <c r="K17" s="1382"/>
    </row>
    <row r="18" spans="1:11" ht="13.5" customHeight="1" x14ac:dyDescent="0.25">
      <c r="A18" s="1383" t="s">
        <v>565</v>
      </c>
      <c r="B18" s="1382">
        <v>2105</v>
      </c>
      <c r="C18" s="1382">
        <v>3365</v>
      </c>
      <c r="D18" s="1382">
        <v>3435</v>
      </c>
      <c r="E18" s="1382">
        <v>2978</v>
      </c>
      <c r="F18" s="1382">
        <v>2818</v>
      </c>
      <c r="G18" s="1382">
        <v>68</v>
      </c>
      <c r="H18" s="1382">
        <v>-2414</v>
      </c>
      <c r="I18" s="1382"/>
      <c r="J18" s="1382"/>
      <c r="K18" s="1382"/>
    </row>
    <row r="19" spans="1:11" ht="13.5" customHeight="1" x14ac:dyDescent="0.25">
      <c r="A19" s="1381"/>
      <c r="B19" s="1381"/>
      <c r="F19" s="1381"/>
      <c r="G19" s="1381"/>
      <c r="H19" s="1381"/>
      <c r="I19" s="1381"/>
      <c r="J19" s="1381"/>
      <c r="K19" s="1356"/>
    </row>
    <row r="20" spans="1:11" ht="13.5" customHeight="1" x14ac:dyDescent="0.25">
      <c r="A20" s="1381"/>
      <c r="B20" s="1381"/>
      <c r="F20" s="1381"/>
      <c r="G20" s="1381"/>
      <c r="H20" s="1381"/>
      <c r="I20" s="1381"/>
      <c r="J20" s="1381"/>
      <c r="K20" s="1356"/>
    </row>
    <row r="21" spans="1:11" ht="13.5" customHeight="1" x14ac:dyDescent="0.25">
      <c r="A21" s="1381"/>
      <c r="B21" s="1381"/>
      <c r="F21" s="1381"/>
      <c r="G21" s="1381"/>
      <c r="H21" s="1381"/>
      <c r="I21" s="1381"/>
      <c r="J21" s="1381"/>
      <c r="K21" s="1356"/>
    </row>
    <row r="22" spans="1:11" ht="13.5" customHeight="1" x14ac:dyDescent="0.25"/>
    <row r="23" spans="1:11" ht="13.5" customHeight="1" x14ac:dyDescent="0.25"/>
    <row r="24" spans="1:11" ht="13.5" customHeight="1" x14ac:dyDescent="0.25"/>
    <row r="25" spans="1:11" x14ac:dyDescent="0.25">
      <c r="A25" s="1803" t="s">
        <v>564</v>
      </c>
      <c r="B25" s="1358"/>
      <c r="C25" s="1356"/>
      <c r="D25" s="1356"/>
      <c r="E25" s="1356"/>
      <c r="F25" s="1356"/>
    </row>
    <row r="26" spans="1:11" ht="13.5" customHeight="1" x14ac:dyDescent="0.25">
      <c r="A26" s="1379" t="str">
        <f>+C4</f>
        <v>Q1/18</v>
      </c>
      <c r="B26" s="1379"/>
      <c r="C26" s="1356"/>
      <c r="D26" s="1356"/>
      <c r="E26" s="1356"/>
      <c r="F26" s="1356"/>
    </row>
    <row r="27" spans="1:11" ht="13.5" customHeight="1" thickBot="1" x14ac:dyDescent="0.3"/>
    <row r="28" spans="1:11" ht="32.25" customHeight="1" thickBot="1" x14ac:dyDescent="0.3">
      <c r="A28" s="1376" t="s">
        <v>0</v>
      </c>
      <c r="B28" s="2723" t="s">
        <v>563</v>
      </c>
      <c r="C28" s="2723" t="s">
        <v>562</v>
      </c>
      <c r="D28" s="2723" t="s">
        <v>561</v>
      </c>
      <c r="E28" s="2723" t="s">
        <v>560</v>
      </c>
      <c r="F28" s="2724" t="s">
        <v>559</v>
      </c>
    </row>
    <row r="29" spans="1:11" ht="16.5" customHeight="1" x14ac:dyDescent="0.25">
      <c r="A29" s="1372" t="s">
        <v>508</v>
      </c>
      <c r="B29" s="1373">
        <v>14.712</v>
      </c>
      <c r="C29" s="1370">
        <v>30.117999999999999</v>
      </c>
      <c r="D29" s="1370">
        <v>20.2</v>
      </c>
      <c r="E29" s="1370">
        <v>28.428999999999998</v>
      </c>
      <c r="F29" s="1368">
        <v>93.501000000000005</v>
      </c>
      <c r="G29" s="1356"/>
      <c r="H29" s="1356"/>
      <c r="I29" s="1356"/>
      <c r="J29" s="1380"/>
      <c r="K29" s="1377"/>
    </row>
    <row r="30" spans="1:11" ht="16.5" customHeight="1" x14ac:dyDescent="0.25">
      <c r="A30" s="1372" t="s">
        <v>507</v>
      </c>
      <c r="B30" s="1370">
        <v>7.5359999999999996</v>
      </c>
      <c r="C30" s="1370">
        <v>29.154</v>
      </c>
      <c r="D30" s="1370">
        <v>3.7069999999999999</v>
      </c>
      <c r="E30" s="1370">
        <v>17.68</v>
      </c>
      <c r="F30" s="1368">
        <v>58.076999999999998</v>
      </c>
      <c r="G30" s="1356"/>
      <c r="H30" s="1356"/>
      <c r="I30" s="2722"/>
      <c r="J30" s="1378"/>
      <c r="K30" s="1377"/>
    </row>
    <row r="31" spans="1:11" ht="16.5" customHeight="1" x14ac:dyDescent="0.25">
      <c r="A31" s="1372" t="s">
        <v>506</v>
      </c>
      <c r="B31" s="1370">
        <v>4.258</v>
      </c>
      <c r="C31" s="1370">
        <v>5.7919999999999998</v>
      </c>
      <c r="D31" s="1370">
        <v>4.7160000000000002</v>
      </c>
      <c r="E31" s="1370">
        <v>12.938000000000001</v>
      </c>
      <c r="F31" s="1368">
        <v>27.704000000000001</v>
      </c>
      <c r="I31" s="1353"/>
      <c r="J31" s="1378"/>
      <c r="K31" s="1377"/>
    </row>
    <row r="32" spans="1:11" ht="16.5" customHeight="1" x14ac:dyDescent="0.25">
      <c r="A32" s="1372" t="s">
        <v>505</v>
      </c>
      <c r="B32" s="1370">
        <v>26.702999999999999</v>
      </c>
      <c r="C32" s="1370">
        <v>19.581</v>
      </c>
      <c r="D32" s="1370">
        <v>6.1280000000000001</v>
      </c>
      <c r="E32" s="1370">
        <v>13.875999999999999</v>
      </c>
      <c r="F32" s="1368">
        <v>65.727000000000004</v>
      </c>
      <c r="G32" s="1374"/>
      <c r="H32" s="1375"/>
      <c r="I32" s="1374"/>
      <c r="J32" s="1364"/>
      <c r="K32" s="1364"/>
    </row>
    <row r="33" spans="1:11" ht="16.5" customHeight="1" x14ac:dyDescent="0.25">
      <c r="A33" s="1371" t="s">
        <v>558</v>
      </c>
      <c r="B33" s="1370">
        <v>5.4020000000000001</v>
      </c>
      <c r="C33" s="1369">
        <v>11.896000000000001</v>
      </c>
      <c r="D33" s="1369">
        <v>57.720999999999997</v>
      </c>
      <c r="E33" s="1369">
        <v>2.5000000000000001E-2</v>
      </c>
      <c r="F33" s="1368">
        <v>75.043999999999997</v>
      </c>
      <c r="G33" s="1367"/>
      <c r="H33" s="1367"/>
      <c r="I33" s="1367"/>
      <c r="J33" s="1364"/>
      <c r="K33" s="1364"/>
    </row>
    <row r="34" spans="1:11" ht="16.5" customHeight="1" x14ac:dyDescent="0.25">
      <c r="A34" s="1366" t="s">
        <v>557</v>
      </c>
      <c r="B34" s="1365">
        <v>58.610999999999997</v>
      </c>
      <c r="C34" s="1365">
        <v>96.540999999999997</v>
      </c>
      <c r="D34" s="1365">
        <v>92.471999999999994</v>
      </c>
      <c r="E34" s="1365">
        <v>72.947999999999993</v>
      </c>
      <c r="F34" s="1365">
        <v>320.10000000000002</v>
      </c>
      <c r="G34" s="1367"/>
      <c r="H34" s="1367"/>
      <c r="I34" s="1367"/>
      <c r="J34" s="1364"/>
      <c r="K34" s="1364"/>
    </row>
    <row r="35" spans="1:11" ht="13.5" customHeight="1" x14ac:dyDescent="0.25">
      <c r="G35" s="1367"/>
      <c r="H35" s="1367"/>
      <c r="I35" s="1367"/>
      <c r="J35" s="1364"/>
      <c r="K35" s="1364"/>
    </row>
    <row r="36" spans="1:11" x14ac:dyDescent="0.25">
      <c r="G36" s="1367"/>
      <c r="H36" s="1367"/>
      <c r="I36" s="1367"/>
      <c r="J36" s="1364"/>
      <c r="K36" s="1364"/>
    </row>
    <row r="37" spans="1:11" ht="13.5" customHeight="1" x14ac:dyDescent="0.25">
      <c r="G37" s="1367"/>
      <c r="H37" s="1367"/>
      <c r="I37" s="1367"/>
      <c r="J37" s="1353"/>
      <c r="K37" s="1353"/>
    </row>
    <row r="38" spans="1:11" ht="13.5" customHeight="1" x14ac:dyDescent="0.25">
      <c r="G38" s="1364"/>
      <c r="H38" s="1364"/>
      <c r="I38" s="1364"/>
      <c r="J38" s="1353"/>
      <c r="K38" s="1353"/>
    </row>
    <row r="39" spans="1:11" ht="13.5" customHeight="1" x14ac:dyDescent="0.25">
      <c r="I39" s="1353"/>
      <c r="J39" s="1353"/>
      <c r="K39" s="1353"/>
    </row>
    <row r="40" spans="1:11" ht="13.5" customHeight="1" x14ac:dyDescent="0.25">
      <c r="A40" s="1353"/>
      <c r="B40" s="1353"/>
      <c r="C40" s="1353"/>
      <c r="D40" s="1353"/>
      <c r="E40" s="1353"/>
      <c r="F40" s="1353"/>
      <c r="G40" s="1353"/>
      <c r="H40" s="1353"/>
      <c r="I40" s="1353"/>
      <c r="J40" s="1353"/>
      <c r="K40" s="1353"/>
    </row>
    <row r="41" spans="1:11" ht="13.5" customHeight="1" x14ac:dyDescent="0.25">
      <c r="A41" s="1805" t="s">
        <v>556</v>
      </c>
      <c r="B41" s="1363"/>
      <c r="C41" s="1362"/>
      <c r="D41" s="1362"/>
      <c r="E41" s="1362"/>
      <c r="F41" s="1362"/>
      <c r="G41" s="1362"/>
      <c r="H41" s="1362"/>
      <c r="I41" s="1362"/>
      <c r="J41" s="1362"/>
      <c r="K41" s="1362"/>
    </row>
    <row r="42" spans="1:11" ht="13.5" customHeight="1" thickBot="1" x14ac:dyDescent="0.3">
      <c r="A42" s="894" t="s">
        <v>417</v>
      </c>
      <c r="B42" s="2393" t="str">
        <f>+A26</f>
        <v>Q1/18</v>
      </c>
      <c r="C42" s="2392" t="str">
        <f>+D4</f>
        <v>Q4/17</v>
      </c>
      <c r="D42" s="2392" t="str">
        <f>+E4</f>
        <v>Q3/17</v>
      </c>
      <c r="E42" s="2392" t="str">
        <f>+F4</f>
        <v>Q2/17</v>
      </c>
      <c r="F42" s="2392" t="str">
        <f>+G4</f>
        <v>Q1/17</v>
      </c>
      <c r="G42" s="2392" t="str">
        <f>+H4</f>
        <v>Q4/16</v>
      </c>
      <c r="H42" s="2392" t="s">
        <v>316</v>
      </c>
      <c r="I42" s="2392" t="s">
        <v>315</v>
      </c>
      <c r="J42" s="2392" t="s">
        <v>314</v>
      </c>
      <c r="K42" s="2392" t="s">
        <v>313</v>
      </c>
    </row>
    <row r="43" spans="1:11" ht="23.25" customHeight="1" x14ac:dyDescent="0.25">
      <c r="A43" s="893" t="s">
        <v>555</v>
      </c>
      <c r="B43" s="1361">
        <v>-0.34799999999999998</v>
      </c>
      <c r="C43" s="1361">
        <v>-4.3999999999999997E-2</v>
      </c>
      <c r="D43" s="1361">
        <v>-0.14599999999999999</v>
      </c>
      <c r="E43" s="1361">
        <v>0.28999999999999998</v>
      </c>
      <c r="F43" s="1361">
        <v>0.26100000000000001</v>
      </c>
      <c r="G43" s="1361">
        <v>0.89300000000000002</v>
      </c>
      <c r="H43" s="1361">
        <v>1.379</v>
      </c>
      <c r="I43" s="1361">
        <v>0.20100000000000001</v>
      </c>
      <c r="J43" s="1361">
        <v>-0.19400000000000001</v>
      </c>
      <c r="K43" s="1361">
        <v>-0.33200000000000002</v>
      </c>
    </row>
    <row r="44" spans="1:11" ht="13.5" customHeight="1" x14ac:dyDescent="0.25">
      <c r="A44" s="893" t="s">
        <v>485</v>
      </c>
      <c r="B44" s="1361">
        <v>-1.25</v>
      </c>
      <c r="C44" s="1361">
        <v>-1.4159999999999999</v>
      </c>
      <c r="D44" s="1361">
        <v>-0.26700000000000002</v>
      </c>
      <c r="E44" s="1361">
        <v>0.28000000000000003</v>
      </c>
      <c r="F44" s="1361">
        <v>0.82200000000000006</v>
      </c>
      <c r="G44" s="1361">
        <v>0.38</v>
      </c>
      <c r="H44" s="1361">
        <v>0.92100000000000004</v>
      </c>
      <c r="I44" s="1361">
        <v>0.15100000000000002</v>
      </c>
      <c r="J44" s="1361">
        <v>0.50800000000000001</v>
      </c>
      <c r="K44" s="1361">
        <v>1.7490000000000001</v>
      </c>
    </row>
    <row r="45" spans="1:11" ht="13.5" customHeight="1" x14ac:dyDescent="0.25">
      <c r="A45" s="893" t="s">
        <v>554</v>
      </c>
      <c r="B45" s="1361">
        <v>-1.9610000000000001</v>
      </c>
      <c r="C45" s="1361">
        <v>0.52979999999999983</v>
      </c>
      <c r="D45" s="1361">
        <v>0.41380000000000006</v>
      </c>
      <c r="E45" s="1361">
        <v>0.94980000000000009</v>
      </c>
      <c r="F45" s="1361">
        <v>-0.22900000000000004</v>
      </c>
      <c r="G45" s="1361">
        <v>-1.4690000000000001</v>
      </c>
      <c r="H45" s="1361">
        <v>7.0229999999999997</v>
      </c>
      <c r="I45" s="1361">
        <v>5.3159999999999998</v>
      </c>
      <c r="J45" s="1361">
        <v>3.5460000000000003</v>
      </c>
      <c r="K45" s="1361">
        <v>0.125</v>
      </c>
    </row>
    <row r="46" spans="1:11" ht="13.5" customHeight="1" x14ac:dyDescent="0.25">
      <c r="A46" s="893" t="s">
        <v>486</v>
      </c>
      <c r="B46" s="1361">
        <v>-3.4000000000000002E-2</v>
      </c>
      <c r="C46" s="1361">
        <v>-9.6000000000000002E-2</v>
      </c>
      <c r="D46" s="1361">
        <v>0.309</v>
      </c>
      <c r="E46" s="1361">
        <v>0.39500000000000002</v>
      </c>
      <c r="F46" s="1361">
        <v>0.39100000000000001</v>
      </c>
      <c r="G46" s="1361">
        <v>1.2999999999999999E-2</v>
      </c>
      <c r="H46" s="1361">
        <v>0.26500000000000001</v>
      </c>
      <c r="I46" s="1361">
        <v>0.14699999999999999</v>
      </c>
      <c r="J46" s="1361">
        <v>0.23</v>
      </c>
      <c r="K46" s="1361">
        <v>0.26600000000000001</v>
      </c>
    </row>
    <row r="47" spans="1:11" x14ac:dyDescent="0.25">
      <c r="A47" s="895" t="s">
        <v>410</v>
      </c>
      <c r="B47" s="1360">
        <v>-3.5920000000000001</v>
      </c>
      <c r="C47" s="1360">
        <v>-1.0349999999999999</v>
      </c>
      <c r="D47" s="1360">
        <v>0.311</v>
      </c>
      <c r="E47" s="1360">
        <v>1.9259999999999999</v>
      </c>
      <c r="F47" s="1360">
        <v>1.276</v>
      </c>
      <c r="G47" s="1360">
        <v>-0.183</v>
      </c>
      <c r="H47" s="1360">
        <v>9.5890000000000004</v>
      </c>
      <c r="I47" s="1360">
        <v>5.8019999999999996</v>
      </c>
      <c r="J47" s="1360">
        <v>4.0910000000000002</v>
      </c>
      <c r="K47" s="1360">
        <v>1.823</v>
      </c>
    </row>
    <row r="48" spans="1:11" ht="13.5" customHeight="1" x14ac:dyDescent="0.25">
      <c r="G48" s="1359"/>
      <c r="H48" s="1359"/>
      <c r="I48" s="1359"/>
      <c r="J48" s="1359"/>
      <c r="K48" s="1359"/>
    </row>
    <row r="49" spans="1:11" ht="13.5" customHeight="1" x14ac:dyDescent="0.25">
      <c r="A49" s="1803" t="s">
        <v>553</v>
      </c>
      <c r="B49" s="1803"/>
      <c r="C49" s="1803"/>
      <c r="D49" s="1358"/>
      <c r="E49" s="1358"/>
      <c r="F49" s="1358"/>
      <c r="G49" s="1357"/>
      <c r="H49" s="1357"/>
      <c r="I49" s="1357"/>
      <c r="J49" s="1357"/>
      <c r="K49" s="1357"/>
    </row>
    <row r="50" spans="1:11" ht="13.5" customHeight="1" thickBot="1" x14ac:dyDescent="0.3">
      <c r="A50" s="894" t="s">
        <v>552</v>
      </c>
      <c r="B50" s="2393" t="str">
        <f>+B42</f>
        <v>Q1/18</v>
      </c>
      <c r="C50" s="2392" t="str">
        <f>+C42</f>
        <v>Q4/17</v>
      </c>
      <c r="D50" s="2392" t="str">
        <f>+E4</f>
        <v>Q3/17</v>
      </c>
      <c r="E50" s="2392" t="str">
        <f>+F4</f>
        <v>Q2/17</v>
      </c>
      <c r="F50" s="2393" t="str">
        <f t="shared" ref="F50:K50" si="0">+F42</f>
        <v>Q1/17</v>
      </c>
      <c r="G50" s="2393" t="str">
        <f t="shared" si="0"/>
        <v>Q4/16</v>
      </c>
      <c r="H50" s="2393" t="str">
        <f t="shared" si="0"/>
        <v>Q3/16</v>
      </c>
      <c r="I50" s="2393" t="str">
        <f t="shared" si="0"/>
        <v>Q2/16</v>
      </c>
      <c r="J50" s="2393" t="str">
        <f t="shared" si="0"/>
        <v>Q1/16</v>
      </c>
      <c r="K50" s="2393" t="str">
        <f t="shared" si="0"/>
        <v>Q4/15</v>
      </c>
    </row>
    <row r="51" spans="1:11" ht="13.5" customHeight="1" x14ac:dyDescent="0.25">
      <c r="A51" s="893" t="s">
        <v>550</v>
      </c>
      <c r="B51" s="1354">
        <v>41.064489223579727</v>
      </c>
      <c r="C51" s="1354">
        <v>41.475897389659423</v>
      </c>
      <c r="D51" s="1354">
        <v>41.3266521572234</v>
      </c>
      <c r="E51" s="1354">
        <v>40.354115534719355</v>
      </c>
      <c r="F51" s="1354">
        <v>38.432351014632943</v>
      </c>
      <c r="G51" s="1354">
        <v>40.200000368019815</v>
      </c>
      <c r="H51" s="1355">
        <v>39</v>
      </c>
      <c r="I51" s="1355">
        <v>38</v>
      </c>
      <c r="J51" s="1355">
        <v>39</v>
      </c>
      <c r="K51" s="1355">
        <v>39</v>
      </c>
    </row>
    <row r="52" spans="1:11" ht="13.5" customHeight="1" x14ac:dyDescent="0.25">
      <c r="A52" s="893" t="s">
        <v>549</v>
      </c>
      <c r="B52" s="1354">
        <v>56.940737854358574</v>
      </c>
      <c r="C52" s="1354">
        <v>56.518174096205122</v>
      </c>
      <c r="D52" s="1354">
        <v>56.680322084469402</v>
      </c>
      <c r="E52" s="1354">
        <v>57.532317205698916</v>
      </c>
      <c r="F52" s="1354">
        <v>59.233625667607917</v>
      </c>
      <c r="G52" s="1354">
        <v>57.658584338180766</v>
      </c>
      <c r="H52" s="1355">
        <v>59</v>
      </c>
      <c r="I52" s="1355">
        <v>60</v>
      </c>
      <c r="J52" s="1355">
        <v>60</v>
      </c>
      <c r="K52" s="1355">
        <v>60</v>
      </c>
    </row>
    <row r="53" spans="1:11" ht="13.5" customHeight="1" x14ac:dyDescent="0.25">
      <c r="A53" s="893" t="s">
        <v>4</v>
      </c>
      <c r="B53" s="1354">
        <v>1.9947729220617008</v>
      </c>
      <c r="C53" s="1354">
        <v>2.0059285141354577</v>
      </c>
      <c r="D53" s="1354">
        <v>1.993025758307196</v>
      </c>
      <c r="E53" s="1354">
        <v>2.1135672595817239</v>
      </c>
      <c r="F53" s="1354">
        <v>2.3340233177591316</v>
      </c>
      <c r="G53" s="1354">
        <v>2.141415293799418</v>
      </c>
      <c r="H53" s="1355">
        <v>2</v>
      </c>
      <c r="I53" s="1355">
        <v>2</v>
      </c>
      <c r="J53" s="1355">
        <v>1</v>
      </c>
      <c r="K53" s="1355">
        <v>1</v>
      </c>
    </row>
    <row r="54" spans="1:11" ht="13.5" customHeight="1" x14ac:dyDescent="0.25"/>
    <row r="55" spans="1:11" ht="13.5" customHeight="1" x14ac:dyDescent="0.25"/>
    <row r="56" spans="1:11" ht="13.5" customHeight="1" x14ac:dyDescent="0.25"/>
    <row r="57" spans="1:11" ht="13.5" customHeight="1" x14ac:dyDescent="0.25"/>
    <row r="58" spans="1:11" ht="13.5" customHeight="1" x14ac:dyDescent="0.25"/>
    <row r="59" spans="1:11" ht="13.5" customHeight="1" x14ac:dyDescent="0.25"/>
    <row r="60" spans="1:11" ht="13.5" customHeight="1" x14ac:dyDescent="0.25"/>
    <row r="61" spans="1:11" ht="13.5" customHeight="1" x14ac:dyDescent="0.25"/>
    <row r="62" spans="1:11" ht="13.5" customHeight="1" x14ac:dyDescent="0.25"/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&amp;R&amp;"Arial,Normal"&amp;8Wealth Management</oddHeader>
    <oddFooter>&amp;C&amp;"Arial,Normal"&amp;7Fact book - Q1 2018</oddFooter>
  </headerFooter>
  <legacyDrawingHF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tabColor theme="5"/>
  </sheetPr>
  <dimension ref="F3"/>
  <sheetViews>
    <sheetView view="pageBreakPreview" zoomScaleNormal="100" zoomScaleSheetLayoutView="100" zoomScalePageLayoutView="80" workbookViewId="0">
      <selection activeCell="Q44" sqref="Q44"/>
    </sheetView>
  </sheetViews>
  <sheetFormatPr defaultRowHeight="15" x14ac:dyDescent="0.25"/>
  <cols>
    <col min="1" max="4" width="9.140625" style="1"/>
    <col min="5" max="5" width="3.5703125" style="1" customWidth="1"/>
    <col min="6" max="16384" width="9.140625" style="1"/>
  </cols>
  <sheetData>
    <row r="3" spans="6:6" ht="35.25" x14ac:dyDescent="0.5">
      <c r="F3" s="56"/>
    </row>
  </sheetData>
  <printOptions horizontalCentered="1"/>
  <pageMargins left="0.23622047244094488" right="0.23622047244094488" top="0.74803149606299213" bottom="0.74803149606299213" header="0.31496062992125984" footer="0.31496062992125984"/>
  <pageSetup paperSize="9" orientation="portrait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34998626667073579"/>
  </sheetPr>
  <dimension ref="A1:I644"/>
  <sheetViews>
    <sheetView view="pageBreakPreview" zoomScale="90" zoomScaleNormal="85" zoomScaleSheetLayoutView="90" workbookViewId="0">
      <selection activeCell="E4" sqref="E4"/>
    </sheetView>
  </sheetViews>
  <sheetFormatPr defaultRowHeight="11.25" x14ac:dyDescent="0.2"/>
  <cols>
    <col min="1" max="1" width="33.5703125" style="896" customWidth="1"/>
    <col min="2" max="6" width="7.28515625" style="896" customWidth="1"/>
    <col min="7" max="7" width="9.140625" style="896" customWidth="1"/>
    <col min="8" max="8" width="9.42578125" style="896" customWidth="1"/>
    <col min="9" max="9" width="6.85546875" style="896" customWidth="1"/>
    <col min="10" max="13" width="6" style="896" customWidth="1"/>
    <col min="14" max="16384" width="9.140625" style="896"/>
  </cols>
  <sheetData>
    <row r="1" spans="1:9" ht="13.5" customHeight="1" thickBot="1" x14ac:dyDescent="0.25">
      <c r="A1" s="915"/>
      <c r="B1" s="915"/>
      <c r="C1" s="915"/>
      <c r="D1" s="915"/>
      <c r="E1" s="915"/>
      <c r="F1" s="915"/>
      <c r="G1" s="918"/>
      <c r="H1" s="918"/>
      <c r="I1" s="898"/>
    </row>
    <row r="2" spans="1:9" ht="13.5" customHeight="1" x14ac:dyDescent="0.2">
      <c r="A2" s="917" t="s">
        <v>590</v>
      </c>
      <c r="B2" s="917"/>
      <c r="C2" s="917"/>
      <c r="D2" s="917"/>
      <c r="E2" s="916"/>
      <c r="F2" s="916"/>
      <c r="G2" s="2888" t="s">
        <v>419</v>
      </c>
      <c r="H2" s="2889"/>
      <c r="I2" s="898"/>
    </row>
    <row r="3" spans="1:9" ht="13.5" customHeight="1" x14ac:dyDescent="0.2">
      <c r="A3" s="914"/>
      <c r="B3" s="914"/>
      <c r="C3" s="914"/>
      <c r="D3" s="914"/>
      <c r="E3" s="914"/>
      <c r="F3" s="914"/>
      <c r="G3" s="2315"/>
      <c r="H3" s="913"/>
      <c r="I3" s="898"/>
    </row>
    <row r="4" spans="1:9" ht="27.75" customHeight="1" thickBot="1" x14ac:dyDescent="0.25">
      <c r="A4" s="912" t="s">
        <v>213</v>
      </c>
      <c r="B4" s="2195" t="s">
        <v>318</v>
      </c>
      <c r="C4" s="912" t="s">
        <v>1186</v>
      </c>
      <c r="D4" s="912" t="s">
        <v>1091</v>
      </c>
      <c r="E4" s="912" t="s">
        <v>319</v>
      </c>
      <c r="F4" s="912" t="s">
        <v>318</v>
      </c>
      <c r="G4" s="2336" t="s">
        <v>1283</v>
      </c>
      <c r="H4" s="2337" t="s">
        <v>1282</v>
      </c>
      <c r="I4" s="2197"/>
    </row>
    <row r="5" spans="1:9" ht="13.5" customHeight="1" x14ac:dyDescent="0.2">
      <c r="A5" s="911" t="s">
        <v>351</v>
      </c>
      <c r="B5" s="910">
        <v>55</v>
      </c>
      <c r="C5" s="910">
        <v>115</v>
      </c>
      <c r="D5" s="910">
        <v>154</v>
      </c>
      <c r="E5" s="900">
        <v>153</v>
      </c>
      <c r="F5" s="900">
        <v>163</v>
      </c>
      <c r="G5" s="2316">
        <v>-0.52173913043478259</v>
      </c>
      <c r="H5" s="902">
        <v>-0.66257668711656437</v>
      </c>
      <c r="I5" s="900"/>
    </row>
    <row r="6" spans="1:9" ht="13.5" customHeight="1" x14ac:dyDescent="0.2">
      <c r="A6" s="911" t="s">
        <v>198</v>
      </c>
      <c r="B6" s="910">
        <v>-10</v>
      </c>
      <c r="C6" s="910">
        <v>-5</v>
      </c>
      <c r="D6" s="910">
        <v>-2</v>
      </c>
      <c r="E6" s="900">
        <v>-1</v>
      </c>
      <c r="F6" s="900">
        <v>-3</v>
      </c>
      <c r="G6" s="2316">
        <v>1</v>
      </c>
      <c r="H6" s="902" t="s">
        <v>110</v>
      </c>
      <c r="I6" s="900"/>
    </row>
    <row r="7" spans="1:9" ht="13.5" customHeight="1" x14ac:dyDescent="0.2">
      <c r="A7" s="911" t="s">
        <v>347</v>
      </c>
      <c r="B7" s="910">
        <v>8</v>
      </c>
      <c r="C7" s="910">
        <v>10</v>
      </c>
      <c r="D7" s="910">
        <v>50</v>
      </c>
      <c r="E7" s="900">
        <v>25</v>
      </c>
      <c r="F7" s="900">
        <v>22</v>
      </c>
      <c r="G7" s="2316">
        <v>-0.2</v>
      </c>
      <c r="H7" s="902">
        <v>-0.63636363636363635</v>
      </c>
      <c r="I7" s="900"/>
    </row>
    <row r="8" spans="1:9" ht="13.5" customHeight="1" x14ac:dyDescent="0.2">
      <c r="A8" s="911" t="s">
        <v>409</v>
      </c>
      <c r="B8" s="910">
        <v>31</v>
      </c>
      <c r="C8" s="910">
        <v>31</v>
      </c>
      <c r="D8" s="910">
        <v>4</v>
      </c>
      <c r="E8" s="900">
        <v>1</v>
      </c>
      <c r="F8" s="900">
        <v>-8</v>
      </c>
      <c r="G8" s="2316">
        <v>0</v>
      </c>
      <c r="H8" s="902" t="s">
        <v>110</v>
      </c>
      <c r="I8" s="900"/>
    </row>
    <row r="9" spans="1:9" ht="13.5" customHeight="1" x14ac:dyDescent="0.2">
      <c r="A9" s="908" t="s">
        <v>344</v>
      </c>
      <c r="B9" s="907">
        <v>84</v>
      </c>
      <c r="C9" s="907">
        <v>151</v>
      </c>
      <c r="D9" s="907">
        <v>206</v>
      </c>
      <c r="E9" s="906">
        <v>178</v>
      </c>
      <c r="F9" s="906">
        <v>174</v>
      </c>
      <c r="G9" s="2317">
        <v>-0.44370860927152317</v>
      </c>
      <c r="H9" s="905">
        <v>-0.51724137931034486</v>
      </c>
      <c r="I9" s="2196"/>
    </row>
    <row r="10" spans="1:9" ht="13.5" customHeight="1" x14ac:dyDescent="0.2">
      <c r="A10" s="908" t="s">
        <v>334</v>
      </c>
      <c r="B10" s="907">
        <v>-44</v>
      </c>
      <c r="C10" s="907">
        <v>-102</v>
      </c>
      <c r="D10" s="907">
        <v>-82</v>
      </c>
      <c r="E10" s="906">
        <v>-104</v>
      </c>
      <c r="F10" s="906">
        <v>-79</v>
      </c>
      <c r="G10" s="2317">
        <v>-0.56862745098039214</v>
      </c>
      <c r="H10" s="905">
        <v>-0.44303797468354428</v>
      </c>
      <c r="I10" s="2196"/>
    </row>
    <row r="11" spans="1:9" ht="13.5" customHeight="1" x14ac:dyDescent="0.2">
      <c r="A11" s="908" t="s">
        <v>332</v>
      </c>
      <c r="B11" s="907">
        <v>40</v>
      </c>
      <c r="C11" s="907">
        <v>49</v>
      </c>
      <c r="D11" s="907">
        <v>124</v>
      </c>
      <c r="E11" s="906">
        <v>74</v>
      </c>
      <c r="F11" s="906">
        <v>95</v>
      </c>
      <c r="G11" s="2317">
        <v>-0.18367346938775511</v>
      </c>
      <c r="H11" s="905">
        <v>-0.57894736842105265</v>
      </c>
      <c r="I11" s="900"/>
    </row>
    <row r="12" spans="1:9" ht="13.5" customHeight="1" x14ac:dyDescent="0.2">
      <c r="A12" s="911" t="s">
        <v>142</v>
      </c>
      <c r="B12" s="910">
        <v>-3</v>
      </c>
      <c r="C12" s="910">
        <v>2</v>
      </c>
      <c r="D12" s="910">
        <v>-9</v>
      </c>
      <c r="E12" s="900">
        <v>-1</v>
      </c>
      <c r="F12" s="900">
        <v>1</v>
      </c>
      <c r="G12" s="2318" t="s">
        <v>110</v>
      </c>
      <c r="H12" s="909" t="s">
        <v>110</v>
      </c>
      <c r="I12" s="2196"/>
    </row>
    <row r="13" spans="1:9" ht="13.5" customHeight="1" x14ac:dyDescent="0.2">
      <c r="A13" s="908" t="s">
        <v>138</v>
      </c>
      <c r="B13" s="907">
        <v>37</v>
      </c>
      <c r="C13" s="907">
        <v>51</v>
      </c>
      <c r="D13" s="907">
        <v>115</v>
      </c>
      <c r="E13" s="906">
        <v>73</v>
      </c>
      <c r="F13" s="906">
        <v>96</v>
      </c>
      <c r="G13" s="2317">
        <v>-0.27450980392156865</v>
      </c>
      <c r="H13" s="905">
        <v>-0.61458333333333337</v>
      </c>
      <c r="I13" s="2196"/>
    </row>
    <row r="14" spans="1:9" ht="13.5" customHeight="1" x14ac:dyDescent="0.2">
      <c r="A14" s="897"/>
      <c r="B14" s="904"/>
      <c r="C14" s="897"/>
      <c r="D14" s="904"/>
      <c r="E14" s="897"/>
      <c r="F14" s="897"/>
      <c r="G14" s="2316" t="s">
        <v>110</v>
      </c>
      <c r="H14" s="902" t="s">
        <v>110</v>
      </c>
      <c r="I14" s="900"/>
    </row>
    <row r="15" spans="1:9" ht="13.5" customHeight="1" x14ac:dyDescent="0.2">
      <c r="A15" s="901" t="s">
        <v>128</v>
      </c>
      <c r="B15" s="900">
        <v>3254</v>
      </c>
      <c r="C15" s="900">
        <v>3319</v>
      </c>
      <c r="D15" s="900">
        <v>3318</v>
      </c>
      <c r="E15" s="903">
        <v>3471</v>
      </c>
      <c r="F15" s="900">
        <v>4105</v>
      </c>
      <c r="G15" s="2316">
        <v>-1.9584212112081952E-2</v>
      </c>
      <c r="H15" s="902">
        <v>-0.20730816077953715</v>
      </c>
      <c r="I15" s="900"/>
    </row>
    <row r="16" spans="1:9" ht="13.5" customHeight="1" x14ac:dyDescent="0.2">
      <c r="A16" s="901" t="s">
        <v>421</v>
      </c>
      <c r="B16" s="900">
        <v>18668.204654283007</v>
      </c>
      <c r="C16" s="900">
        <v>20530.985548198994</v>
      </c>
      <c r="D16" s="900">
        <v>19893</v>
      </c>
      <c r="E16" s="900">
        <v>20599</v>
      </c>
      <c r="F16" s="900">
        <v>20497</v>
      </c>
      <c r="G16" s="2316">
        <v>-9.0730222840149699E-2</v>
      </c>
      <c r="H16" s="902">
        <v>-8.9222586023173803E-2</v>
      </c>
      <c r="I16" s="900"/>
    </row>
    <row r="17" spans="1:9" ht="13.5" customHeight="1" thickBot="1" x14ac:dyDescent="0.25">
      <c r="A17" s="901" t="s">
        <v>122</v>
      </c>
      <c r="B17" s="900">
        <v>6938</v>
      </c>
      <c r="C17" s="900">
        <v>6642</v>
      </c>
      <c r="D17" s="900">
        <v>7350</v>
      </c>
      <c r="E17" s="900">
        <v>7197</v>
      </c>
      <c r="F17" s="900">
        <v>7007</v>
      </c>
      <c r="G17" s="2319">
        <v>4.4564890093345376E-2</v>
      </c>
      <c r="H17" s="2320">
        <v>-9.8472955615812752E-3</v>
      </c>
      <c r="I17" s="899"/>
    </row>
    <row r="18" spans="1:9" ht="13.5" customHeight="1" x14ac:dyDescent="0.2">
      <c r="A18" s="898"/>
      <c r="B18" s="898"/>
      <c r="C18" s="898"/>
      <c r="D18" s="898"/>
      <c r="E18" s="898"/>
      <c r="F18" s="898"/>
      <c r="G18" s="898"/>
      <c r="H18" s="898"/>
      <c r="I18" s="898"/>
    </row>
    <row r="19" spans="1:9" s="897" customFormat="1" ht="13.5" customHeight="1" x14ac:dyDescent="0.2">
      <c r="A19" s="898"/>
      <c r="B19" s="898"/>
      <c r="C19" s="898"/>
      <c r="D19" s="898"/>
      <c r="E19" s="898"/>
      <c r="F19" s="898"/>
      <c r="G19" s="899"/>
      <c r="H19" s="899"/>
      <c r="I19" s="898"/>
    </row>
    <row r="20" spans="1:9" s="897" customFormat="1" ht="13.5" customHeight="1" x14ac:dyDescent="0.2">
      <c r="A20" s="898"/>
      <c r="B20" s="898"/>
      <c r="C20" s="898"/>
      <c r="D20" s="898"/>
      <c r="E20" s="898"/>
      <c r="F20" s="898"/>
      <c r="G20" s="898"/>
      <c r="H20" s="898"/>
      <c r="I20" s="898"/>
    </row>
    <row r="21" spans="1:9" s="897" customFormat="1" ht="13.5" customHeight="1" x14ac:dyDescent="0.2"/>
    <row r="22" spans="1:9" s="897" customFormat="1" x14ac:dyDescent="0.2"/>
    <row r="23" spans="1:9" s="897" customFormat="1" x14ac:dyDescent="0.2"/>
    <row r="24" spans="1:9" s="897" customFormat="1" x14ac:dyDescent="0.2"/>
    <row r="25" spans="1:9" s="897" customFormat="1" x14ac:dyDescent="0.2"/>
    <row r="26" spans="1:9" s="897" customFormat="1" x14ac:dyDescent="0.2"/>
    <row r="27" spans="1:9" s="897" customFormat="1" x14ac:dyDescent="0.2"/>
    <row r="28" spans="1:9" s="897" customFormat="1" x14ac:dyDescent="0.2"/>
    <row r="29" spans="1:9" s="897" customFormat="1" x14ac:dyDescent="0.2"/>
    <row r="30" spans="1:9" s="897" customFormat="1" x14ac:dyDescent="0.2"/>
    <row r="31" spans="1:9" s="897" customFormat="1" x14ac:dyDescent="0.2"/>
    <row r="32" spans="1:9" s="897" customFormat="1" x14ac:dyDescent="0.2"/>
    <row r="33" s="897" customFormat="1" x14ac:dyDescent="0.2"/>
    <row r="34" s="897" customFormat="1" x14ac:dyDescent="0.2"/>
    <row r="35" s="897" customFormat="1" x14ac:dyDescent="0.2"/>
    <row r="36" s="897" customFormat="1" x14ac:dyDescent="0.2"/>
    <row r="37" s="897" customFormat="1" x14ac:dyDescent="0.2"/>
    <row r="38" s="897" customFormat="1" x14ac:dyDescent="0.2"/>
    <row r="39" s="897" customFormat="1" x14ac:dyDescent="0.2"/>
    <row r="40" s="897" customFormat="1" x14ac:dyDescent="0.2"/>
    <row r="41" s="897" customFormat="1" x14ac:dyDescent="0.2"/>
    <row r="42" s="897" customFormat="1" x14ac:dyDescent="0.2"/>
    <row r="43" s="897" customFormat="1" x14ac:dyDescent="0.2"/>
    <row r="44" s="897" customFormat="1" x14ac:dyDescent="0.2"/>
    <row r="45" s="897" customFormat="1" x14ac:dyDescent="0.2"/>
    <row r="46" s="897" customFormat="1" x14ac:dyDescent="0.2"/>
    <row r="47" s="897" customFormat="1" x14ac:dyDescent="0.2"/>
    <row r="48" s="897" customFormat="1" x14ac:dyDescent="0.2"/>
    <row r="49" s="897" customFormat="1" x14ac:dyDescent="0.2"/>
    <row r="50" s="897" customFormat="1" x14ac:dyDescent="0.2"/>
    <row r="51" s="897" customFormat="1" x14ac:dyDescent="0.2"/>
    <row r="52" s="897" customFormat="1" x14ac:dyDescent="0.2"/>
    <row r="53" s="897" customFormat="1" x14ac:dyDescent="0.2"/>
    <row r="54" s="897" customFormat="1" x14ac:dyDescent="0.2"/>
    <row r="55" s="897" customFormat="1" x14ac:dyDescent="0.2"/>
    <row r="56" s="897" customFormat="1" x14ac:dyDescent="0.2"/>
    <row r="57" s="897" customFormat="1" x14ac:dyDescent="0.2"/>
    <row r="58" s="897" customFormat="1" x14ac:dyDescent="0.2"/>
    <row r="59" s="897" customFormat="1" x14ac:dyDescent="0.2"/>
    <row r="60" s="897" customFormat="1" x14ac:dyDescent="0.2"/>
    <row r="61" s="897" customFormat="1" x14ac:dyDescent="0.2"/>
    <row r="62" s="897" customFormat="1" x14ac:dyDescent="0.2"/>
    <row r="63" s="897" customFormat="1" x14ac:dyDescent="0.2"/>
    <row r="64" s="897" customFormat="1" x14ac:dyDescent="0.2"/>
    <row r="65" s="897" customFormat="1" x14ac:dyDescent="0.2"/>
    <row r="66" s="897" customFormat="1" x14ac:dyDescent="0.2"/>
    <row r="67" s="897" customFormat="1" x14ac:dyDescent="0.2"/>
    <row r="68" s="897" customFormat="1" x14ac:dyDescent="0.2"/>
    <row r="69" s="897" customFormat="1" x14ac:dyDescent="0.2"/>
    <row r="70" s="897" customFormat="1" x14ac:dyDescent="0.2"/>
    <row r="71" s="897" customFormat="1" x14ac:dyDescent="0.2"/>
    <row r="72" s="897" customFormat="1" x14ac:dyDescent="0.2"/>
    <row r="73" s="897" customFormat="1" x14ac:dyDescent="0.2"/>
    <row r="74" s="897" customFormat="1" x14ac:dyDescent="0.2"/>
    <row r="75" s="897" customFormat="1" x14ac:dyDescent="0.2"/>
    <row r="76" s="897" customFormat="1" x14ac:dyDescent="0.2"/>
    <row r="77" s="897" customFormat="1" x14ac:dyDescent="0.2"/>
    <row r="78" s="897" customFormat="1" x14ac:dyDescent="0.2"/>
    <row r="79" s="897" customFormat="1" x14ac:dyDescent="0.2"/>
    <row r="80" s="897" customFormat="1" x14ac:dyDescent="0.2"/>
    <row r="81" s="897" customFormat="1" x14ac:dyDescent="0.2"/>
    <row r="82" s="897" customFormat="1" x14ac:dyDescent="0.2"/>
    <row r="83" s="897" customFormat="1" x14ac:dyDescent="0.2"/>
    <row r="84" s="897" customFormat="1" x14ac:dyDescent="0.2"/>
    <row r="85" s="897" customFormat="1" x14ac:dyDescent="0.2"/>
    <row r="86" s="897" customFormat="1" x14ac:dyDescent="0.2"/>
    <row r="87" s="897" customFormat="1" x14ac:dyDescent="0.2"/>
    <row r="88" s="897" customFormat="1" x14ac:dyDescent="0.2"/>
    <row r="89" s="897" customFormat="1" x14ac:dyDescent="0.2"/>
    <row r="90" s="897" customFormat="1" x14ac:dyDescent="0.2"/>
    <row r="91" s="897" customFormat="1" x14ac:dyDescent="0.2"/>
    <row r="92" s="897" customFormat="1" x14ac:dyDescent="0.2"/>
    <row r="93" s="897" customFormat="1" x14ac:dyDescent="0.2"/>
    <row r="94" s="897" customFormat="1" x14ac:dyDescent="0.2"/>
    <row r="95" s="897" customFormat="1" x14ac:dyDescent="0.2"/>
    <row r="96" s="897" customFormat="1" x14ac:dyDescent="0.2"/>
    <row r="97" s="897" customFormat="1" x14ac:dyDescent="0.2"/>
    <row r="98" s="897" customFormat="1" x14ac:dyDescent="0.2"/>
    <row r="99" s="897" customFormat="1" x14ac:dyDescent="0.2"/>
    <row r="100" s="897" customFormat="1" x14ac:dyDescent="0.2"/>
    <row r="101" s="897" customFormat="1" x14ac:dyDescent="0.2"/>
    <row r="102" s="897" customFormat="1" x14ac:dyDescent="0.2"/>
    <row r="103" s="897" customFormat="1" x14ac:dyDescent="0.2"/>
    <row r="104" s="897" customFormat="1" x14ac:dyDescent="0.2"/>
    <row r="105" s="897" customFormat="1" x14ac:dyDescent="0.2"/>
    <row r="106" s="897" customFormat="1" x14ac:dyDescent="0.2"/>
    <row r="107" s="897" customFormat="1" x14ac:dyDescent="0.2"/>
    <row r="108" s="897" customFormat="1" x14ac:dyDescent="0.2"/>
    <row r="109" s="897" customFormat="1" x14ac:dyDescent="0.2"/>
    <row r="110" s="897" customFormat="1" x14ac:dyDescent="0.2"/>
    <row r="111" s="897" customFormat="1" x14ac:dyDescent="0.2"/>
    <row r="112" s="897" customFormat="1" x14ac:dyDescent="0.2"/>
    <row r="113" s="897" customFormat="1" x14ac:dyDescent="0.2"/>
    <row r="114" s="897" customFormat="1" x14ac:dyDescent="0.2"/>
    <row r="115" s="897" customFormat="1" x14ac:dyDescent="0.2"/>
    <row r="116" s="897" customFormat="1" x14ac:dyDescent="0.2"/>
    <row r="117" s="897" customFormat="1" x14ac:dyDescent="0.2"/>
    <row r="118" s="897" customFormat="1" x14ac:dyDescent="0.2"/>
    <row r="119" s="897" customFormat="1" x14ac:dyDescent="0.2"/>
    <row r="120" s="897" customFormat="1" x14ac:dyDescent="0.2"/>
    <row r="121" s="897" customFormat="1" x14ac:dyDescent="0.2"/>
    <row r="122" s="897" customFormat="1" x14ac:dyDescent="0.2"/>
    <row r="123" s="897" customFormat="1" x14ac:dyDescent="0.2"/>
    <row r="124" s="897" customFormat="1" x14ac:dyDescent="0.2"/>
    <row r="125" s="897" customFormat="1" x14ac:dyDescent="0.2"/>
    <row r="126" s="897" customFormat="1" x14ac:dyDescent="0.2"/>
    <row r="127" s="897" customFormat="1" x14ac:dyDescent="0.2"/>
    <row r="128" s="897" customFormat="1" x14ac:dyDescent="0.2"/>
    <row r="129" s="897" customFormat="1" x14ac:dyDescent="0.2"/>
    <row r="130" s="897" customFormat="1" x14ac:dyDescent="0.2"/>
    <row r="131" s="897" customFormat="1" x14ac:dyDescent="0.2"/>
    <row r="132" s="897" customFormat="1" x14ac:dyDescent="0.2"/>
    <row r="133" s="897" customFormat="1" x14ac:dyDescent="0.2"/>
    <row r="134" s="897" customFormat="1" x14ac:dyDescent="0.2"/>
    <row r="135" s="897" customFormat="1" x14ac:dyDescent="0.2"/>
    <row r="136" s="897" customFormat="1" x14ac:dyDescent="0.2"/>
    <row r="137" s="897" customFormat="1" x14ac:dyDescent="0.2"/>
    <row r="138" s="897" customFormat="1" x14ac:dyDescent="0.2"/>
    <row r="139" s="897" customFormat="1" x14ac:dyDescent="0.2"/>
    <row r="140" s="897" customFormat="1" x14ac:dyDescent="0.2"/>
    <row r="141" s="897" customFormat="1" x14ac:dyDescent="0.2"/>
    <row r="142" s="897" customFormat="1" x14ac:dyDescent="0.2"/>
    <row r="143" s="897" customFormat="1" x14ac:dyDescent="0.2"/>
    <row r="144" s="897" customFormat="1" x14ac:dyDescent="0.2"/>
    <row r="145" s="897" customFormat="1" x14ac:dyDescent="0.2"/>
    <row r="146" s="897" customFormat="1" x14ac:dyDescent="0.2"/>
    <row r="147" s="897" customFormat="1" x14ac:dyDescent="0.2"/>
    <row r="148" s="897" customFormat="1" x14ac:dyDescent="0.2"/>
    <row r="149" s="897" customFormat="1" x14ac:dyDescent="0.2"/>
    <row r="150" s="897" customFormat="1" x14ac:dyDescent="0.2"/>
    <row r="151" s="897" customFormat="1" x14ac:dyDescent="0.2"/>
    <row r="152" s="897" customFormat="1" x14ac:dyDescent="0.2"/>
    <row r="153" s="897" customFormat="1" x14ac:dyDescent="0.2"/>
    <row r="154" s="897" customFormat="1" x14ac:dyDescent="0.2"/>
    <row r="155" s="897" customFormat="1" x14ac:dyDescent="0.2"/>
    <row r="156" s="897" customFormat="1" x14ac:dyDescent="0.2"/>
    <row r="157" s="897" customFormat="1" x14ac:dyDescent="0.2"/>
    <row r="158" s="897" customFormat="1" x14ac:dyDescent="0.2"/>
    <row r="159" s="897" customFormat="1" x14ac:dyDescent="0.2"/>
    <row r="160" s="897" customFormat="1" x14ac:dyDescent="0.2"/>
    <row r="161" s="897" customFormat="1" x14ac:dyDescent="0.2"/>
    <row r="162" s="897" customFormat="1" x14ac:dyDescent="0.2"/>
    <row r="163" s="897" customFormat="1" x14ac:dyDescent="0.2"/>
    <row r="164" s="897" customFormat="1" x14ac:dyDescent="0.2"/>
    <row r="165" s="897" customFormat="1" x14ac:dyDescent="0.2"/>
    <row r="166" s="897" customFormat="1" x14ac:dyDescent="0.2"/>
    <row r="167" s="897" customFormat="1" x14ac:dyDescent="0.2"/>
    <row r="168" s="897" customFormat="1" x14ac:dyDescent="0.2"/>
    <row r="169" s="897" customFormat="1" x14ac:dyDescent="0.2"/>
    <row r="170" s="897" customFormat="1" x14ac:dyDescent="0.2"/>
    <row r="171" s="897" customFormat="1" x14ac:dyDescent="0.2"/>
    <row r="172" s="897" customFormat="1" x14ac:dyDescent="0.2"/>
    <row r="173" s="897" customFormat="1" x14ac:dyDescent="0.2"/>
    <row r="174" s="897" customFormat="1" x14ac:dyDescent="0.2"/>
    <row r="175" s="897" customFormat="1" x14ac:dyDescent="0.2"/>
    <row r="176" s="897" customFormat="1" x14ac:dyDescent="0.2"/>
    <row r="177" s="897" customFormat="1" x14ac:dyDescent="0.2"/>
    <row r="178" s="897" customFormat="1" x14ac:dyDescent="0.2"/>
    <row r="179" s="897" customFormat="1" x14ac:dyDescent="0.2"/>
    <row r="180" s="897" customFormat="1" x14ac:dyDescent="0.2"/>
    <row r="181" s="897" customFormat="1" x14ac:dyDescent="0.2"/>
    <row r="182" s="897" customFormat="1" x14ac:dyDescent="0.2"/>
    <row r="183" s="897" customFormat="1" x14ac:dyDescent="0.2"/>
    <row r="184" s="897" customFormat="1" x14ac:dyDescent="0.2"/>
    <row r="185" s="897" customFormat="1" x14ac:dyDescent="0.2"/>
    <row r="186" s="897" customFormat="1" x14ac:dyDescent="0.2"/>
    <row r="187" s="897" customFormat="1" x14ac:dyDescent="0.2"/>
    <row r="188" s="897" customFormat="1" x14ac:dyDescent="0.2"/>
    <row r="189" s="897" customFormat="1" x14ac:dyDescent="0.2"/>
    <row r="190" s="897" customFormat="1" x14ac:dyDescent="0.2"/>
    <row r="191" s="897" customFormat="1" x14ac:dyDescent="0.2"/>
    <row r="192" s="897" customFormat="1" x14ac:dyDescent="0.2"/>
    <row r="193" s="897" customFormat="1" x14ac:dyDescent="0.2"/>
    <row r="194" s="897" customFormat="1" x14ac:dyDescent="0.2"/>
    <row r="195" s="897" customFormat="1" x14ac:dyDescent="0.2"/>
    <row r="196" s="897" customFormat="1" x14ac:dyDescent="0.2"/>
    <row r="197" s="897" customFormat="1" x14ac:dyDescent="0.2"/>
    <row r="198" s="897" customFormat="1" x14ac:dyDescent="0.2"/>
    <row r="199" s="897" customFormat="1" x14ac:dyDescent="0.2"/>
    <row r="200" s="897" customFormat="1" x14ac:dyDescent="0.2"/>
    <row r="201" s="897" customFormat="1" x14ac:dyDescent="0.2"/>
    <row r="202" s="897" customFormat="1" x14ac:dyDescent="0.2"/>
    <row r="203" s="897" customFormat="1" x14ac:dyDescent="0.2"/>
    <row r="204" s="897" customFormat="1" x14ac:dyDescent="0.2"/>
    <row r="205" s="897" customFormat="1" x14ac:dyDescent="0.2"/>
    <row r="206" s="897" customFormat="1" x14ac:dyDescent="0.2"/>
    <row r="207" s="897" customFormat="1" x14ac:dyDescent="0.2"/>
    <row r="208" s="897" customFormat="1" x14ac:dyDescent="0.2"/>
    <row r="209" s="897" customFormat="1" x14ac:dyDescent="0.2"/>
    <row r="210" s="897" customFormat="1" x14ac:dyDescent="0.2"/>
    <row r="211" s="897" customFormat="1" x14ac:dyDescent="0.2"/>
    <row r="212" s="897" customFormat="1" x14ac:dyDescent="0.2"/>
    <row r="213" s="897" customFormat="1" x14ac:dyDescent="0.2"/>
    <row r="214" s="897" customFormat="1" x14ac:dyDescent="0.2"/>
    <row r="215" s="897" customFormat="1" x14ac:dyDescent="0.2"/>
    <row r="216" s="897" customFormat="1" x14ac:dyDescent="0.2"/>
    <row r="217" s="897" customFormat="1" x14ac:dyDescent="0.2"/>
    <row r="218" s="897" customFormat="1" x14ac:dyDescent="0.2"/>
    <row r="219" s="897" customFormat="1" x14ac:dyDescent="0.2"/>
    <row r="220" s="897" customFormat="1" x14ac:dyDescent="0.2"/>
    <row r="221" s="897" customFormat="1" x14ac:dyDescent="0.2"/>
    <row r="222" s="897" customFormat="1" x14ac:dyDescent="0.2"/>
    <row r="223" s="897" customFormat="1" x14ac:dyDescent="0.2"/>
    <row r="224" s="897" customFormat="1" x14ac:dyDescent="0.2"/>
    <row r="225" s="897" customFormat="1" x14ac:dyDescent="0.2"/>
    <row r="226" s="897" customFormat="1" x14ac:dyDescent="0.2"/>
    <row r="227" s="897" customFormat="1" x14ac:dyDescent="0.2"/>
    <row r="228" s="897" customFormat="1" x14ac:dyDescent="0.2"/>
    <row r="229" s="897" customFormat="1" x14ac:dyDescent="0.2"/>
    <row r="230" s="897" customFormat="1" x14ac:dyDescent="0.2"/>
    <row r="231" s="897" customFormat="1" x14ac:dyDescent="0.2"/>
    <row r="232" s="897" customFormat="1" x14ac:dyDescent="0.2"/>
    <row r="233" s="897" customFormat="1" x14ac:dyDescent="0.2"/>
    <row r="234" s="897" customFormat="1" x14ac:dyDescent="0.2"/>
    <row r="235" s="897" customFormat="1" x14ac:dyDescent="0.2"/>
    <row r="236" s="897" customFormat="1" x14ac:dyDescent="0.2"/>
    <row r="237" s="897" customFormat="1" x14ac:dyDescent="0.2"/>
    <row r="238" s="897" customFormat="1" x14ac:dyDescent="0.2"/>
    <row r="239" s="897" customFormat="1" x14ac:dyDescent="0.2"/>
    <row r="240" s="897" customFormat="1" x14ac:dyDescent="0.2"/>
    <row r="241" s="897" customFormat="1" x14ac:dyDescent="0.2"/>
    <row r="242" s="897" customFormat="1" x14ac:dyDescent="0.2"/>
    <row r="243" s="897" customFormat="1" x14ac:dyDescent="0.2"/>
    <row r="244" s="897" customFormat="1" x14ac:dyDescent="0.2"/>
    <row r="245" s="897" customFormat="1" x14ac:dyDescent="0.2"/>
    <row r="246" s="897" customFormat="1" x14ac:dyDescent="0.2"/>
    <row r="247" s="897" customFormat="1" x14ac:dyDescent="0.2"/>
    <row r="248" s="897" customFormat="1" x14ac:dyDescent="0.2"/>
    <row r="249" s="897" customFormat="1" x14ac:dyDescent="0.2"/>
    <row r="250" s="897" customFormat="1" x14ac:dyDescent="0.2"/>
    <row r="251" s="897" customFormat="1" x14ac:dyDescent="0.2"/>
    <row r="252" s="897" customFormat="1" x14ac:dyDescent="0.2"/>
    <row r="253" s="897" customFormat="1" x14ac:dyDescent="0.2"/>
    <row r="254" s="897" customFormat="1" x14ac:dyDescent="0.2"/>
    <row r="255" s="897" customFormat="1" x14ac:dyDescent="0.2"/>
    <row r="256" s="897" customFormat="1" x14ac:dyDescent="0.2"/>
    <row r="257" s="897" customFormat="1" x14ac:dyDescent="0.2"/>
    <row r="258" s="897" customFormat="1" x14ac:dyDescent="0.2"/>
    <row r="259" s="897" customFormat="1" x14ac:dyDescent="0.2"/>
    <row r="260" s="897" customFormat="1" x14ac:dyDescent="0.2"/>
    <row r="261" s="897" customFormat="1" x14ac:dyDescent="0.2"/>
    <row r="262" s="897" customFormat="1" x14ac:dyDescent="0.2"/>
    <row r="263" s="897" customFormat="1" x14ac:dyDescent="0.2"/>
    <row r="264" s="897" customFormat="1" x14ac:dyDescent="0.2"/>
    <row r="265" s="897" customFormat="1" x14ac:dyDescent="0.2"/>
    <row r="266" s="897" customFormat="1" x14ac:dyDescent="0.2"/>
    <row r="267" s="897" customFormat="1" x14ac:dyDescent="0.2"/>
    <row r="268" s="897" customFormat="1" x14ac:dyDescent="0.2"/>
    <row r="269" s="897" customFormat="1" x14ac:dyDescent="0.2"/>
    <row r="270" s="897" customFormat="1" x14ac:dyDescent="0.2"/>
    <row r="271" s="897" customFormat="1" x14ac:dyDescent="0.2"/>
    <row r="272" s="897" customFormat="1" x14ac:dyDescent="0.2"/>
    <row r="273" s="897" customFormat="1" x14ac:dyDescent="0.2"/>
    <row r="274" s="897" customFormat="1" x14ac:dyDescent="0.2"/>
    <row r="275" s="897" customFormat="1" x14ac:dyDescent="0.2"/>
    <row r="276" s="897" customFormat="1" x14ac:dyDescent="0.2"/>
    <row r="277" s="897" customFormat="1" x14ac:dyDescent="0.2"/>
    <row r="278" s="897" customFormat="1" x14ac:dyDescent="0.2"/>
    <row r="279" s="897" customFormat="1" x14ac:dyDescent="0.2"/>
    <row r="280" s="897" customFormat="1" x14ac:dyDescent="0.2"/>
    <row r="281" s="897" customFormat="1" x14ac:dyDescent="0.2"/>
    <row r="282" s="897" customFormat="1" x14ac:dyDescent="0.2"/>
    <row r="283" s="897" customFormat="1" x14ac:dyDescent="0.2"/>
    <row r="284" s="897" customFormat="1" x14ac:dyDescent="0.2"/>
    <row r="285" s="897" customFormat="1" x14ac:dyDescent="0.2"/>
    <row r="286" s="897" customFormat="1" x14ac:dyDescent="0.2"/>
    <row r="287" s="897" customFormat="1" x14ac:dyDescent="0.2"/>
    <row r="288" s="897" customFormat="1" x14ac:dyDescent="0.2"/>
    <row r="289" s="897" customFormat="1" x14ac:dyDescent="0.2"/>
    <row r="290" s="897" customFormat="1" x14ac:dyDescent="0.2"/>
    <row r="291" s="897" customFormat="1" x14ac:dyDescent="0.2"/>
    <row r="292" s="897" customFormat="1" x14ac:dyDescent="0.2"/>
    <row r="293" s="897" customFormat="1" x14ac:dyDescent="0.2"/>
    <row r="294" s="897" customFormat="1" x14ac:dyDescent="0.2"/>
    <row r="295" s="897" customFormat="1" x14ac:dyDescent="0.2"/>
    <row r="296" s="897" customFormat="1" x14ac:dyDescent="0.2"/>
    <row r="297" s="897" customFormat="1" x14ac:dyDescent="0.2"/>
    <row r="298" s="897" customFormat="1" x14ac:dyDescent="0.2"/>
    <row r="299" s="897" customFormat="1" x14ac:dyDescent="0.2"/>
    <row r="300" s="897" customFormat="1" x14ac:dyDescent="0.2"/>
    <row r="301" s="897" customFormat="1" x14ac:dyDescent="0.2"/>
    <row r="302" s="897" customFormat="1" x14ac:dyDescent="0.2"/>
    <row r="303" s="897" customFormat="1" x14ac:dyDescent="0.2"/>
    <row r="304" s="897" customFormat="1" x14ac:dyDescent="0.2"/>
    <row r="305" s="897" customFormat="1" x14ac:dyDescent="0.2"/>
    <row r="306" s="897" customFormat="1" x14ac:dyDescent="0.2"/>
    <row r="307" s="897" customFormat="1" x14ac:dyDescent="0.2"/>
    <row r="308" s="897" customFormat="1" x14ac:dyDescent="0.2"/>
    <row r="309" s="897" customFormat="1" x14ac:dyDescent="0.2"/>
    <row r="310" s="897" customFormat="1" x14ac:dyDescent="0.2"/>
    <row r="311" s="897" customFormat="1" x14ac:dyDescent="0.2"/>
    <row r="312" s="897" customFormat="1" x14ac:dyDescent="0.2"/>
    <row r="313" s="897" customFormat="1" x14ac:dyDescent="0.2"/>
    <row r="314" s="897" customFormat="1" x14ac:dyDescent="0.2"/>
    <row r="315" s="897" customFormat="1" x14ac:dyDescent="0.2"/>
    <row r="316" s="897" customFormat="1" x14ac:dyDescent="0.2"/>
    <row r="317" s="897" customFormat="1" x14ac:dyDescent="0.2"/>
    <row r="318" s="897" customFormat="1" x14ac:dyDescent="0.2"/>
    <row r="319" s="897" customFormat="1" x14ac:dyDescent="0.2"/>
    <row r="320" s="897" customFormat="1" x14ac:dyDescent="0.2"/>
    <row r="321" s="897" customFormat="1" x14ac:dyDescent="0.2"/>
    <row r="322" s="897" customFormat="1" x14ac:dyDescent="0.2"/>
    <row r="323" s="897" customFormat="1" x14ac:dyDescent="0.2"/>
    <row r="324" s="897" customFormat="1" x14ac:dyDescent="0.2"/>
    <row r="325" s="897" customFormat="1" x14ac:dyDescent="0.2"/>
    <row r="326" s="897" customFormat="1" x14ac:dyDescent="0.2"/>
    <row r="327" s="897" customFormat="1" x14ac:dyDescent="0.2"/>
    <row r="328" s="897" customFormat="1" x14ac:dyDescent="0.2"/>
    <row r="329" s="897" customFormat="1" x14ac:dyDescent="0.2"/>
    <row r="330" s="897" customFormat="1" x14ac:dyDescent="0.2"/>
    <row r="331" s="897" customFormat="1" x14ac:dyDescent="0.2"/>
    <row r="332" s="897" customFormat="1" x14ac:dyDescent="0.2"/>
    <row r="333" s="897" customFormat="1" x14ac:dyDescent="0.2"/>
    <row r="334" s="897" customFormat="1" x14ac:dyDescent="0.2"/>
    <row r="335" s="897" customFormat="1" x14ac:dyDescent="0.2"/>
    <row r="336" s="897" customFormat="1" x14ac:dyDescent="0.2"/>
    <row r="337" s="897" customFormat="1" x14ac:dyDescent="0.2"/>
    <row r="338" s="897" customFormat="1" x14ac:dyDescent="0.2"/>
    <row r="339" s="897" customFormat="1" x14ac:dyDescent="0.2"/>
    <row r="340" s="897" customFormat="1" x14ac:dyDescent="0.2"/>
    <row r="341" s="897" customFormat="1" x14ac:dyDescent="0.2"/>
    <row r="342" s="897" customFormat="1" x14ac:dyDescent="0.2"/>
    <row r="343" s="897" customFormat="1" x14ac:dyDescent="0.2"/>
    <row r="344" s="897" customFormat="1" x14ac:dyDescent="0.2"/>
    <row r="345" s="897" customFormat="1" x14ac:dyDescent="0.2"/>
    <row r="346" s="897" customFormat="1" x14ac:dyDescent="0.2"/>
    <row r="347" s="897" customFormat="1" x14ac:dyDescent="0.2"/>
    <row r="348" s="897" customFormat="1" x14ac:dyDescent="0.2"/>
    <row r="349" s="897" customFormat="1" x14ac:dyDescent="0.2"/>
    <row r="350" s="897" customFormat="1" x14ac:dyDescent="0.2"/>
    <row r="351" s="897" customFormat="1" x14ac:dyDescent="0.2"/>
    <row r="352" s="897" customFormat="1" x14ac:dyDescent="0.2"/>
    <row r="353" s="897" customFormat="1" x14ac:dyDescent="0.2"/>
    <row r="354" s="897" customFormat="1" x14ac:dyDescent="0.2"/>
    <row r="355" s="897" customFormat="1" x14ac:dyDescent="0.2"/>
    <row r="356" s="897" customFormat="1" x14ac:dyDescent="0.2"/>
    <row r="357" s="897" customFormat="1" x14ac:dyDescent="0.2"/>
    <row r="358" s="897" customFormat="1" x14ac:dyDescent="0.2"/>
    <row r="359" s="897" customFormat="1" x14ac:dyDescent="0.2"/>
    <row r="360" s="897" customFormat="1" x14ac:dyDescent="0.2"/>
    <row r="361" s="897" customFormat="1" x14ac:dyDescent="0.2"/>
    <row r="362" s="897" customFormat="1" x14ac:dyDescent="0.2"/>
    <row r="363" s="897" customFormat="1" x14ac:dyDescent="0.2"/>
    <row r="364" s="897" customFormat="1" x14ac:dyDescent="0.2"/>
    <row r="365" s="897" customFormat="1" x14ac:dyDescent="0.2"/>
    <row r="366" s="897" customFormat="1" x14ac:dyDescent="0.2"/>
    <row r="367" s="897" customFormat="1" x14ac:dyDescent="0.2"/>
    <row r="368" s="897" customFormat="1" x14ac:dyDescent="0.2"/>
    <row r="369" s="897" customFormat="1" x14ac:dyDescent="0.2"/>
    <row r="370" s="897" customFormat="1" x14ac:dyDescent="0.2"/>
    <row r="371" s="897" customFormat="1" x14ac:dyDescent="0.2"/>
    <row r="372" s="897" customFormat="1" x14ac:dyDescent="0.2"/>
    <row r="373" s="897" customFormat="1" x14ac:dyDescent="0.2"/>
    <row r="374" s="897" customFormat="1" x14ac:dyDescent="0.2"/>
    <row r="375" s="897" customFormat="1" x14ac:dyDescent="0.2"/>
    <row r="376" s="897" customFormat="1" x14ac:dyDescent="0.2"/>
    <row r="377" s="897" customFormat="1" x14ac:dyDescent="0.2"/>
    <row r="378" s="897" customFormat="1" x14ac:dyDescent="0.2"/>
    <row r="379" s="897" customFormat="1" x14ac:dyDescent="0.2"/>
    <row r="380" s="897" customFormat="1" x14ac:dyDescent="0.2"/>
    <row r="381" s="897" customFormat="1" x14ac:dyDescent="0.2"/>
    <row r="382" s="897" customFormat="1" x14ac:dyDescent="0.2"/>
    <row r="383" s="897" customFormat="1" x14ac:dyDescent="0.2"/>
    <row r="384" s="897" customFormat="1" x14ac:dyDescent="0.2"/>
    <row r="385" s="897" customFormat="1" x14ac:dyDescent="0.2"/>
    <row r="386" s="897" customFormat="1" x14ac:dyDescent="0.2"/>
    <row r="387" s="897" customFormat="1" x14ac:dyDescent="0.2"/>
    <row r="388" s="897" customFormat="1" x14ac:dyDescent="0.2"/>
    <row r="389" s="897" customFormat="1" x14ac:dyDescent="0.2"/>
    <row r="390" s="897" customFormat="1" x14ac:dyDescent="0.2"/>
    <row r="391" s="897" customFormat="1" x14ac:dyDescent="0.2"/>
    <row r="392" s="897" customFormat="1" x14ac:dyDescent="0.2"/>
    <row r="393" s="897" customFormat="1" x14ac:dyDescent="0.2"/>
    <row r="394" s="897" customFormat="1" x14ac:dyDescent="0.2"/>
    <row r="395" s="897" customFormat="1" x14ac:dyDescent="0.2"/>
    <row r="396" s="897" customFormat="1" x14ac:dyDescent="0.2"/>
    <row r="397" s="897" customFormat="1" x14ac:dyDescent="0.2"/>
    <row r="398" s="897" customFormat="1" x14ac:dyDescent="0.2"/>
    <row r="399" s="897" customFormat="1" x14ac:dyDescent="0.2"/>
    <row r="400" s="897" customFormat="1" x14ac:dyDescent="0.2"/>
    <row r="401" s="897" customFormat="1" x14ac:dyDescent="0.2"/>
    <row r="402" s="897" customFormat="1" x14ac:dyDescent="0.2"/>
    <row r="403" s="897" customFormat="1" x14ac:dyDescent="0.2"/>
    <row r="404" s="897" customFormat="1" x14ac:dyDescent="0.2"/>
    <row r="405" s="897" customFormat="1" x14ac:dyDescent="0.2"/>
    <row r="406" s="897" customFormat="1" x14ac:dyDescent="0.2"/>
    <row r="407" s="897" customFormat="1" x14ac:dyDescent="0.2"/>
    <row r="408" s="897" customFormat="1" x14ac:dyDescent="0.2"/>
    <row r="409" s="897" customFormat="1" x14ac:dyDescent="0.2"/>
    <row r="410" s="897" customFormat="1" x14ac:dyDescent="0.2"/>
    <row r="411" s="897" customFormat="1" x14ac:dyDescent="0.2"/>
    <row r="412" s="897" customFormat="1" x14ac:dyDescent="0.2"/>
    <row r="413" s="897" customFormat="1" x14ac:dyDescent="0.2"/>
    <row r="414" s="897" customFormat="1" x14ac:dyDescent="0.2"/>
    <row r="415" s="897" customFormat="1" x14ac:dyDescent="0.2"/>
    <row r="416" s="897" customFormat="1" x14ac:dyDescent="0.2"/>
    <row r="417" s="897" customFormat="1" x14ac:dyDescent="0.2"/>
    <row r="418" s="897" customFormat="1" x14ac:dyDescent="0.2"/>
    <row r="419" s="897" customFormat="1" x14ac:dyDescent="0.2"/>
    <row r="420" s="897" customFormat="1" x14ac:dyDescent="0.2"/>
    <row r="421" s="897" customFormat="1" x14ac:dyDescent="0.2"/>
    <row r="422" s="897" customFormat="1" x14ac:dyDescent="0.2"/>
    <row r="423" s="897" customFormat="1" x14ac:dyDescent="0.2"/>
    <row r="424" s="897" customFormat="1" x14ac:dyDescent="0.2"/>
    <row r="425" s="897" customFormat="1" x14ac:dyDescent="0.2"/>
    <row r="426" s="897" customFormat="1" x14ac:dyDescent="0.2"/>
    <row r="427" s="897" customFormat="1" x14ac:dyDescent="0.2"/>
    <row r="428" s="897" customFormat="1" x14ac:dyDescent="0.2"/>
    <row r="429" s="897" customFormat="1" x14ac:dyDescent="0.2"/>
    <row r="430" s="897" customFormat="1" x14ac:dyDescent="0.2"/>
    <row r="431" s="897" customFormat="1" x14ac:dyDescent="0.2"/>
    <row r="432" s="897" customFormat="1" x14ac:dyDescent="0.2"/>
    <row r="433" s="897" customFormat="1" x14ac:dyDescent="0.2"/>
    <row r="434" s="897" customFormat="1" x14ac:dyDescent="0.2"/>
    <row r="435" s="897" customFormat="1" x14ac:dyDescent="0.2"/>
    <row r="436" s="897" customFormat="1" x14ac:dyDescent="0.2"/>
    <row r="437" s="897" customFormat="1" x14ac:dyDescent="0.2"/>
    <row r="438" s="897" customFormat="1" x14ac:dyDescent="0.2"/>
    <row r="439" s="897" customFormat="1" x14ac:dyDescent="0.2"/>
    <row r="440" s="897" customFormat="1" x14ac:dyDescent="0.2"/>
    <row r="441" s="897" customFormat="1" x14ac:dyDescent="0.2"/>
    <row r="442" s="897" customFormat="1" x14ac:dyDescent="0.2"/>
    <row r="443" s="897" customFormat="1" x14ac:dyDescent="0.2"/>
    <row r="444" s="897" customFormat="1" x14ac:dyDescent="0.2"/>
    <row r="445" s="897" customFormat="1" x14ac:dyDescent="0.2"/>
    <row r="446" s="897" customFormat="1" x14ac:dyDescent="0.2"/>
    <row r="447" s="897" customFormat="1" x14ac:dyDescent="0.2"/>
    <row r="448" s="897" customFormat="1" x14ac:dyDescent="0.2"/>
    <row r="449" s="897" customFormat="1" x14ac:dyDescent="0.2"/>
    <row r="450" s="897" customFormat="1" x14ac:dyDescent="0.2"/>
    <row r="451" s="897" customFormat="1" x14ac:dyDescent="0.2"/>
    <row r="452" s="897" customFormat="1" x14ac:dyDescent="0.2"/>
    <row r="453" s="897" customFormat="1" x14ac:dyDescent="0.2"/>
    <row r="454" s="897" customFormat="1" x14ac:dyDescent="0.2"/>
    <row r="455" s="897" customFormat="1" x14ac:dyDescent="0.2"/>
    <row r="456" s="897" customFormat="1" x14ac:dyDescent="0.2"/>
    <row r="457" s="897" customFormat="1" x14ac:dyDescent="0.2"/>
    <row r="458" s="897" customFormat="1" x14ac:dyDescent="0.2"/>
    <row r="459" s="897" customFormat="1" x14ac:dyDescent="0.2"/>
    <row r="460" s="897" customFormat="1" x14ac:dyDescent="0.2"/>
    <row r="461" s="897" customFormat="1" x14ac:dyDescent="0.2"/>
    <row r="462" s="897" customFormat="1" x14ac:dyDescent="0.2"/>
    <row r="463" s="897" customFormat="1" x14ac:dyDescent="0.2"/>
    <row r="464" s="897" customFormat="1" x14ac:dyDescent="0.2"/>
    <row r="465" s="897" customFormat="1" x14ac:dyDescent="0.2"/>
    <row r="466" s="897" customFormat="1" x14ac:dyDescent="0.2"/>
    <row r="467" s="897" customFormat="1" x14ac:dyDescent="0.2"/>
    <row r="468" s="897" customFormat="1" x14ac:dyDescent="0.2"/>
    <row r="469" s="897" customFormat="1" x14ac:dyDescent="0.2"/>
    <row r="470" s="897" customFormat="1" x14ac:dyDescent="0.2"/>
    <row r="471" s="897" customFormat="1" x14ac:dyDescent="0.2"/>
    <row r="472" s="897" customFormat="1" x14ac:dyDescent="0.2"/>
    <row r="473" s="897" customFormat="1" x14ac:dyDescent="0.2"/>
    <row r="474" s="897" customFormat="1" x14ac:dyDescent="0.2"/>
    <row r="475" s="897" customFormat="1" x14ac:dyDescent="0.2"/>
    <row r="476" s="897" customFormat="1" x14ac:dyDescent="0.2"/>
    <row r="477" s="897" customFormat="1" x14ac:dyDescent="0.2"/>
    <row r="478" s="897" customFormat="1" x14ac:dyDescent="0.2"/>
    <row r="479" s="897" customFormat="1" x14ac:dyDescent="0.2"/>
    <row r="480" s="897" customFormat="1" x14ac:dyDescent="0.2"/>
    <row r="481" s="897" customFormat="1" x14ac:dyDescent="0.2"/>
    <row r="482" s="897" customFormat="1" x14ac:dyDescent="0.2"/>
    <row r="483" s="897" customFormat="1" x14ac:dyDescent="0.2"/>
    <row r="484" s="897" customFormat="1" x14ac:dyDescent="0.2"/>
    <row r="485" s="897" customFormat="1" x14ac:dyDescent="0.2"/>
    <row r="486" s="897" customFormat="1" x14ac:dyDescent="0.2"/>
    <row r="487" s="897" customFormat="1" x14ac:dyDescent="0.2"/>
    <row r="488" s="897" customFormat="1" x14ac:dyDescent="0.2"/>
    <row r="489" s="897" customFormat="1" x14ac:dyDescent="0.2"/>
    <row r="490" s="897" customFormat="1" x14ac:dyDescent="0.2"/>
    <row r="491" s="897" customFormat="1" x14ac:dyDescent="0.2"/>
    <row r="492" s="897" customFormat="1" x14ac:dyDescent="0.2"/>
    <row r="493" s="897" customFormat="1" x14ac:dyDescent="0.2"/>
    <row r="494" s="897" customFormat="1" x14ac:dyDescent="0.2"/>
    <row r="495" s="897" customFormat="1" x14ac:dyDescent="0.2"/>
    <row r="496" s="897" customFormat="1" x14ac:dyDescent="0.2"/>
    <row r="497" s="897" customFormat="1" x14ac:dyDescent="0.2"/>
    <row r="498" s="897" customFormat="1" x14ac:dyDescent="0.2"/>
    <row r="499" s="897" customFormat="1" x14ac:dyDescent="0.2"/>
    <row r="500" s="897" customFormat="1" x14ac:dyDescent="0.2"/>
    <row r="501" s="897" customFormat="1" x14ac:dyDescent="0.2"/>
    <row r="502" s="897" customFormat="1" x14ac:dyDescent="0.2"/>
    <row r="503" s="897" customFormat="1" x14ac:dyDescent="0.2"/>
    <row r="504" s="897" customFormat="1" x14ac:dyDescent="0.2"/>
    <row r="505" s="897" customFormat="1" x14ac:dyDescent="0.2"/>
    <row r="506" s="897" customFormat="1" x14ac:dyDescent="0.2"/>
    <row r="507" s="897" customFormat="1" x14ac:dyDescent="0.2"/>
    <row r="508" s="897" customFormat="1" x14ac:dyDescent="0.2"/>
    <row r="509" s="897" customFormat="1" x14ac:dyDescent="0.2"/>
    <row r="510" s="897" customFormat="1" x14ac:dyDescent="0.2"/>
    <row r="511" s="897" customFormat="1" x14ac:dyDescent="0.2"/>
    <row r="512" s="897" customFormat="1" x14ac:dyDescent="0.2"/>
    <row r="513" s="897" customFormat="1" x14ac:dyDescent="0.2"/>
    <row r="514" s="897" customFormat="1" x14ac:dyDescent="0.2"/>
    <row r="515" s="897" customFormat="1" x14ac:dyDescent="0.2"/>
    <row r="516" s="897" customFormat="1" x14ac:dyDescent="0.2"/>
    <row r="517" s="897" customFormat="1" x14ac:dyDescent="0.2"/>
    <row r="518" s="897" customFormat="1" x14ac:dyDescent="0.2"/>
    <row r="519" s="897" customFormat="1" x14ac:dyDescent="0.2"/>
    <row r="520" s="897" customFormat="1" x14ac:dyDescent="0.2"/>
    <row r="521" s="897" customFormat="1" x14ac:dyDescent="0.2"/>
    <row r="522" s="897" customFormat="1" x14ac:dyDescent="0.2"/>
    <row r="523" s="897" customFormat="1" x14ac:dyDescent="0.2"/>
    <row r="524" s="897" customFormat="1" x14ac:dyDescent="0.2"/>
    <row r="525" s="897" customFormat="1" x14ac:dyDescent="0.2"/>
    <row r="526" s="897" customFormat="1" x14ac:dyDescent="0.2"/>
    <row r="527" s="897" customFormat="1" x14ac:dyDescent="0.2"/>
    <row r="528" s="897" customFormat="1" x14ac:dyDescent="0.2"/>
    <row r="529" s="897" customFormat="1" x14ac:dyDescent="0.2"/>
    <row r="530" s="897" customFormat="1" x14ac:dyDescent="0.2"/>
    <row r="531" s="897" customFormat="1" x14ac:dyDescent="0.2"/>
    <row r="532" s="897" customFormat="1" x14ac:dyDescent="0.2"/>
    <row r="533" s="897" customFormat="1" x14ac:dyDescent="0.2"/>
    <row r="534" s="897" customFormat="1" x14ac:dyDescent="0.2"/>
    <row r="535" s="897" customFormat="1" x14ac:dyDescent="0.2"/>
    <row r="536" s="897" customFormat="1" x14ac:dyDescent="0.2"/>
    <row r="537" s="897" customFormat="1" x14ac:dyDescent="0.2"/>
    <row r="538" s="897" customFormat="1" x14ac:dyDescent="0.2"/>
    <row r="539" s="897" customFormat="1" x14ac:dyDescent="0.2"/>
    <row r="540" s="897" customFormat="1" x14ac:dyDescent="0.2"/>
    <row r="541" s="897" customFormat="1" x14ac:dyDescent="0.2"/>
    <row r="542" s="897" customFormat="1" x14ac:dyDescent="0.2"/>
    <row r="543" s="897" customFormat="1" x14ac:dyDescent="0.2"/>
    <row r="544" s="897" customFormat="1" x14ac:dyDescent="0.2"/>
    <row r="545" s="897" customFormat="1" x14ac:dyDescent="0.2"/>
    <row r="546" s="897" customFormat="1" x14ac:dyDescent="0.2"/>
    <row r="547" s="897" customFormat="1" x14ac:dyDescent="0.2"/>
    <row r="548" s="897" customFormat="1" x14ac:dyDescent="0.2"/>
    <row r="549" s="897" customFormat="1" x14ac:dyDescent="0.2"/>
    <row r="550" s="897" customFormat="1" x14ac:dyDescent="0.2"/>
    <row r="551" s="897" customFormat="1" x14ac:dyDescent="0.2"/>
    <row r="552" s="897" customFormat="1" x14ac:dyDescent="0.2"/>
    <row r="553" s="897" customFormat="1" x14ac:dyDescent="0.2"/>
    <row r="554" s="897" customFormat="1" x14ac:dyDescent="0.2"/>
    <row r="555" s="897" customFormat="1" x14ac:dyDescent="0.2"/>
    <row r="556" s="897" customFormat="1" x14ac:dyDescent="0.2"/>
    <row r="557" s="897" customFormat="1" x14ac:dyDescent="0.2"/>
    <row r="558" s="897" customFormat="1" x14ac:dyDescent="0.2"/>
    <row r="559" s="897" customFormat="1" x14ac:dyDescent="0.2"/>
    <row r="560" s="897" customFormat="1" x14ac:dyDescent="0.2"/>
    <row r="561" s="897" customFormat="1" x14ac:dyDescent="0.2"/>
    <row r="562" s="897" customFormat="1" x14ac:dyDescent="0.2"/>
    <row r="563" s="897" customFormat="1" x14ac:dyDescent="0.2"/>
    <row r="564" s="897" customFormat="1" x14ac:dyDescent="0.2"/>
    <row r="565" s="897" customFormat="1" x14ac:dyDescent="0.2"/>
    <row r="566" s="897" customFormat="1" x14ac:dyDescent="0.2"/>
    <row r="567" s="897" customFormat="1" x14ac:dyDescent="0.2"/>
    <row r="568" s="897" customFormat="1" x14ac:dyDescent="0.2"/>
    <row r="569" s="897" customFormat="1" x14ac:dyDescent="0.2"/>
    <row r="570" s="897" customFormat="1" x14ac:dyDescent="0.2"/>
    <row r="571" s="897" customFormat="1" x14ac:dyDescent="0.2"/>
    <row r="572" s="897" customFormat="1" x14ac:dyDescent="0.2"/>
    <row r="573" s="897" customFormat="1" x14ac:dyDescent="0.2"/>
    <row r="574" s="897" customFormat="1" x14ac:dyDescent="0.2"/>
    <row r="575" s="897" customFormat="1" x14ac:dyDescent="0.2"/>
    <row r="576" s="897" customFormat="1" x14ac:dyDescent="0.2"/>
    <row r="577" s="897" customFormat="1" x14ac:dyDescent="0.2"/>
    <row r="578" s="897" customFormat="1" x14ac:dyDescent="0.2"/>
    <row r="579" s="897" customFormat="1" x14ac:dyDescent="0.2"/>
    <row r="580" s="897" customFormat="1" x14ac:dyDescent="0.2"/>
    <row r="581" s="897" customFormat="1" x14ac:dyDescent="0.2"/>
    <row r="582" s="897" customFormat="1" x14ac:dyDescent="0.2"/>
    <row r="583" s="897" customFormat="1" x14ac:dyDescent="0.2"/>
    <row r="584" s="897" customFormat="1" x14ac:dyDescent="0.2"/>
    <row r="585" s="897" customFormat="1" x14ac:dyDescent="0.2"/>
    <row r="586" s="897" customFormat="1" x14ac:dyDescent="0.2"/>
    <row r="587" s="897" customFormat="1" x14ac:dyDescent="0.2"/>
    <row r="588" s="897" customFormat="1" x14ac:dyDescent="0.2"/>
    <row r="589" s="897" customFormat="1" x14ac:dyDescent="0.2"/>
    <row r="590" s="897" customFormat="1" x14ac:dyDescent="0.2"/>
    <row r="591" s="897" customFormat="1" x14ac:dyDescent="0.2"/>
    <row r="592" s="897" customFormat="1" x14ac:dyDescent="0.2"/>
    <row r="593" s="897" customFormat="1" x14ac:dyDescent="0.2"/>
    <row r="594" s="897" customFormat="1" x14ac:dyDescent="0.2"/>
    <row r="595" s="897" customFormat="1" x14ac:dyDescent="0.2"/>
    <row r="596" s="897" customFormat="1" x14ac:dyDescent="0.2"/>
    <row r="597" s="897" customFormat="1" x14ac:dyDescent="0.2"/>
    <row r="598" s="897" customFormat="1" x14ac:dyDescent="0.2"/>
    <row r="599" s="897" customFormat="1" x14ac:dyDescent="0.2"/>
    <row r="600" s="897" customFormat="1" x14ac:dyDescent="0.2"/>
    <row r="601" s="897" customFormat="1" x14ac:dyDescent="0.2"/>
    <row r="602" s="897" customFormat="1" x14ac:dyDescent="0.2"/>
    <row r="603" s="897" customFormat="1" x14ac:dyDescent="0.2"/>
    <row r="604" s="897" customFormat="1" x14ac:dyDescent="0.2"/>
    <row r="605" s="897" customFormat="1" x14ac:dyDescent="0.2"/>
    <row r="606" s="897" customFormat="1" x14ac:dyDescent="0.2"/>
    <row r="607" s="897" customFormat="1" x14ac:dyDescent="0.2"/>
    <row r="608" s="897" customFormat="1" x14ac:dyDescent="0.2"/>
    <row r="609" s="897" customFormat="1" x14ac:dyDescent="0.2"/>
    <row r="610" s="897" customFormat="1" x14ac:dyDescent="0.2"/>
    <row r="611" s="897" customFormat="1" x14ac:dyDescent="0.2"/>
    <row r="612" s="897" customFormat="1" x14ac:dyDescent="0.2"/>
    <row r="613" s="897" customFormat="1" x14ac:dyDescent="0.2"/>
    <row r="614" s="897" customFormat="1" x14ac:dyDescent="0.2"/>
    <row r="615" s="897" customFormat="1" x14ac:dyDescent="0.2"/>
    <row r="616" s="897" customFormat="1" x14ac:dyDescent="0.2"/>
    <row r="617" s="897" customFormat="1" x14ac:dyDescent="0.2"/>
    <row r="618" s="897" customFormat="1" x14ac:dyDescent="0.2"/>
    <row r="619" s="897" customFormat="1" x14ac:dyDescent="0.2"/>
    <row r="620" s="897" customFormat="1" x14ac:dyDescent="0.2"/>
    <row r="621" s="897" customFormat="1" x14ac:dyDescent="0.2"/>
    <row r="622" s="897" customFormat="1" x14ac:dyDescent="0.2"/>
    <row r="623" s="897" customFormat="1" x14ac:dyDescent="0.2"/>
    <row r="624" s="897" customFormat="1" x14ac:dyDescent="0.2"/>
    <row r="625" s="897" customFormat="1" x14ac:dyDescent="0.2"/>
    <row r="626" s="897" customFormat="1" x14ac:dyDescent="0.2"/>
    <row r="627" s="897" customFormat="1" x14ac:dyDescent="0.2"/>
    <row r="628" s="897" customFormat="1" x14ac:dyDescent="0.2"/>
    <row r="629" s="897" customFormat="1" x14ac:dyDescent="0.2"/>
    <row r="630" s="897" customFormat="1" x14ac:dyDescent="0.2"/>
    <row r="631" s="897" customFormat="1" x14ac:dyDescent="0.2"/>
    <row r="632" s="897" customFormat="1" x14ac:dyDescent="0.2"/>
    <row r="633" s="897" customFormat="1" x14ac:dyDescent="0.2"/>
    <row r="634" s="897" customFormat="1" x14ac:dyDescent="0.2"/>
    <row r="635" s="897" customFormat="1" x14ac:dyDescent="0.2"/>
    <row r="636" s="897" customFormat="1" x14ac:dyDescent="0.2"/>
    <row r="637" s="897" customFormat="1" x14ac:dyDescent="0.2"/>
    <row r="638" s="897" customFormat="1" x14ac:dyDescent="0.2"/>
    <row r="639" s="897" customFormat="1" x14ac:dyDescent="0.2"/>
    <row r="640" s="897" customFormat="1" x14ac:dyDescent="0.2"/>
    <row r="641" s="897" customFormat="1" x14ac:dyDescent="0.2"/>
    <row r="642" s="897" customFormat="1" x14ac:dyDescent="0.2"/>
    <row r="643" s="897" customFormat="1" x14ac:dyDescent="0.2"/>
    <row r="644" s="897" customFormat="1" x14ac:dyDescent="0.2"/>
  </sheetData>
  <mergeCells count="1">
    <mergeCell ref="G2:H2"/>
  </mergeCells>
  <printOptions horizontalCentered="1"/>
  <pageMargins left="0.7" right="0.7" top="0.75" bottom="0.75" header="0.3" footer="0.3"/>
  <pageSetup paperSize="9" scale="80" orientation="portrait" r:id="rId1"/>
  <headerFooter>
    <oddHeader xml:space="preserve">&amp;R&amp;"Arial,Fet"&amp;8Group Functions and Other </oddHeader>
    <oddFooter>&amp;C&amp;7Fact book - Q1 2018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tabColor theme="5"/>
  </sheetPr>
  <dimension ref="F3"/>
  <sheetViews>
    <sheetView view="pageBreakPreview" zoomScaleNormal="100" zoomScaleSheetLayoutView="100" zoomScalePageLayoutView="80" workbookViewId="0">
      <selection activeCell="Q44" sqref="Q44"/>
    </sheetView>
  </sheetViews>
  <sheetFormatPr defaultRowHeight="15" x14ac:dyDescent="0.25"/>
  <cols>
    <col min="1" max="4" width="9.140625" style="1"/>
    <col min="5" max="5" width="3.5703125" style="1" customWidth="1"/>
    <col min="6" max="16384" width="9.140625" style="1"/>
  </cols>
  <sheetData>
    <row r="3" spans="6:6" ht="35.25" x14ac:dyDescent="0.5">
      <c r="F3" s="56"/>
    </row>
  </sheetData>
  <printOptions horizontalCentered="1"/>
  <pageMargins left="0.23622047244094488" right="0.23622047244094488" top="0.74803149606299213" bottom="0.74803149606299213" header="0.31496062992125984" footer="0.31496062992125984"/>
  <pageSetup paperSize="9" scale="80" orientation="portrait" r:id="rId1"/>
  <colBreaks count="1" manualBreakCount="1">
    <brk id="14" max="62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6"/>
  <sheetViews>
    <sheetView view="pageLayout" topLeftCell="A5" zoomScaleNormal="100" zoomScaleSheetLayoutView="85" workbookViewId="0">
      <selection activeCell="J20" sqref="J20"/>
    </sheetView>
  </sheetViews>
  <sheetFormatPr defaultRowHeight="15" x14ac:dyDescent="0.25"/>
  <cols>
    <col min="1" max="1" width="8.140625" customWidth="1"/>
    <col min="2" max="2" width="14.42578125" customWidth="1"/>
    <col min="3" max="4" width="11.42578125" bestFit="1" customWidth="1"/>
    <col min="5" max="5" width="12.42578125" customWidth="1"/>
    <col min="6" max="6" width="10.140625" customWidth="1"/>
    <col min="7" max="7" width="12.5703125" customWidth="1"/>
    <col min="8" max="8" width="12.28515625" bestFit="1" customWidth="1"/>
    <col min="9" max="10" width="9.140625" customWidth="1"/>
  </cols>
  <sheetData>
    <row r="1" spans="1:33" ht="21.75" customHeight="1" x14ac:dyDescent="0.25">
      <c r="A1" s="2541" t="s">
        <v>1328</v>
      </c>
      <c r="B1" s="2540"/>
      <c r="C1" s="2540"/>
      <c r="D1" s="2540"/>
      <c r="E1" s="2540"/>
      <c r="F1" s="2539"/>
      <c r="G1" s="919"/>
      <c r="I1" s="1809"/>
    </row>
    <row r="2" spans="1:33" ht="14.25" customHeight="1" x14ac:dyDescent="0.25">
      <c r="A2" s="2890" t="s">
        <v>1327</v>
      </c>
      <c r="B2" s="2891"/>
      <c r="C2" s="2891"/>
      <c r="D2" s="2891"/>
      <c r="E2" s="2892"/>
      <c r="F2" s="2893" t="s">
        <v>1312</v>
      </c>
      <c r="G2" s="2894"/>
      <c r="H2" s="2895"/>
      <c r="I2" s="2538"/>
    </row>
    <row r="3" spans="1:33" s="2461" customFormat="1" ht="14.25" customHeight="1" x14ac:dyDescent="0.25">
      <c r="A3" s="2537" t="s">
        <v>417</v>
      </c>
      <c r="B3" s="2536" t="s">
        <v>621</v>
      </c>
      <c r="C3" s="2536" t="s">
        <v>620</v>
      </c>
      <c r="D3" s="2536" t="s">
        <v>619</v>
      </c>
      <c r="E3" s="2532" t="s">
        <v>617</v>
      </c>
      <c r="F3" s="2535" t="s">
        <v>1326</v>
      </c>
      <c r="G3" s="2534" t="s">
        <v>618</v>
      </c>
      <c r="H3" s="2533" t="s">
        <v>620</v>
      </c>
      <c r="I3" s="2532" t="s">
        <v>1325</v>
      </c>
      <c r="M3" s="2531"/>
      <c r="N3" s="2531"/>
      <c r="O3" s="2531"/>
      <c r="P3" s="2531"/>
      <c r="Q3" s="2531"/>
      <c r="R3" s="2531"/>
      <c r="S3" s="2531"/>
      <c r="T3" s="2531"/>
      <c r="U3" s="2531"/>
      <c r="V3" s="2531"/>
      <c r="W3" s="2531"/>
      <c r="X3" s="2531"/>
      <c r="Y3" s="2531"/>
      <c r="Z3" s="2531"/>
      <c r="AA3" s="2531"/>
      <c r="AB3" s="2531"/>
      <c r="AC3" s="2531"/>
      <c r="AD3" s="2531"/>
      <c r="AE3" s="2531"/>
      <c r="AF3" s="2531"/>
      <c r="AG3" s="2531"/>
    </row>
    <row r="4" spans="1:33" ht="13.5" hidden="1" customHeight="1" x14ac:dyDescent="0.25">
      <c r="A4" s="959" t="s">
        <v>573</v>
      </c>
      <c r="B4" s="957">
        <v>150.59148917632407</v>
      </c>
      <c r="C4" s="957">
        <v>104.09282209179564</v>
      </c>
      <c r="D4" s="957">
        <v>28.020294881817136</v>
      </c>
      <c r="E4" s="957">
        <v>4.3648801801574733</v>
      </c>
      <c r="F4" s="2530"/>
      <c r="G4" s="957">
        <v>15.480929</v>
      </c>
      <c r="H4" s="2530"/>
      <c r="I4" s="957">
        <v>302.55041533009427</v>
      </c>
    </row>
    <row r="5" spans="1:33" ht="13.5" customHeight="1" x14ac:dyDescent="0.25">
      <c r="A5" s="2528" t="s">
        <v>576</v>
      </c>
      <c r="B5" s="957">
        <f>151.512868636087-F5</f>
        <v>133.43823284504521</v>
      </c>
      <c r="C5" s="957">
        <f>112.353841234967-H5</f>
        <v>87.629632387755777</v>
      </c>
      <c r="D5" s="957">
        <v>29.428240222006963</v>
      </c>
      <c r="E5" s="957">
        <v>5.7126546887895993</v>
      </c>
      <c r="F5" s="2526">
        <v>18.074635791041793</v>
      </c>
      <c r="G5" s="957">
        <v>23.406552999999999</v>
      </c>
      <c r="H5" s="2526">
        <v>24.724208847211234</v>
      </c>
      <c r="I5" s="957">
        <v>322.41415778185132</v>
      </c>
      <c r="J5" s="1839"/>
      <c r="M5" s="2529"/>
      <c r="N5" s="2529"/>
      <c r="O5" s="2529"/>
      <c r="P5" s="2529"/>
      <c r="Q5" s="2529"/>
      <c r="R5" s="2529"/>
      <c r="S5" s="2529"/>
      <c r="T5" s="2529"/>
      <c r="U5" s="2529"/>
      <c r="V5" s="2529"/>
      <c r="W5" s="2529"/>
      <c r="X5" s="2529"/>
      <c r="Y5" s="2529"/>
      <c r="Z5" s="2529"/>
      <c r="AA5" s="2529"/>
      <c r="AB5" s="2529"/>
      <c r="AC5" s="2529"/>
      <c r="AD5" s="2529"/>
      <c r="AE5" s="2529"/>
      <c r="AF5" s="2529"/>
      <c r="AG5" s="2529"/>
    </row>
    <row r="6" spans="1:33" ht="13.5" customHeight="1" x14ac:dyDescent="0.25">
      <c r="A6" s="2528" t="s">
        <v>577</v>
      </c>
      <c r="B6" s="957">
        <f>152.419059014508-F6</f>
        <v>134.12608793032845</v>
      </c>
      <c r="C6" s="957">
        <f>114.226904311675-H6</f>
        <v>89.04611880521945</v>
      </c>
      <c r="D6" s="957">
        <v>30.129465537825986</v>
      </c>
      <c r="E6" s="957">
        <v>4.9966676961109009</v>
      </c>
      <c r="F6" s="2526">
        <v>18.292971084179548</v>
      </c>
      <c r="G6" s="957">
        <v>23.225176000000001</v>
      </c>
      <c r="H6" s="2526">
        <v>25.180785506455546</v>
      </c>
      <c r="I6" s="957">
        <v>324.99727256012022</v>
      </c>
    </row>
    <row r="7" spans="1:33" ht="13.5" customHeight="1" x14ac:dyDescent="0.25">
      <c r="A7" s="2528" t="s">
        <v>578</v>
      </c>
      <c r="B7" s="957">
        <f>155.058808053811-F7</f>
        <v>136.09990702600851</v>
      </c>
      <c r="C7" s="957">
        <f>115.975170548728-H7</f>
        <v>90.080766379116227</v>
      </c>
      <c r="D7" s="957">
        <v>29.54149642186654</v>
      </c>
      <c r="E7" s="957">
        <v>6.2505280415822773</v>
      </c>
      <c r="F7" s="2526">
        <v>18.958901027802487</v>
      </c>
      <c r="G7" s="957">
        <v>25.711055000000002</v>
      </c>
      <c r="H7" s="2526">
        <v>25.894404169611782</v>
      </c>
      <c r="I7" s="957">
        <v>332.53705806598799</v>
      </c>
    </row>
    <row r="8" spans="1:33" ht="13.5" customHeight="1" x14ac:dyDescent="0.25">
      <c r="A8" s="2528" t="s">
        <v>579</v>
      </c>
      <c r="B8" s="957">
        <f>157.502765732011-F8</f>
        <v>139.19180094515556</v>
      </c>
      <c r="C8" s="957">
        <f>120.35389379687-H8</f>
        <v>92.755878700827381</v>
      </c>
      <c r="D8" s="957">
        <v>30.605614922971021</v>
      </c>
      <c r="E8" s="957">
        <v>5.0232266996890793</v>
      </c>
      <c r="F8" s="2526">
        <v>18.31096478685544</v>
      </c>
      <c r="G8" s="957">
        <v>23.717839000000001</v>
      </c>
      <c r="H8" s="2526">
        <v>27.598015096042616</v>
      </c>
      <c r="I8" s="957">
        <v>337.20334015154145</v>
      </c>
    </row>
    <row r="9" spans="1:33" ht="13.5" customHeight="1" x14ac:dyDescent="0.25">
      <c r="A9" s="2528" t="s">
        <v>580</v>
      </c>
      <c r="B9" s="957">
        <f>160.827761861093-F9</f>
        <v>142.35262067783563</v>
      </c>
      <c r="C9" s="957">
        <f>122.98430901904-H9</f>
        <v>95.314340995545052</v>
      </c>
      <c r="D9" s="957">
        <v>29.91443418416641</v>
      </c>
      <c r="E9" s="957">
        <v>4.6633689462058099</v>
      </c>
      <c r="F9" s="2526">
        <v>18.475141183257353</v>
      </c>
      <c r="G9" s="957">
        <v>22.378132000000001</v>
      </c>
      <c r="H9" s="2526">
        <v>27.669968023494942</v>
      </c>
      <c r="I9" s="957">
        <v>340.76800601050491</v>
      </c>
    </row>
    <row r="10" spans="1:33" ht="13.5" customHeight="1" x14ac:dyDescent="0.25">
      <c r="A10" s="2528" t="s">
        <v>581</v>
      </c>
      <c r="B10" s="957">
        <f>163.231296782215-F10</f>
        <v>144.35918320680511</v>
      </c>
      <c r="C10" s="957">
        <f>125.24847772694-H10</f>
        <v>97.235676849414233</v>
      </c>
      <c r="D10" s="957">
        <v>29.577674897748835</v>
      </c>
      <c r="E10" s="957">
        <v>4.8560721863327165</v>
      </c>
      <c r="F10" s="2526">
        <v>18.87211357540988</v>
      </c>
      <c r="G10" s="957">
        <v>27.392963000000002</v>
      </c>
      <c r="H10" s="2526">
        <v>28.012800877525766</v>
      </c>
      <c r="I10" s="957">
        <v>350.30648459323646</v>
      </c>
    </row>
    <row r="11" spans="1:33" ht="13.5" customHeight="1" x14ac:dyDescent="0.25">
      <c r="A11" s="2528" t="s">
        <v>582</v>
      </c>
      <c r="B11" s="957">
        <f>161.699900970868-F11</f>
        <v>142.9726235788597</v>
      </c>
      <c r="C11" s="957">
        <f>128.686262346425-H11</f>
        <v>100.09192814214627</v>
      </c>
      <c r="D11" s="957">
        <v>29.458624442830896</v>
      </c>
      <c r="E11" s="957">
        <v>4.6589802195096697</v>
      </c>
      <c r="F11" s="2526">
        <v>18.727277392008286</v>
      </c>
      <c r="G11" s="957">
        <v>28.644242999999999</v>
      </c>
      <c r="H11" s="2526">
        <v>28.594334204278724</v>
      </c>
      <c r="I11" s="957">
        <v>353.14801097963397</v>
      </c>
    </row>
    <row r="12" spans="1:33" ht="13.5" customHeight="1" x14ac:dyDescent="0.25">
      <c r="A12" s="2528" t="s">
        <v>583</v>
      </c>
      <c r="B12" s="957">
        <f>156.653769847747-F12</f>
        <v>137.51081071662628</v>
      </c>
      <c r="C12" s="957">
        <f>129.497637722225-H12</f>
        <v>100.51808082046921</v>
      </c>
      <c r="D12" s="957">
        <v>29.333187588430388</v>
      </c>
      <c r="E12" s="957">
        <v>4.6460146762524905</v>
      </c>
      <c r="F12" s="2526">
        <v>19.142959131120691</v>
      </c>
      <c r="G12" s="957">
        <v>26.120191234181998</v>
      </c>
      <c r="H12" s="2526">
        <v>28.979556901755792</v>
      </c>
      <c r="I12" s="957">
        <v>346.25080106883695</v>
      </c>
    </row>
    <row r="13" spans="1:33" ht="13.5" customHeight="1" x14ac:dyDescent="0.25">
      <c r="A13" s="2528" t="s">
        <v>584</v>
      </c>
      <c r="B13" s="957">
        <f>156.283463336965-F13</f>
        <v>136.85861487600602</v>
      </c>
      <c r="C13" s="957">
        <f>130.106284077905-H13</f>
        <v>101.14090669665019</v>
      </c>
      <c r="D13" s="957">
        <v>29.163547548182979</v>
      </c>
      <c r="E13" s="957">
        <v>5.2285524686082461</v>
      </c>
      <c r="F13" s="2526">
        <v>19.424848460958998</v>
      </c>
      <c r="G13" s="957">
        <v>34.408369</v>
      </c>
      <c r="H13" s="2526">
        <v>28.965377381254811</v>
      </c>
      <c r="I13" s="957">
        <v>355.19021643166138</v>
      </c>
      <c r="J13" s="1808"/>
    </row>
    <row r="14" spans="1:33" ht="13.5" customHeight="1" x14ac:dyDescent="0.25">
      <c r="A14" s="2528" t="s">
        <v>616</v>
      </c>
      <c r="B14" s="957">
        <f>148.514306183436-F14</f>
        <v>128.94505124483999</v>
      </c>
      <c r="C14" s="957">
        <f>123.721230181968-H14</f>
        <v>94.922148903612225</v>
      </c>
      <c r="D14" s="957">
        <v>28.438548370072898</v>
      </c>
      <c r="E14" s="957">
        <v>4.4032512500009391</v>
      </c>
      <c r="F14" s="2526">
        <v>19.569254938596007</v>
      </c>
      <c r="G14" s="957">
        <v>35.276477103234292</v>
      </c>
      <c r="H14" s="2526">
        <v>28.799081278355771</v>
      </c>
      <c r="I14" s="957">
        <v>340.35381308871297</v>
      </c>
      <c r="J14" s="1808"/>
    </row>
    <row r="15" spans="1:33" ht="13.5" customHeight="1" x14ac:dyDescent="0.25">
      <c r="A15" s="2528" t="s">
        <v>586</v>
      </c>
      <c r="B15" s="957">
        <f>146.948352764762-F15</f>
        <v>127.26619437499028</v>
      </c>
      <c r="C15" s="957">
        <f>125.256744549684-H15</f>
        <v>96.476040456897721</v>
      </c>
      <c r="D15" s="957">
        <v>28.865797581079057</v>
      </c>
      <c r="E15" s="957">
        <v>5.3070232710134295</v>
      </c>
      <c r="F15" s="2526">
        <v>19.682158389771732</v>
      </c>
      <c r="G15" s="957">
        <v>36.870469811562451</v>
      </c>
      <c r="H15" s="2526">
        <v>28.780704092786273</v>
      </c>
      <c r="I15" s="957">
        <v>343.24838797810037</v>
      </c>
      <c r="J15" s="2272" t="s">
        <v>1184</v>
      </c>
    </row>
    <row r="16" spans="1:33" ht="13.5" customHeight="1" x14ac:dyDescent="0.25">
      <c r="A16" s="2528" t="s">
        <v>587</v>
      </c>
      <c r="B16" s="957">
        <f>143.916758073087-F16</f>
        <v>123.9180639877727</v>
      </c>
      <c r="C16" s="957">
        <f>125.027459587121-H16</f>
        <v>96.176461793896436</v>
      </c>
      <c r="D16" s="957">
        <v>27.984664025552863</v>
      </c>
      <c r="E16" s="957">
        <v>5.8087598866655625</v>
      </c>
      <c r="F16" s="2526">
        <v>19.998694085314316</v>
      </c>
      <c r="G16" s="957">
        <v>39.713667999999998</v>
      </c>
      <c r="H16" s="2526">
        <v>28.850997793224568</v>
      </c>
      <c r="I16" s="957">
        <v>342.45130957242583</v>
      </c>
      <c r="J16" s="1808"/>
    </row>
    <row r="17" spans="1:11" ht="13.5" customHeight="1" x14ac:dyDescent="0.25">
      <c r="A17" s="2528" t="s">
        <v>441</v>
      </c>
      <c r="B17" s="957">
        <f>145.844999120919-F17</f>
        <v>125.09418102343902</v>
      </c>
      <c r="C17" s="957">
        <f>126.247970899559-H17</f>
        <v>97.027656203541099</v>
      </c>
      <c r="D17" s="957">
        <v>27.723349685720713</v>
      </c>
      <c r="E17" s="957">
        <v>5.7585031195677034</v>
      </c>
      <c r="F17" s="2526">
        <v>20.750818097479975</v>
      </c>
      <c r="G17" s="957">
        <v>40.809472</v>
      </c>
      <c r="H17" s="2526">
        <v>29.220314696017894</v>
      </c>
      <c r="I17" s="957">
        <v>346.38429482576595</v>
      </c>
      <c r="J17" s="1808"/>
    </row>
    <row r="18" spans="1:11" ht="13.5" customHeight="1" x14ac:dyDescent="0.25">
      <c r="A18" s="2528" t="s">
        <v>588</v>
      </c>
      <c r="B18" s="957">
        <f>144.476348334321-F18</f>
        <v>123.34963425362962</v>
      </c>
      <c r="C18" s="957">
        <f>126.555146143837-H18</f>
        <v>97.070667014714317</v>
      </c>
      <c r="D18" s="957">
        <v>28.298320649334574</v>
      </c>
      <c r="E18" s="957">
        <v>5.1830472331914477</v>
      </c>
      <c r="F18" s="2526">
        <v>21.126714080691372</v>
      </c>
      <c r="G18" s="957">
        <v>42.563318000000002</v>
      </c>
      <c r="H18" s="2526">
        <v>29.484479129122686</v>
      </c>
      <c r="I18" s="957">
        <v>347.07618036068328</v>
      </c>
      <c r="J18" s="1808"/>
    </row>
    <row r="19" spans="1:11" ht="13.5" customHeight="1" x14ac:dyDescent="0.25">
      <c r="A19" s="2528" t="s">
        <v>589</v>
      </c>
      <c r="B19" s="957">
        <f>147.573536611043-F19</f>
        <v>126.21519161691472</v>
      </c>
      <c r="C19" s="957">
        <f>128.836889283187-H19</f>
        <v>99.297243191504762</v>
      </c>
      <c r="D19" s="957">
        <v>28.479810828424014</v>
      </c>
      <c r="E19" s="957">
        <v>5.6045786241039321</v>
      </c>
      <c r="F19" s="2526">
        <v>21.358344994128295</v>
      </c>
      <c r="G19" s="957">
        <v>49.320723000000001</v>
      </c>
      <c r="H19" s="2526">
        <v>29.539646091682226</v>
      </c>
      <c r="I19" s="957">
        <v>359.81553834675861</v>
      </c>
      <c r="J19" s="1808"/>
    </row>
    <row r="20" spans="1:11" ht="13.5" customHeight="1" x14ac:dyDescent="0.25">
      <c r="A20" s="2528" t="s">
        <v>551</v>
      </c>
      <c r="B20" s="957">
        <f>143.78151748039-F20</f>
        <v>122.16075124662817</v>
      </c>
      <c r="C20" s="957">
        <f>125.930578820879-H20</f>
        <v>96.287446415871813</v>
      </c>
      <c r="D20" s="957">
        <v>28.054300524751163</v>
      </c>
      <c r="E20" s="957">
        <v>5.8102083389784189</v>
      </c>
      <c r="F20" s="2526">
        <v>21.620766233761831</v>
      </c>
      <c r="G20" s="957">
        <v>44.508420000000001</v>
      </c>
      <c r="H20" s="2526">
        <v>29.64313240500719</v>
      </c>
      <c r="I20" s="957">
        <v>348.08502516499897</v>
      </c>
      <c r="J20" s="1808"/>
    </row>
    <row r="21" spans="1:11" ht="13.5" customHeight="1" x14ac:dyDescent="0.25">
      <c r="A21" s="2528" t="s">
        <v>310</v>
      </c>
      <c r="B21" s="957">
        <f>149.967789000263-F21</f>
        <v>128.0247484127247</v>
      </c>
      <c r="C21" s="957">
        <f>128.657389005303-H21</f>
        <v>98.979868870893313</v>
      </c>
      <c r="D21" s="957">
        <v>27.858975156928746</v>
      </c>
      <c r="E21" s="957">
        <v>5.0043545969021421</v>
      </c>
      <c r="F21" s="2526">
        <v>21.943040587538306</v>
      </c>
      <c r="G21" s="957">
        <v>46.231977000000001</v>
      </c>
      <c r="H21" s="2526">
        <v>29.677520134409686</v>
      </c>
      <c r="I21" s="957">
        <v>357.72048475939704</v>
      </c>
      <c r="J21" s="1808"/>
    </row>
    <row r="22" spans="1:11" ht="13.5" customHeight="1" x14ac:dyDescent="0.25">
      <c r="A22" s="2528" t="s">
        <v>311</v>
      </c>
      <c r="B22" s="957">
        <f>147.437771399011-F22</f>
        <v>125.82085814323557</v>
      </c>
      <c r="C22" s="957">
        <f>130.470111119112-H22</f>
        <v>100.92019344727134</v>
      </c>
      <c r="D22" s="957">
        <v>28.114068988630052</v>
      </c>
      <c r="E22" s="957">
        <v>4.6131314929684928</v>
      </c>
      <c r="F22" s="2526">
        <v>21.616913255775451</v>
      </c>
      <c r="G22" s="957">
        <v>46.945017</v>
      </c>
      <c r="H22" s="2526">
        <v>29.549917671840653</v>
      </c>
      <c r="I22" s="957">
        <v>357.58009999972148</v>
      </c>
      <c r="J22" s="1808"/>
    </row>
    <row r="23" spans="1:11" ht="13.5" customHeight="1" x14ac:dyDescent="0.25">
      <c r="A23" s="2528" t="s">
        <v>312</v>
      </c>
      <c r="B23" s="957">
        <f>146.065253891214-F23</f>
        <v>124.92484277306423</v>
      </c>
      <c r="C23" s="957">
        <f>126.998585088198-H23</f>
        <v>99.139457076612402</v>
      </c>
      <c r="D23" s="957">
        <v>27.996236766816811</v>
      </c>
      <c r="E23" s="957">
        <v>4.4923882541233704</v>
      </c>
      <c r="F23" s="2526">
        <v>21.140411118149778</v>
      </c>
      <c r="G23" s="957">
        <v>43.784286000000002</v>
      </c>
      <c r="H23" s="2526">
        <v>27.8591280115856</v>
      </c>
      <c r="I23" s="957">
        <v>349.33675000035237</v>
      </c>
      <c r="J23" s="1808"/>
    </row>
    <row r="24" spans="1:11" ht="13.5" customHeight="1" x14ac:dyDescent="0.25">
      <c r="A24" s="2527" t="s">
        <v>313</v>
      </c>
      <c r="B24" s="958">
        <f>145.268668877312-F24</f>
        <v>123.7452564804654</v>
      </c>
      <c r="C24" s="958">
        <f>130.231539466552-H24</f>
        <v>100.09598394337073</v>
      </c>
      <c r="D24" s="958">
        <v>27.918527235066406</v>
      </c>
      <c r="E24" s="958">
        <v>5.2279537354331422</v>
      </c>
      <c r="F24" s="2526">
        <v>21.523412396846599</v>
      </c>
      <c r="G24" s="958">
        <v>32.27364</v>
      </c>
      <c r="H24" s="2526">
        <v>30.135555523181271</v>
      </c>
      <c r="I24" s="957">
        <v>340.92032931436302</v>
      </c>
      <c r="J24" s="1808"/>
    </row>
    <row r="25" spans="1:11" ht="13.5" customHeight="1" x14ac:dyDescent="0.25">
      <c r="A25" s="2525" t="s">
        <v>314</v>
      </c>
      <c r="B25" s="955">
        <f>143.548780257435-F25</f>
        <v>121.3937552101843</v>
      </c>
      <c r="C25" s="955">
        <f>132.968921372901-H25</f>
        <v>102.74715838600956</v>
      </c>
      <c r="D25" s="955">
        <v>27.623518554289621</v>
      </c>
      <c r="E25" s="955">
        <v>4.6919572459078207</v>
      </c>
      <c r="F25" s="2526">
        <v>22.155025047250703</v>
      </c>
      <c r="G25" s="955">
        <v>33.897911000000001</v>
      </c>
      <c r="H25" s="2526">
        <v>30.221762986891449</v>
      </c>
      <c r="I25" s="954">
        <v>342.73108843053376</v>
      </c>
      <c r="J25" s="1808"/>
    </row>
    <row r="26" spans="1:11" ht="13.5" customHeight="1" x14ac:dyDescent="0.25">
      <c r="A26" s="2525" t="s">
        <v>315</v>
      </c>
      <c r="B26" s="955">
        <f>143.119383314434-F26</f>
        <v>120.87566374848588</v>
      </c>
      <c r="C26" s="955">
        <f>134.018744004757-H26</f>
        <v>103.59178084517987</v>
      </c>
      <c r="D26" s="955">
        <v>27.698421928278758</v>
      </c>
      <c r="E26" s="955">
        <v>4.0664614572116209</v>
      </c>
      <c r="F26" s="2526">
        <v>22.243719565948123</v>
      </c>
      <c r="G26" s="955">
        <v>35.677188999999998</v>
      </c>
      <c r="H26" s="2526">
        <v>30.426963159577127</v>
      </c>
      <c r="I26" s="954">
        <v>344.58019970468109</v>
      </c>
      <c r="J26" s="1808"/>
    </row>
    <row r="27" spans="1:11" ht="13.5" customHeight="1" x14ac:dyDescent="0.25">
      <c r="A27" s="2525" t="s">
        <v>316</v>
      </c>
      <c r="B27" s="955">
        <f>135.616749480614-F27</f>
        <v>113.54197768689696</v>
      </c>
      <c r="C27" s="955">
        <f>132.485690963483-H27</f>
        <v>101.92894100931713</v>
      </c>
      <c r="D27" s="955">
        <v>27.486039897345165</v>
      </c>
      <c r="E27" s="955">
        <v>3.6180076210775991</v>
      </c>
      <c r="F27" s="2526">
        <v>22.074771793717051</v>
      </c>
      <c r="G27" s="955">
        <v>26.457393</v>
      </c>
      <c r="H27" s="2526">
        <v>30.556749954165873</v>
      </c>
      <c r="I27" s="954">
        <v>325.66388096251995</v>
      </c>
      <c r="J27" s="1808"/>
    </row>
    <row r="28" spans="1:11" ht="13.5" customHeight="1" x14ac:dyDescent="0.25">
      <c r="A28" s="2525" t="s">
        <v>317</v>
      </c>
      <c r="B28" s="955">
        <f>133.78792034896-F28</f>
        <v>112.3594112008648</v>
      </c>
      <c r="C28" s="955">
        <f>133.340606921531-H28</f>
        <v>102.30993510007923</v>
      </c>
      <c r="D28" s="955">
        <v>27.758609970098743</v>
      </c>
      <c r="E28" s="955">
        <v>3.6259217990662438</v>
      </c>
      <c r="F28" s="2526">
        <v>21.428509148095195</v>
      </c>
      <c r="G28" s="955">
        <v>19.175809999999998</v>
      </c>
      <c r="H28" s="2526">
        <v>31.030671821451769</v>
      </c>
      <c r="I28" s="954">
        <v>317.68886903965603</v>
      </c>
      <c r="J28" s="2272"/>
    </row>
    <row r="29" spans="1:11" ht="13.5" customHeight="1" x14ac:dyDescent="0.25">
      <c r="A29" s="2525" t="s">
        <v>318</v>
      </c>
      <c r="B29" s="955">
        <f>135.076180433445-F29</f>
        <v>113.82101340150388</v>
      </c>
      <c r="C29" s="955">
        <f>134.111640672453-H29</f>
        <v>103.07189121740183</v>
      </c>
      <c r="D29" s="955">
        <v>26.83039318024306</v>
      </c>
      <c r="E29" s="955">
        <v>3.1832180624085882</v>
      </c>
      <c r="F29" s="2526">
        <v>21.255167031941113</v>
      </c>
      <c r="G29" s="955">
        <v>20.850673</v>
      </c>
      <c r="H29" s="2526">
        <v>31.039749455051183</v>
      </c>
      <c r="I29" s="954">
        <v>320.05210534854933</v>
      </c>
      <c r="J29" s="1807"/>
    </row>
    <row r="30" spans="1:11" ht="14.25" customHeight="1" x14ac:dyDescent="0.25">
      <c r="A30" s="2525" t="s">
        <v>319</v>
      </c>
      <c r="B30" s="955">
        <f>133.25030835-G30</f>
        <v>116.47764735000001</v>
      </c>
      <c r="C30" s="955">
        <f>133.68191683-H30</f>
        <v>102.30704991</v>
      </c>
      <c r="D30" s="955">
        <v>27.125147330000004</v>
      </c>
      <c r="E30" s="955">
        <v>3.8497697500000005</v>
      </c>
      <c r="F30" s="955">
        <v>20.380210829999999</v>
      </c>
      <c r="G30" s="955">
        <v>16.772660999999999</v>
      </c>
      <c r="H30" s="955">
        <v>31.374866919999999</v>
      </c>
      <c r="I30" s="954">
        <f>B30+C30+D30+G30+E30+F30+H30</f>
        <v>318.28735309000001</v>
      </c>
      <c r="J30" s="956"/>
      <c r="K30" s="2103"/>
    </row>
    <row r="31" spans="1:11" ht="14.25" customHeight="1" x14ac:dyDescent="0.25">
      <c r="A31" s="2525" t="s">
        <v>1091</v>
      </c>
      <c r="B31" s="955">
        <f>132.10629931-F31</f>
        <v>111.33438935</v>
      </c>
      <c r="C31" s="955">
        <f>134.7378907-H31</f>
        <v>103.32680715000001</v>
      </c>
      <c r="D31" s="955">
        <v>26.504089159999999</v>
      </c>
      <c r="E31" s="955">
        <v>3.2340501000000001</v>
      </c>
      <c r="F31" s="955">
        <v>20.771909959999999</v>
      </c>
      <c r="G31" s="955">
        <v>17.125460539999999</v>
      </c>
      <c r="H31" s="955">
        <v>31.411083550000001</v>
      </c>
      <c r="I31" s="954">
        <f>B31+C31+D31+G31+E31+F31+H31</f>
        <v>313.70778981000001</v>
      </c>
    </row>
    <row r="32" spans="1:11" ht="14.25" customHeight="1" x14ac:dyDescent="0.25">
      <c r="A32" s="2525" t="s">
        <v>1186</v>
      </c>
      <c r="B32" s="955">
        <f>130.71611482-F32</f>
        <v>109.59264166</v>
      </c>
      <c r="C32" s="955">
        <f>132.47711696-H32</f>
        <v>101.37255405999998</v>
      </c>
      <c r="D32" s="955">
        <v>26.107472380000001</v>
      </c>
      <c r="E32" s="955">
        <v>4.5654386300000001</v>
      </c>
      <c r="F32" s="955">
        <v>21.12347316</v>
      </c>
      <c r="G32" s="955">
        <v>16.291809659999998</v>
      </c>
      <c r="H32" s="955">
        <v>31.104562900000001</v>
      </c>
      <c r="I32" s="954">
        <f>B32+C32+D32+G32+E32+F32+H32</f>
        <v>310.15795245000004</v>
      </c>
    </row>
    <row r="33" spans="1:9" ht="14.25" customHeight="1" x14ac:dyDescent="0.25">
      <c r="A33" s="2524" t="s">
        <v>1240</v>
      </c>
      <c r="B33" s="2523">
        <v>102.44043925727998</v>
      </c>
      <c r="C33" s="2523">
        <v>99.484634217330012</v>
      </c>
      <c r="D33" s="2523">
        <v>25.460851736530007</v>
      </c>
      <c r="E33" s="2523">
        <v>2.8532497424300005</v>
      </c>
      <c r="F33" s="2523">
        <f>22.13468773+4.657-0.151</f>
        <v>26.64068773</v>
      </c>
      <c r="G33" s="2523">
        <v>23.404632350189999</v>
      </c>
      <c r="H33" s="2523">
        <v>30.6417419000005</v>
      </c>
      <c r="I33" s="2523">
        <f>B33+C33+D33+E33+F33+G33+H33</f>
        <v>310.92623693376049</v>
      </c>
    </row>
    <row r="34" spans="1:9" ht="14.25" customHeight="1" x14ac:dyDescent="0.25">
      <c r="A34" s="2522" t="s">
        <v>1324</v>
      </c>
      <c r="B34" s="953"/>
      <c r="C34" s="952"/>
      <c r="D34" s="952"/>
      <c r="E34" s="952"/>
      <c r="F34" s="2521"/>
      <c r="G34" s="952"/>
      <c r="I34" s="2520"/>
    </row>
    <row r="35" spans="1:9" x14ac:dyDescent="0.25">
      <c r="A35" s="919"/>
      <c r="B35" s="919"/>
      <c r="C35" s="974"/>
      <c r="D35" s="919"/>
      <c r="E35" s="919"/>
      <c r="F35" s="919"/>
      <c r="G35" s="919"/>
      <c r="I35" s="2519"/>
    </row>
    <row r="36" spans="1:9" x14ac:dyDescent="0.25">
      <c r="A36" s="919"/>
      <c r="B36" s="919"/>
      <c r="C36" s="919"/>
      <c r="D36" s="919"/>
      <c r="E36" s="919"/>
      <c r="F36" s="919"/>
      <c r="G36" s="919"/>
    </row>
  </sheetData>
  <mergeCells count="2">
    <mergeCell ref="A2:E2"/>
    <mergeCell ref="F2:H2"/>
  </mergeCells>
  <pageMargins left="0.7" right="0.7" top="0.75" bottom="0.75" header="0.3" footer="0.3"/>
  <pageSetup paperSize="9" scale="74" fitToWidth="0" fitToHeight="0" orientation="portrait" r:id="rId1"/>
  <customProperties>
    <customPr name="_pios_id" r:id="rId2"/>
  </customProperties>
  <drawing r:id="rId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21"/>
  <sheetViews>
    <sheetView view="pageBreakPreview" topLeftCell="A4" zoomScale="85" zoomScaleNormal="100" zoomScaleSheetLayoutView="85" workbookViewId="0">
      <selection activeCell="D56" sqref="D56"/>
    </sheetView>
  </sheetViews>
  <sheetFormatPr defaultRowHeight="15" x14ac:dyDescent="0.25"/>
  <cols>
    <col min="1" max="1" width="41" style="938" customWidth="1"/>
    <col min="2" max="2" width="8.28515625" style="1818" customWidth="1"/>
    <col min="3" max="3" width="6.28515625" style="1818" customWidth="1"/>
    <col min="4" max="4" width="7.85546875" style="1818" customWidth="1"/>
    <col min="5" max="5" width="9" style="1818" bestFit="1" customWidth="1"/>
    <col min="6" max="6" width="7.85546875" style="1818" customWidth="1"/>
    <col min="7" max="7" width="8.85546875" style="1818" customWidth="1"/>
    <col min="8" max="8" width="6.7109375" style="1818" customWidth="1"/>
    <col min="9" max="9" width="8.140625" style="938" customWidth="1"/>
    <col min="10" max="10" width="9.140625" style="2601"/>
    <col min="11" max="11" width="11" style="2601" bestFit="1" customWidth="1"/>
    <col min="12" max="12" width="11" style="2601" customWidth="1"/>
    <col min="13" max="13" width="25.140625" style="2601" customWidth="1"/>
    <col min="14" max="14" width="12.28515625" style="2104" bestFit="1" customWidth="1"/>
    <col min="15" max="15" width="20.28515625" style="2601" customWidth="1"/>
    <col min="16" max="16384" width="9.140625" style="2601"/>
  </cols>
  <sheetData>
    <row r="1" spans="1:24" x14ac:dyDescent="0.25">
      <c r="A1" s="970" t="s">
        <v>1330</v>
      </c>
      <c r="I1" s="1818"/>
    </row>
    <row r="2" spans="1:24" ht="13.5" customHeight="1" x14ac:dyDescent="0.25">
      <c r="A2" s="2338"/>
      <c r="H2" s="2546"/>
      <c r="I2" s="968"/>
    </row>
    <row r="3" spans="1:24" ht="26.25" customHeight="1" thickBot="1" x14ac:dyDescent="0.3">
      <c r="A3" s="967" t="s">
        <v>213</v>
      </c>
      <c r="B3" s="2297" t="s">
        <v>651</v>
      </c>
      <c r="C3" s="2297" t="s">
        <v>650</v>
      </c>
      <c r="D3" s="2297" t="s">
        <v>508</v>
      </c>
      <c r="E3" s="2297" t="s">
        <v>507</v>
      </c>
      <c r="F3" s="2297" t="s">
        <v>506</v>
      </c>
      <c r="G3" s="2297" t="s">
        <v>505</v>
      </c>
      <c r="H3" s="2296" t="s">
        <v>478</v>
      </c>
      <c r="I3" s="972" t="s">
        <v>649</v>
      </c>
      <c r="K3" s="1359"/>
    </row>
    <row r="4" spans="1:24" ht="13.5" customHeight="1" x14ac:dyDescent="0.25">
      <c r="A4" s="965" t="s">
        <v>648</v>
      </c>
      <c r="B4" s="1817">
        <v>1844.8304073400002</v>
      </c>
      <c r="C4" s="1816">
        <f t="shared" ref="C4:C27" si="0">B4/$B$34</f>
        <v>8.0126694673572744E-3</v>
      </c>
      <c r="D4" s="1815">
        <v>99.788329989999994</v>
      </c>
      <c r="E4" s="1815">
        <v>56.243450689999996</v>
      </c>
      <c r="F4" s="1815">
        <v>710.72930761999999</v>
      </c>
      <c r="G4" s="1815">
        <v>454.85399999999998</v>
      </c>
      <c r="H4" s="1815">
        <v>66.987676860000008</v>
      </c>
      <c r="I4" s="964">
        <v>456.22778220000004</v>
      </c>
      <c r="J4" s="2104"/>
      <c r="K4" s="2104"/>
      <c r="L4" s="2104"/>
      <c r="O4" s="2104"/>
      <c r="P4" s="2104"/>
      <c r="Q4" s="2104"/>
      <c r="R4" s="2104"/>
      <c r="S4" s="2104"/>
      <c r="T4" s="2104"/>
      <c r="U4" s="2104"/>
      <c r="V4" s="2104"/>
      <c r="W4" s="2104"/>
    </row>
    <row r="5" spans="1:24" ht="13.5" customHeight="1" x14ac:dyDescent="0.25">
      <c r="A5" s="965" t="s">
        <v>647</v>
      </c>
      <c r="B5" s="1817">
        <v>659.2751399</v>
      </c>
      <c r="C5" s="1816">
        <f t="shared" si="0"/>
        <v>2.8634359901304777E-3</v>
      </c>
      <c r="D5" s="1815">
        <v>21.772107260000002</v>
      </c>
      <c r="E5" s="1815">
        <v>168.62923649000001</v>
      </c>
      <c r="F5" s="1815">
        <v>122.11027688999999</v>
      </c>
      <c r="G5" s="1815">
        <v>294.13</v>
      </c>
      <c r="H5" s="1815">
        <v>52.633230759999996</v>
      </c>
      <c r="I5" s="964">
        <v>0</v>
      </c>
      <c r="J5" s="2104"/>
      <c r="K5" s="2104"/>
      <c r="L5" s="2104"/>
      <c r="O5" s="2104"/>
      <c r="P5" s="2104"/>
      <c r="Q5" s="2104"/>
      <c r="R5" s="2104"/>
      <c r="S5" s="2104"/>
      <c r="T5" s="2104"/>
      <c r="U5" s="2104"/>
      <c r="V5" s="2104"/>
      <c r="W5" s="2104"/>
    </row>
    <row r="6" spans="1:24" ht="13.5" customHeight="1" x14ac:dyDescent="0.25">
      <c r="A6" s="965" t="s">
        <v>646</v>
      </c>
      <c r="B6" s="1817">
        <v>907.8786689100001</v>
      </c>
      <c r="C6" s="1816">
        <f t="shared" si="0"/>
        <v>3.943198063896306E-3</v>
      </c>
      <c r="D6" s="1815">
        <v>85.753637420000004</v>
      </c>
      <c r="E6" s="1815">
        <v>424.77197981</v>
      </c>
      <c r="F6" s="1815">
        <v>58.872661579999999</v>
      </c>
      <c r="G6" s="1815">
        <v>191.64400000000001</v>
      </c>
      <c r="H6" s="1815">
        <v>0</v>
      </c>
      <c r="I6" s="964">
        <v>146.83676582999999</v>
      </c>
      <c r="J6" s="2104"/>
      <c r="K6" s="2104"/>
      <c r="L6" s="2104"/>
      <c r="O6" s="2104"/>
      <c r="P6" s="2104"/>
      <c r="Q6" s="2104"/>
      <c r="R6" s="2104"/>
      <c r="S6" s="2104"/>
      <c r="T6" s="2104"/>
      <c r="U6" s="2104"/>
      <c r="V6" s="2104"/>
      <c r="W6" s="2104"/>
    </row>
    <row r="7" spans="1:24" ht="13.5" customHeight="1" x14ac:dyDescent="0.25">
      <c r="A7" s="965" t="s">
        <v>645</v>
      </c>
      <c r="B7" s="1817">
        <v>3860.7331981700008</v>
      </c>
      <c r="C7" s="1816">
        <f t="shared" si="0"/>
        <v>1.6768359246199328E-2</v>
      </c>
      <c r="D7" s="1815">
        <v>275.05365032999998</v>
      </c>
      <c r="E7" s="1815">
        <v>1310.80217014</v>
      </c>
      <c r="F7" s="1815">
        <v>283.38153402</v>
      </c>
      <c r="G7" s="1815">
        <v>1608.356</v>
      </c>
      <c r="H7" s="1815">
        <v>344.67119231999999</v>
      </c>
      <c r="I7" s="964">
        <v>38.468368369999993</v>
      </c>
      <c r="J7" s="2104"/>
      <c r="K7" s="2104"/>
      <c r="L7" s="2104"/>
      <c r="O7" s="2104"/>
      <c r="P7" s="2104"/>
      <c r="Q7" s="2104"/>
      <c r="R7" s="2104"/>
      <c r="S7" s="2104"/>
      <c r="T7" s="2104"/>
      <c r="U7" s="2104"/>
      <c r="V7" s="2104"/>
      <c r="W7" s="2104"/>
    </row>
    <row r="8" spans="1:24" ht="13.5" customHeight="1" x14ac:dyDescent="0.25">
      <c r="A8" s="965" t="s">
        <v>644</v>
      </c>
      <c r="B8" s="1817">
        <v>1591.49036738</v>
      </c>
      <c r="C8" s="1816">
        <f t="shared" si="0"/>
        <v>6.9123352605000412E-3</v>
      </c>
      <c r="D8" s="1815">
        <v>475.43924106999998</v>
      </c>
      <c r="E8" s="1815">
        <v>571.78029049000008</v>
      </c>
      <c r="F8" s="1815">
        <v>66.142729399999993</v>
      </c>
      <c r="G8" s="1815">
        <v>413.48500000000001</v>
      </c>
      <c r="H8" s="1815">
        <v>-2.387E-4</v>
      </c>
      <c r="I8" s="964">
        <v>64.642960169999995</v>
      </c>
      <c r="J8" s="2104"/>
      <c r="K8" s="2104"/>
      <c r="L8" s="2104"/>
      <c r="O8" s="2104"/>
      <c r="P8" s="2104"/>
      <c r="Q8" s="2104"/>
      <c r="R8" s="2104"/>
      <c r="S8" s="2104"/>
      <c r="T8" s="2104"/>
      <c r="U8" s="2104"/>
      <c r="V8" s="2104"/>
      <c r="W8" s="2104"/>
      <c r="X8" s="2104"/>
    </row>
    <row r="9" spans="1:24" ht="13.5" customHeight="1" x14ac:dyDescent="0.25">
      <c r="A9" s="965" t="s">
        <v>643</v>
      </c>
      <c r="B9" s="1817">
        <v>8756.3478225700001</v>
      </c>
      <c r="C9" s="1816">
        <f t="shared" si="0"/>
        <v>3.8031528840979399E-2</v>
      </c>
      <c r="D9" s="1815">
        <v>2867.7428092499999</v>
      </c>
      <c r="E9" s="1815">
        <v>1166.87684513</v>
      </c>
      <c r="F9" s="1815">
        <v>2177.0596094999996</v>
      </c>
      <c r="G9" s="1815">
        <v>2338.6990000000001</v>
      </c>
      <c r="H9" s="1815">
        <v>-0.26991207</v>
      </c>
      <c r="I9" s="964">
        <v>206.23915552</v>
      </c>
      <c r="J9" s="2104"/>
      <c r="K9" s="2104"/>
      <c r="L9" s="2104"/>
      <c r="O9" s="2104"/>
      <c r="P9" s="2104"/>
      <c r="Q9" s="2104"/>
      <c r="R9" s="2104"/>
      <c r="S9" s="2104"/>
      <c r="T9" s="2104"/>
      <c r="U9" s="2104"/>
      <c r="V9" s="2104"/>
      <c r="W9" s="2104"/>
      <c r="X9" s="2104"/>
    </row>
    <row r="10" spans="1:24" ht="13.5" customHeight="1" x14ac:dyDescent="0.25">
      <c r="A10" s="965" t="s">
        <v>642</v>
      </c>
      <c r="B10" s="1817">
        <v>4142.8146751000004</v>
      </c>
      <c r="C10" s="1816">
        <f t="shared" si="0"/>
        <v>1.799352640981032E-2</v>
      </c>
      <c r="D10" s="1815">
        <v>375.34261104000001</v>
      </c>
      <c r="E10" s="1815">
        <v>816.72331837000002</v>
      </c>
      <c r="F10" s="1815">
        <v>2057.2383921300002</v>
      </c>
      <c r="G10" s="1815">
        <v>885.12199999999996</v>
      </c>
      <c r="H10" s="1815">
        <v>-4.4400000000000007E-6</v>
      </c>
      <c r="I10" s="964">
        <v>8.3882306100000008</v>
      </c>
      <c r="J10" s="2104"/>
      <c r="K10" s="2104"/>
      <c r="L10" s="2104"/>
      <c r="O10" s="2104"/>
      <c r="P10" s="2104"/>
      <c r="Q10" s="2104"/>
      <c r="R10" s="2104"/>
      <c r="S10" s="2104"/>
      <c r="T10" s="2104"/>
      <c r="U10" s="2104"/>
      <c r="V10" s="2104"/>
      <c r="W10" s="2104"/>
      <c r="X10" s="2104"/>
    </row>
    <row r="11" spans="1:24" ht="13.5" customHeight="1" x14ac:dyDescent="0.25">
      <c r="A11" s="965" t="s">
        <v>641</v>
      </c>
      <c r="B11" s="1817">
        <v>7934.0537405699997</v>
      </c>
      <c r="C11" s="1816">
        <f t="shared" si="0"/>
        <v>3.4460051128006257E-2</v>
      </c>
      <c r="D11" s="1815">
        <v>113.87811472</v>
      </c>
      <c r="E11" s="1815">
        <v>185.54639356999999</v>
      </c>
      <c r="F11" s="1815">
        <v>4538.5999910299997</v>
      </c>
      <c r="G11" s="1815">
        <v>321.10199999999998</v>
      </c>
      <c r="H11" s="1815">
        <v>0</v>
      </c>
      <c r="I11" s="964">
        <v>2774.9275414999997</v>
      </c>
      <c r="J11" s="2104"/>
      <c r="K11" s="2104"/>
      <c r="L11" s="2104"/>
      <c r="O11" s="2104"/>
      <c r="P11" s="2104"/>
      <c r="Q11" s="2104"/>
      <c r="R11" s="2104"/>
      <c r="S11" s="2104"/>
      <c r="T11" s="2104"/>
      <c r="U11" s="2104"/>
      <c r="V11" s="2104"/>
      <c r="W11" s="2104"/>
      <c r="X11" s="2104"/>
    </row>
    <row r="12" spans="1:24" ht="13.5" customHeight="1" x14ac:dyDescent="0.25">
      <c r="A12" s="965" t="s">
        <v>640</v>
      </c>
      <c r="B12" s="1817">
        <v>3148.2323072099994</v>
      </c>
      <c r="C12" s="1816">
        <f t="shared" si="0"/>
        <v>1.3673747344885471E-2</v>
      </c>
      <c r="D12" s="1815">
        <v>285.01525359999999</v>
      </c>
      <c r="E12" s="1815">
        <v>1117.49006424</v>
      </c>
      <c r="F12" s="1815">
        <v>578.99358337000001</v>
      </c>
      <c r="G12" s="1815">
        <v>1099.7660000000001</v>
      </c>
      <c r="H12" s="1815">
        <v>66.166851059999999</v>
      </c>
      <c r="I12" s="964">
        <v>0.80011195000000002</v>
      </c>
      <c r="J12" s="2104"/>
      <c r="K12" s="2104"/>
      <c r="L12" s="2104"/>
      <c r="O12" s="2104"/>
      <c r="P12" s="2104"/>
      <c r="Q12" s="2104"/>
      <c r="R12" s="2104"/>
      <c r="S12" s="2104"/>
      <c r="T12" s="2104"/>
      <c r="U12" s="2104"/>
      <c r="V12" s="2104"/>
      <c r="W12" s="2104"/>
      <c r="X12" s="2104"/>
    </row>
    <row r="13" spans="1:24" ht="13.5" customHeight="1" x14ac:dyDescent="0.25">
      <c r="A13" s="965" t="s">
        <v>639</v>
      </c>
      <c r="B13" s="1817">
        <v>1547.6294874600005</v>
      </c>
      <c r="C13" s="1816">
        <f t="shared" si="0"/>
        <v>6.7218338832741873E-3</v>
      </c>
      <c r="D13" s="1815">
        <v>156.74006617000001</v>
      </c>
      <c r="E13" s="1815">
        <v>443.75484509999995</v>
      </c>
      <c r="F13" s="1815">
        <v>329.01371795</v>
      </c>
      <c r="G13" s="1815">
        <v>522.93100000000004</v>
      </c>
      <c r="H13" s="1815">
        <v>28.617442480000001</v>
      </c>
      <c r="I13" s="964">
        <v>66.572261889999993</v>
      </c>
      <c r="J13" s="2104"/>
      <c r="K13" s="2104"/>
      <c r="L13" s="2104"/>
      <c r="O13" s="2104"/>
      <c r="P13" s="2104"/>
      <c r="Q13" s="2104"/>
      <c r="R13" s="2104"/>
      <c r="S13" s="2104"/>
      <c r="T13" s="2104"/>
      <c r="U13" s="2104"/>
      <c r="V13" s="2104"/>
      <c r="W13" s="2104"/>
      <c r="X13" s="2104"/>
    </row>
    <row r="14" spans="1:24" ht="13.5" customHeight="1" x14ac:dyDescent="0.25">
      <c r="A14" s="965" t="s">
        <v>638</v>
      </c>
      <c r="B14" s="1817">
        <v>1700.9566099100002</v>
      </c>
      <c r="C14" s="1816">
        <f t="shared" si="0"/>
        <v>7.387781033583945E-3</v>
      </c>
      <c r="D14" s="1815">
        <v>226.05872094</v>
      </c>
      <c r="E14" s="1815">
        <v>541.21679181000002</v>
      </c>
      <c r="F14" s="1815">
        <v>261.99126303999998</v>
      </c>
      <c r="G14" s="1815">
        <v>671.69</v>
      </c>
      <c r="H14" s="1815">
        <v>0</v>
      </c>
      <c r="I14" s="964">
        <v>0</v>
      </c>
      <c r="J14" s="2104"/>
      <c r="K14" s="2104"/>
      <c r="L14" s="2104"/>
      <c r="O14" s="2104"/>
      <c r="P14" s="2104"/>
      <c r="Q14" s="2104"/>
      <c r="R14" s="2104"/>
      <c r="S14" s="2104"/>
      <c r="T14" s="2104"/>
      <c r="U14" s="2104"/>
      <c r="V14" s="2104"/>
      <c r="W14" s="2104"/>
      <c r="X14" s="2104"/>
    </row>
    <row r="15" spans="1:24" ht="13.5" customHeight="1" x14ac:dyDescent="0.25">
      <c r="A15" s="965" t="s">
        <v>637</v>
      </c>
      <c r="B15" s="1817">
        <v>8254.6056915200006</v>
      </c>
      <c r="C15" s="1816">
        <f t="shared" si="0"/>
        <v>3.585230746759157E-2</v>
      </c>
      <c r="D15" s="1815">
        <v>2379.64076737</v>
      </c>
      <c r="E15" s="1815">
        <v>1861.49897676</v>
      </c>
      <c r="F15" s="1815">
        <v>849.96740129</v>
      </c>
      <c r="G15" s="1815">
        <v>2960.6309999999999</v>
      </c>
      <c r="H15" s="1815">
        <v>6.2977312100000002</v>
      </c>
      <c r="I15" s="964">
        <v>196.56994201000001</v>
      </c>
      <c r="J15" s="2104"/>
      <c r="K15" s="2104"/>
      <c r="L15" s="2104"/>
      <c r="O15" s="2104"/>
      <c r="P15" s="2104"/>
      <c r="Q15" s="2104"/>
      <c r="R15" s="2104"/>
      <c r="S15" s="2104"/>
      <c r="T15" s="2104"/>
      <c r="U15" s="2104"/>
      <c r="V15" s="2104"/>
      <c r="W15" s="2104"/>
      <c r="X15" s="2104"/>
    </row>
    <row r="16" spans="1:24" ht="13.5" customHeight="1" x14ac:dyDescent="0.25">
      <c r="A16" s="965" t="s">
        <v>636</v>
      </c>
      <c r="B16" s="1817">
        <v>5088.8461867700016</v>
      </c>
      <c r="C16" s="1816">
        <f t="shared" si="0"/>
        <v>2.2102434078806171E-2</v>
      </c>
      <c r="D16" s="1815">
        <v>1907.5611211300002</v>
      </c>
      <c r="E16" s="1815">
        <v>902.82684639000001</v>
      </c>
      <c r="F16" s="1815">
        <v>1621.4890331900001</v>
      </c>
      <c r="G16" s="1815">
        <v>617.95899999999995</v>
      </c>
      <c r="H16" s="1815">
        <v>-2.7000000000000001E-7</v>
      </c>
      <c r="I16" s="964">
        <v>39.010108970000005</v>
      </c>
      <c r="J16" s="2104"/>
      <c r="K16" s="2104"/>
      <c r="L16" s="2104"/>
      <c r="O16" s="2104"/>
      <c r="P16" s="2104"/>
      <c r="Q16" s="2104"/>
      <c r="R16" s="2104"/>
      <c r="S16" s="2104"/>
      <c r="T16" s="2104"/>
      <c r="U16" s="2104"/>
      <c r="V16" s="2104"/>
      <c r="W16" s="2104"/>
      <c r="X16" s="2104"/>
    </row>
    <row r="17" spans="1:24" ht="13.5" customHeight="1" x14ac:dyDescent="0.25">
      <c r="A17" s="965" t="s">
        <v>635</v>
      </c>
      <c r="B17" s="1817">
        <v>920.13158761</v>
      </c>
      <c r="C17" s="1816">
        <f t="shared" si="0"/>
        <v>3.9964162823097052E-3</v>
      </c>
      <c r="D17" s="1815">
        <v>199.28357782999998</v>
      </c>
      <c r="E17" s="1815">
        <v>339.61300900999998</v>
      </c>
      <c r="F17" s="1815">
        <v>200.34347774</v>
      </c>
      <c r="G17" s="1815">
        <v>174.20400000000001</v>
      </c>
      <c r="H17" s="1815">
        <v>-1.35E-6</v>
      </c>
      <c r="I17" s="964">
        <v>6.6871369600000001</v>
      </c>
      <c r="J17" s="2104"/>
      <c r="K17" s="2104"/>
      <c r="L17" s="2104"/>
      <c r="O17" s="2104"/>
      <c r="P17" s="2104"/>
      <c r="Q17" s="2104"/>
      <c r="R17" s="2104"/>
      <c r="S17" s="2104"/>
      <c r="T17" s="2104"/>
      <c r="U17" s="2104"/>
      <c r="V17" s="2104"/>
      <c r="W17" s="2104"/>
      <c r="X17" s="2104"/>
    </row>
    <row r="18" spans="1:24" ht="13.5" customHeight="1" x14ac:dyDescent="0.25">
      <c r="A18" s="965" t="s">
        <v>634</v>
      </c>
      <c r="B18" s="1817">
        <v>0</v>
      </c>
      <c r="C18" s="1816">
        <f t="shared" si="0"/>
        <v>0</v>
      </c>
      <c r="D18" s="1815">
        <v>0</v>
      </c>
      <c r="E18" s="1815">
        <v>0</v>
      </c>
      <c r="F18" s="1815">
        <v>0</v>
      </c>
      <c r="G18" s="1815">
        <v>0</v>
      </c>
      <c r="H18" s="1815">
        <v>0</v>
      </c>
      <c r="I18" s="964">
        <v>0</v>
      </c>
      <c r="J18" s="2104"/>
      <c r="K18" s="2104"/>
      <c r="L18" s="2104"/>
      <c r="O18" s="2104"/>
      <c r="P18" s="2104"/>
      <c r="Q18" s="2104"/>
      <c r="R18" s="2104"/>
      <c r="S18" s="2104"/>
      <c r="T18" s="2104"/>
      <c r="U18" s="2104"/>
      <c r="V18" s="2104"/>
      <c r="W18" s="2104"/>
      <c r="X18" s="2104"/>
    </row>
    <row r="19" spans="1:24" ht="13.5" customHeight="1" x14ac:dyDescent="0.25">
      <c r="A19" s="2295" t="s">
        <v>633</v>
      </c>
      <c r="B19" s="1815">
        <v>9892.0723144200019</v>
      </c>
      <c r="C19" s="1816">
        <f t="shared" si="0"/>
        <v>4.2964331836295173E-2</v>
      </c>
      <c r="D19" s="1815">
        <v>2163.7600188400002</v>
      </c>
      <c r="E19" s="1815">
        <v>1817.7243068999999</v>
      </c>
      <c r="F19" s="1815">
        <v>1166.71652832</v>
      </c>
      <c r="G19" s="1815">
        <v>4605.1040000000003</v>
      </c>
      <c r="H19" s="1815">
        <v>129.01606106</v>
      </c>
      <c r="I19" s="1815">
        <v>9.7511088000000008</v>
      </c>
      <c r="J19" s="2104"/>
      <c r="K19" s="2104"/>
      <c r="L19" s="2104"/>
      <c r="O19" s="2104"/>
      <c r="P19" s="2104"/>
      <c r="Q19" s="2104"/>
      <c r="R19" s="2104"/>
      <c r="S19" s="2104"/>
      <c r="T19" s="2104"/>
      <c r="U19" s="2104"/>
      <c r="V19" s="2104"/>
      <c r="W19" s="2104"/>
      <c r="X19" s="2104"/>
    </row>
    <row r="20" spans="1:24" ht="13.5" customHeight="1" x14ac:dyDescent="0.25">
      <c r="A20" s="2295" t="s">
        <v>1219</v>
      </c>
      <c r="B20" s="1815">
        <v>19388.77425178</v>
      </c>
      <c r="C20" s="1816">
        <f t="shared" si="0"/>
        <v>8.4211447750757173E-2</v>
      </c>
      <c r="D20" s="1815">
        <v>1187.05510768</v>
      </c>
      <c r="E20" s="1815">
        <v>3766.5176440699993</v>
      </c>
      <c r="F20" s="1815">
        <v>7348.5597955700005</v>
      </c>
      <c r="G20" s="1815">
        <v>6912.0861682000013</v>
      </c>
      <c r="H20" s="1815">
        <v>144.31222923999999</v>
      </c>
      <c r="I20" s="1815">
        <v>30.243456399999999</v>
      </c>
      <c r="J20" s="2104"/>
      <c r="K20" s="2104"/>
      <c r="L20" s="2104"/>
      <c r="O20" s="2104"/>
      <c r="P20" s="2104"/>
      <c r="Q20" s="2104"/>
      <c r="R20" s="2104"/>
      <c r="S20" s="2104"/>
      <c r="T20" s="2104"/>
      <c r="U20" s="2104"/>
      <c r="V20" s="2104"/>
      <c r="W20" s="2104"/>
      <c r="X20" s="2104"/>
    </row>
    <row r="21" spans="1:24" ht="13.5" customHeight="1" x14ac:dyDescent="0.25">
      <c r="A21" s="2295" t="s">
        <v>1329</v>
      </c>
      <c r="B21" s="1815">
        <v>14744.94931907</v>
      </c>
      <c r="C21" s="1816">
        <f t="shared" si="0"/>
        <v>6.404187872043697E-2</v>
      </c>
      <c r="D21" s="1815">
        <v>837.35916534000012</v>
      </c>
      <c r="E21" s="1815">
        <v>3985.98733275</v>
      </c>
      <c r="F21" s="1815">
        <v>1622.4219891800001</v>
      </c>
      <c r="G21" s="1815">
        <v>8299.1808318000003</v>
      </c>
      <c r="H21" s="1815">
        <v>0</v>
      </c>
      <c r="I21" s="1815">
        <v>0</v>
      </c>
      <c r="J21" s="2104"/>
      <c r="K21" s="2104"/>
      <c r="L21" s="2104"/>
      <c r="O21" s="2104"/>
      <c r="P21" s="2104"/>
      <c r="Q21" s="2104"/>
      <c r="R21" s="2104"/>
      <c r="S21" s="2104"/>
      <c r="T21" s="2104"/>
      <c r="U21" s="2104"/>
      <c r="V21" s="2104"/>
      <c r="W21" s="2104"/>
      <c r="X21" s="2104"/>
    </row>
    <row r="22" spans="1:24" ht="13.5" customHeight="1" x14ac:dyDescent="0.25">
      <c r="A22" s="2295" t="s">
        <v>631</v>
      </c>
      <c r="B22" s="1815">
        <v>1481.2745289000004</v>
      </c>
      <c r="C22" s="1816">
        <f t="shared" si="0"/>
        <v>6.4336337601918264E-3</v>
      </c>
      <c r="D22" s="1815">
        <v>346.02943715999999</v>
      </c>
      <c r="E22" s="1815">
        <v>337.92627277999998</v>
      </c>
      <c r="F22" s="1815">
        <v>248.63116075000002</v>
      </c>
      <c r="G22" s="1815">
        <v>517.30700000000002</v>
      </c>
      <c r="H22" s="1815">
        <v>1.3629137900000001</v>
      </c>
      <c r="I22" s="964">
        <v>30.01737735</v>
      </c>
      <c r="J22" s="2104"/>
      <c r="K22" s="2104"/>
      <c r="L22" s="2104"/>
      <c r="O22" s="2104"/>
      <c r="P22" s="2104"/>
      <c r="Q22" s="2104"/>
      <c r="R22" s="2104"/>
      <c r="S22" s="2104"/>
      <c r="T22" s="2104"/>
      <c r="U22" s="2104"/>
      <c r="V22" s="2104"/>
      <c r="W22" s="2104"/>
      <c r="X22" s="2104"/>
    </row>
    <row r="23" spans="1:24" ht="13.5" customHeight="1" x14ac:dyDescent="0.25">
      <c r="A23" s="2295" t="s">
        <v>630</v>
      </c>
      <c r="B23" s="1815">
        <v>20.078804999999996</v>
      </c>
      <c r="C23" s="1816">
        <f t="shared" si="0"/>
        <v>8.7208464867236796E-5</v>
      </c>
      <c r="D23" s="1815">
        <v>3.3816937</v>
      </c>
      <c r="E23" s="1815">
        <v>14.16447853</v>
      </c>
      <c r="F23" s="1815">
        <v>9.5415260000000002E-2</v>
      </c>
      <c r="G23" s="1815">
        <v>2.4369999999999998</v>
      </c>
      <c r="H23" s="1815">
        <v>-8.8999999999999995E-7</v>
      </c>
      <c r="I23" s="964">
        <v>0</v>
      </c>
      <c r="J23" s="2104"/>
      <c r="K23" s="2104"/>
      <c r="L23" s="2104"/>
      <c r="O23" s="2104"/>
      <c r="P23" s="2104"/>
      <c r="Q23" s="2104"/>
      <c r="R23" s="2104"/>
      <c r="S23" s="2104"/>
      <c r="T23" s="2104"/>
      <c r="U23" s="2104"/>
      <c r="V23" s="2104"/>
      <c r="W23" s="2104"/>
      <c r="X23" s="2104"/>
    </row>
    <row r="24" spans="1:24" ht="13.5" customHeight="1" x14ac:dyDescent="0.25">
      <c r="A24" s="965" t="s">
        <v>629</v>
      </c>
      <c r="B24" s="1817">
        <v>776.17241776999992</v>
      </c>
      <c r="C24" s="1816">
        <f t="shared" si="0"/>
        <v>3.3711570497354446E-3</v>
      </c>
      <c r="D24" s="1815">
        <v>28.892998629999997</v>
      </c>
      <c r="E24" s="1815">
        <v>204.77681155000002</v>
      </c>
      <c r="F24" s="1815">
        <v>247.96365412</v>
      </c>
      <c r="G24" s="1815">
        <v>294.53899999999999</v>
      </c>
      <c r="H24" s="1815">
        <v>-8.0700000000000007E-6</v>
      </c>
      <c r="I24" s="964">
        <v>0</v>
      </c>
      <c r="J24" s="2104"/>
      <c r="K24" s="2104"/>
      <c r="L24" s="2104"/>
      <c r="O24" s="2104"/>
      <c r="P24" s="2104"/>
      <c r="Q24" s="2104"/>
      <c r="R24" s="2104"/>
      <c r="S24" s="2104"/>
      <c r="T24" s="2104"/>
      <c r="U24" s="2104"/>
      <c r="V24" s="2104"/>
      <c r="W24" s="2104"/>
      <c r="X24" s="2104"/>
    </row>
    <row r="25" spans="1:24" ht="13.5" customHeight="1" x14ac:dyDescent="0.25">
      <c r="A25" s="965" t="s">
        <v>628</v>
      </c>
      <c r="B25" s="1817">
        <v>4542.1934455200008</v>
      </c>
      <c r="C25" s="1816">
        <f t="shared" si="0"/>
        <v>1.9728152024675986E-2</v>
      </c>
      <c r="D25" s="1815">
        <v>262.55080502000004</v>
      </c>
      <c r="E25" s="1815">
        <v>1766.2987817400001</v>
      </c>
      <c r="F25" s="1815">
        <v>836.36323189999996</v>
      </c>
      <c r="G25" s="1815">
        <v>1470.713</v>
      </c>
      <c r="H25" s="1815">
        <v>198.23324048000001</v>
      </c>
      <c r="I25" s="964">
        <v>8.0340453099999998</v>
      </c>
      <c r="J25" s="2104"/>
      <c r="K25" s="2104"/>
      <c r="L25" s="2104"/>
      <c r="O25" s="2104"/>
      <c r="P25" s="2104"/>
      <c r="Q25" s="2104"/>
      <c r="R25" s="2104"/>
      <c r="S25" s="2104"/>
      <c r="T25" s="2104"/>
      <c r="U25" s="2104"/>
      <c r="V25" s="2104"/>
      <c r="W25" s="2104"/>
      <c r="X25" s="2104"/>
    </row>
    <row r="26" spans="1:24" ht="13.5" customHeight="1" thickBot="1" x14ac:dyDescent="0.3">
      <c r="A26" s="963" t="s">
        <v>627</v>
      </c>
      <c r="B26" s="1811">
        <v>1237.0982843999905</v>
      </c>
      <c r="C26" s="1812">
        <f t="shared" si="0"/>
        <v>5.3731007533772803E-3</v>
      </c>
      <c r="D26" s="1811">
        <v>575.56241244</v>
      </c>
      <c r="E26" s="1811">
        <v>90.716493370000009</v>
      </c>
      <c r="F26" s="1811">
        <v>350.75308404000003</v>
      </c>
      <c r="G26" s="1811">
        <v>189.41500000000002</v>
      </c>
      <c r="H26" s="1811">
        <v>0</v>
      </c>
      <c r="I26" s="962">
        <v>30.407832159999998</v>
      </c>
      <c r="J26" s="2104"/>
      <c r="K26" s="2104"/>
      <c r="L26" s="2104"/>
      <c r="O26" s="2104"/>
      <c r="P26" s="2104"/>
      <c r="Q26" s="2104"/>
      <c r="R26" s="2104"/>
      <c r="S26" s="2104"/>
      <c r="T26" s="2104"/>
      <c r="U26" s="2104"/>
      <c r="V26" s="2104"/>
      <c r="W26" s="2104"/>
      <c r="X26" s="2104"/>
    </row>
    <row r="27" spans="1:24" ht="13.5" customHeight="1" thickBot="1" x14ac:dyDescent="0.3">
      <c r="A27" s="992" t="s">
        <v>626</v>
      </c>
      <c r="B27" s="989">
        <f>SUM(B4:B26)</f>
        <v>102440.43925727998</v>
      </c>
      <c r="C27" s="2291">
        <f t="shared" si="0"/>
        <v>0.44493053485766748</v>
      </c>
      <c r="D27" s="989">
        <f t="shared" ref="D27:I27" si="1">SUM(D4:D26)</f>
        <v>14873.661646930001</v>
      </c>
      <c r="E27" s="989">
        <f t="shared" si="1"/>
        <v>21891.886339690001</v>
      </c>
      <c r="F27" s="989">
        <f t="shared" si="1"/>
        <v>25677.437837889996</v>
      </c>
      <c r="G27" s="989">
        <f t="shared" si="1"/>
        <v>34845.354999999996</v>
      </c>
      <c r="H27" s="2276">
        <f t="shared" si="1"/>
        <v>1038.0284034699998</v>
      </c>
      <c r="I27" s="989">
        <f t="shared" si="1"/>
        <v>4113.8241859999998</v>
      </c>
      <c r="J27" s="2104"/>
      <c r="K27" s="2104"/>
      <c r="L27" s="2104"/>
      <c r="O27" s="2104"/>
      <c r="P27" s="2104"/>
      <c r="Q27" s="2104"/>
      <c r="R27" s="2104"/>
      <c r="S27" s="2104"/>
      <c r="T27" s="2104"/>
      <c r="U27" s="2104"/>
      <c r="V27" s="2104"/>
      <c r="W27" s="2104"/>
      <c r="X27" s="2104"/>
    </row>
    <row r="28" spans="1:24" ht="13.5" customHeight="1" x14ac:dyDescent="0.25">
      <c r="A28" s="2545"/>
      <c r="B28" s="2543"/>
      <c r="C28" s="2544"/>
      <c r="D28" s="2543"/>
      <c r="E28" s="2543"/>
      <c r="F28" s="2543"/>
      <c r="G28" s="2543"/>
      <c r="H28" s="2543"/>
      <c r="I28" s="2543"/>
      <c r="J28" s="2104"/>
      <c r="K28" s="2104"/>
      <c r="L28" s="2104"/>
      <c r="O28" s="2104"/>
      <c r="P28" s="2104"/>
      <c r="Q28" s="2104"/>
      <c r="R28" s="2104"/>
      <c r="S28" s="2104"/>
      <c r="T28" s="2104"/>
      <c r="U28" s="2104"/>
      <c r="V28" s="2104"/>
      <c r="W28" s="2104"/>
      <c r="X28" s="2104"/>
    </row>
    <row r="29" spans="1:24" ht="13.5" customHeight="1" x14ac:dyDescent="0.25">
      <c r="A29" s="994" t="s">
        <v>1217</v>
      </c>
      <c r="B29" s="1048">
        <v>99484.634217330007</v>
      </c>
      <c r="C29" s="2542">
        <f t="shared" ref="C29:C34" si="2">B29/$B$34</f>
        <v>0.43209255869420166</v>
      </c>
      <c r="D29" s="1048">
        <v>0</v>
      </c>
      <c r="E29" s="1048">
        <v>29407.645995299998</v>
      </c>
      <c r="F29" s="1048">
        <v>27251.33100649</v>
      </c>
      <c r="G29" s="1048">
        <v>42772.67</v>
      </c>
      <c r="H29" s="1026">
        <v>0</v>
      </c>
      <c r="I29" s="993">
        <v>52.987302069999998</v>
      </c>
      <c r="J29" s="2104"/>
      <c r="K29" s="2104"/>
      <c r="L29" s="2104"/>
      <c r="O29" s="2104"/>
      <c r="P29" s="2104"/>
      <c r="Q29" s="2104"/>
      <c r="R29" s="2104"/>
      <c r="S29" s="2104"/>
      <c r="T29" s="2104"/>
      <c r="U29" s="2104"/>
      <c r="V29" s="2104"/>
      <c r="W29" s="2104"/>
      <c r="X29" s="2104"/>
    </row>
    <row r="30" spans="1:24" ht="13.5" customHeight="1" x14ac:dyDescent="0.25">
      <c r="A30" s="965" t="s">
        <v>1216</v>
      </c>
      <c r="B30" s="1076">
        <v>17830.372204710002</v>
      </c>
      <c r="C30" s="2294">
        <f t="shared" si="2"/>
        <v>7.7442825306795304E-2</v>
      </c>
      <c r="D30" s="1076">
        <v>8327.5389922300001</v>
      </c>
      <c r="E30" s="1076">
        <v>5424.21549151</v>
      </c>
      <c r="F30" s="1076">
        <v>1612.2238377000001</v>
      </c>
      <c r="G30" s="1076">
        <v>2274.7689999999998</v>
      </c>
      <c r="H30" s="1822">
        <v>0</v>
      </c>
      <c r="I30" s="974">
        <v>191.62467853999999</v>
      </c>
      <c r="J30" s="2104"/>
      <c r="K30" s="2104"/>
      <c r="L30" s="2104"/>
      <c r="O30" s="2104"/>
      <c r="P30" s="2104"/>
      <c r="Q30" s="2104"/>
      <c r="R30" s="2104"/>
      <c r="S30" s="2104"/>
      <c r="T30" s="2104"/>
      <c r="U30" s="2104"/>
      <c r="V30" s="2104"/>
      <c r="W30" s="2104"/>
      <c r="X30" s="2104"/>
    </row>
    <row r="31" spans="1:24" ht="13.5" customHeight="1" thickBot="1" x14ac:dyDescent="0.3">
      <c r="A31" s="963" t="s">
        <v>1215</v>
      </c>
      <c r="B31" s="1819">
        <v>7630.4795318200013</v>
      </c>
      <c r="C31" s="2293">
        <f t="shared" si="2"/>
        <v>3.3141534377712924E-2</v>
      </c>
      <c r="D31" s="1819">
        <v>1211.21751079</v>
      </c>
      <c r="E31" s="1819">
        <v>3342.2449280399996</v>
      </c>
      <c r="F31" s="1819">
        <v>278.33358381000005</v>
      </c>
      <c r="G31" s="1819">
        <v>2798.683</v>
      </c>
      <c r="H31" s="2280">
        <v>0</v>
      </c>
      <c r="I31" s="991">
        <v>0</v>
      </c>
      <c r="J31" s="2104"/>
      <c r="K31" s="2104"/>
      <c r="L31" s="2104"/>
      <c r="O31" s="2104"/>
      <c r="P31" s="2104"/>
      <c r="Q31" s="2104"/>
      <c r="R31" s="2104"/>
      <c r="S31" s="2104"/>
      <c r="T31" s="2104"/>
      <c r="U31" s="2104"/>
      <c r="V31" s="2104"/>
      <c r="W31" s="2104"/>
      <c r="X31" s="2104"/>
    </row>
    <row r="32" spans="1:24" ht="13.5" customHeight="1" thickBot="1" x14ac:dyDescent="0.3">
      <c r="A32" s="2292" t="s">
        <v>624</v>
      </c>
      <c r="B32" s="989">
        <f>SUM(B29:B31)</f>
        <v>124945.48595386001</v>
      </c>
      <c r="C32" s="2291">
        <f t="shared" si="2"/>
        <v>0.5426769183787099</v>
      </c>
      <c r="D32" s="989">
        <f t="shared" ref="D32:I32" si="3">SUM(D29:D31)</f>
        <v>9538.7565030200003</v>
      </c>
      <c r="E32" s="989">
        <f t="shared" si="3"/>
        <v>38174.106414850001</v>
      </c>
      <c r="F32" s="989">
        <f t="shared" si="3"/>
        <v>29141.888427999998</v>
      </c>
      <c r="G32" s="989">
        <f t="shared" si="3"/>
        <v>47846.121999999996</v>
      </c>
      <c r="H32" s="2276">
        <f t="shared" si="3"/>
        <v>0</v>
      </c>
      <c r="I32" s="989">
        <f t="shared" si="3"/>
        <v>244.61198060999999</v>
      </c>
      <c r="J32" s="2104"/>
      <c r="K32" s="2104"/>
      <c r="L32" s="2104"/>
      <c r="O32" s="2104"/>
      <c r="P32" s="2104"/>
      <c r="Q32" s="2104"/>
      <c r="R32" s="2104"/>
      <c r="S32" s="2104"/>
      <c r="T32" s="2104"/>
      <c r="U32" s="2104"/>
      <c r="V32" s="2104"/>
      <c r="W32" s="2104"/>
      <c r="X32" s="2104"/>
    </row>
    <row r="33" spans="1:24" ht="13.5" customHeight="1" thickBot="1" x14ac:dyDescent="0.3">
      <c r="A33" s="992" t="s">
        <v>617</v>
      </c>
      <c r="B33" s="989">
        <v>2853.2497424300004</v>
      </c>
      <c r="C33" s="2291">
        <f t="shared" si="2"/>
        <v>1.2392546763622595E-2</v>
      </c>
      <c r="D33" s="989">
        <v>956.35383271000001</v>
      </c>
      <c r="E33" s="989">
        <v>781.07706995000001</v>
      </c>
      <c r="F33" s="989">
        <v>15.629612719999999</v>
      </c>
      <c r="G33" s="989">
        <v>1100.1890000000001</v>
      </c>
      <c r="H33" s="2276">
        <v>0</v>
      </c>
      <c r="I33" s="989">
        <v>0</v>
      </c>
      <c r="J33" s="2104"/>
      <c r="K33" s="2104"/>
      <c r="L33" s="2104"/>
      <c r="O33" s="2104"/>
      <c r="P33" s="2104"/>
      <c r="Q33" s="2104"/>
      <c r="R33" s="2104"/>
      <c r="S33" s="2104"/>
      <c r="T33" s="2104"/>
      <c r="U33" s="2104"/>
      <c r="V33" s="2104"/>
      <c r="W33" s="2104"/>
      <c r="X33" s="2104"/>
    </row>
    <row r="34" spans="1:24" ht="13.5" customHeight="1" thickBot="1" x14ac:dyDescent="0.3">
      <c r="A34" s="989" t="s">
        <v>623</v>
      </c>
      <c r="B34" s="989">
        <f>B27+B32+B33</f>
        <v>230239.17495357001</v>
      </c>
      <c r="C34" s="2291">
        <f t="shared" si="2"/>
        <v>1</v>
      </c>
      <c r="D34" s="989">
        <f t="shared" ref="D34:I34" si="4">D27+D32+D33</f>
        <v>25368.771982660001</v>
      </c>
      <c r="E34" s="989">
        <f t="shared" si="4"/>
        <v>60847.069824489998</v>
      </c>
      <c r="F34" s="989">
        <f t="shared" si="4"/>
        <v>54834.955878609988</v>
      </c>
      <c r="G34" s="989">
        <f t="shared" si="4"/>
        <v>83791.665999999983</v>
      </c>
      <c r="H34" s="2276">
        <f t="shared" si="4"/>
        <v>1038.0284034699998</v>
      </c>
      <c r="I34" s="989">
        <f t="shared" si="4"/>
        <v>4358.4361666099994</v>
      </c>
      <c r="J34" s="2104"/>
      <c r="K34" s="2104"/>
      <c r="L34" s="2104"/>
      <c r="O34" s="2104"/>
      <c r="P34" s="2104"/>
      <c r="Q34" s="2104"/>
      <c r="R34" s="2104"/>
      <c r="S34" s="2104"/>
      <c r="T34" s="2104"/>
      <c r="U34" s="2104"/>
      <c r="V34" s="2104"/>
      <c r="W34" s="2104"/>
      <c r="X34" s="2104"/>
    </row>
    <row r="35" spans="1:24" ht="13.5" customHeight="1" x14ac:dyDescent="0.25">
      <c r="B35" s="1842"/>
      <c r="C35" s="2274"/>
      <c r="D35" s="2274"/>
      <c r="E35" s="2274"/>
      <c r="F35" s="2274"/>
      <c r="G35" s="2274"/>
      <c r="H35" s="2274"/>
      <c r="I35" s="971"/>
      <c r="O35" s="2104"/>
      <c r="P35" s="2104"/>
      <c r="Q35" s="2104"/>
      <c r="R35" s="2104"/>
      <c r="S35" s="2104"/>
      <c r="T35" s="2104"/>
      <c r="U35" s="2104"/>
      <c r="V35" s="2104"/>
      <c r="W35" s="2104"/>
      <c r="X35" s="2104"/>
    </row>
    <row r="36" spans="1:24" ht="13.5" customHeight="1" x14ac:dyDescent="0.25">
      <c r="A36" s="970" t="s">
        <v>1220</v>
      </c>
      <c r="B36" s="2290"/>
      <c r="C36" s="2290"/>
      <c r="D36" s="2289"/>
      <c r="E36" s="2289"/>
      <c r="F36" s="2289"/>
      <c r="G36" s="2289"/>
      <c r="H36" s="2289"/>
      <c r="I36" s="969"/>
      <c r="O36" s="2104"/>
      <c r="P36" s="2104"/>
      <c r="Q36" s="2104"/>
      <c r="R36" s="2104"/>
      <c r="S36" s="2104"/>
      <c r="T36" s="2104"/>
      <c r="U36" s="2104"/>
      <c r="V36" s="2104"/>
      <c r="W36" s="2104"/>
      <c r="X36" s="2104"/>
    </row>
    <row r="37" spans="1:24" ht="8.25" customHeight="1" x14ac:dyDescent="0.25">
      <c r="A37" s="2338"/>
      <c r="B37" s="2290"/>
      <c r="C37" s="2289"/>
      <c r="D37" s="2289"/>
      <c r="E37" s="2289"/>
      <c r="F37" s="2289"/>
      <c r="G37" s="2289"/>
      <c r="H37" s="2289"/>
      <c r="I37" s="968"/>
      <c r="X37" s="2104"/>
    </row>
    <row r="38" spans="1:24" ht="24" customHeight="1" thickBot="1" x14ac:dyDescent="0.3">
      <c r="A38" s="967" t="s">
        <v>213</v>
      </c>
      <c r="B38" s="2288" t="s">
        <v>651</v>
      </c>
      <c r="C38" s="2288" t="s">
        <v>650</v>
      </c>
      <c r="D38" s="2288" t="s">
        <v>508</v>
      </c>
      <c r="E38" s="2288" t="s">
        <v>507</v>
      </c>
      <c r="F38" s="2288" t="s">
        <v>506</v>
      </c>
      <c r="G38" s="2288" t="s">
        <v>505</v>
      </c>
      <c r="H38" s="2287" t="s">
        <v>478</v>
      </c>
      <c r="I38" s="966" t="s">
        <v>649</v>
      </c>
      <c r="X38" s="2104"/>
    </row>
    <row r="39" spans="1:24" ht="13.5" customHeight="1" x14ac:dyDescent="0.25">
      <c r="A39" s="965" t="s">
        <v>648</v>
      </c>
      <c r="B39" s="1817">
        <v>1866.8142</v>
      </c>
      <c r="C39" s="1816">
        <v>6.0189145089263353E-3</v>
      </c>
      <c r="D39" s="1815">
        <v>100.9967</v>
      </c>
      <c r="E39" s="1815">
        <v>52.328429999999997</v>
      </c>
      <c r="F39" s="1815">
        <v>821.1354</v>
      </c>
      <c r="G39" s="1815">
        <v>302.91034999999999</v>
      </c>
      <c r="H39" s="1815">
        <v>93.17268</v>
      </c>
      <c r="I39" s="964">
        <v>496.27064000000001</v>
      </c>
      <c r="J39" s="2104"/>
      <c r="K39" s="2104"/>
      <c r="L39" s="2104"/>
      <c r="M39" s="2104"/>
    </row>
    <row r="40" spans="1:24" ht="13.5" customHeight="1" x14ac:dyDescent="0.25">
      <c r="A40" s="965" t="s">
        <v>647</v>
      </c>
      <c r="B40" s="1817">
        <v>688.05792000000008</v>
      </c>
      <c r="C40" s="1816">
        <v>2.2184113435979201E-3</v>
      </c>
      <c r="D40" s="1815">
        <v>12.823799999999999</v>
      </c>
      <c r="E40" s="1815">
        <v>191.19116</v>
      </c>
      <c r="F40" s="1815">
        <v>127.78194999999999</v>
      </c>
      <c r="G40" s="1815">
        <v>246.52303000000001</v>
      </c>
      <c r="H40" s="1815">
        <v>109.73797999999999</v>
      </c>
      <c r="I40" s="964">
        <v>0</v>
      </c>
      <c r="J40" s="2104"/>
      <c r="K40" s="2104"/>
      <c r="L40" s="2104"/>
      <c r="M40" s="2104"/>
      <c r="P40" s="2104"/>
    </row>
    <row r="41" spans="1:24" ht="13.5" customHeight="1" x14ac:dyDescent="0.25">
      <c r="A41" s="965" t="s">
        <v>646</v>
      </c>
      <c r="B41" s="1817">
        <v>1300.98542</v>
      </c>
      <c r="C41" s="1816">
        <v>4.1945899170574242E-3</v>
      </c>
      <c r="D41" s="1815">
        <v>285.03501</v>
      </c>
      <c r="E41" s="1815">
        <v>603.52215999999999</v>
      </c>
      <c r="F41" s="1815">
        <v>58.111959999999996</v>
      </c>
      <c r="G41" s="1815">
        <v>193.98151000000001</v>
      </c>
      <c r="H41" s="1815">
        <v>0</v>
      </c>
      <c r="I41" s="964">
        <v>160.33477999999999</v>
      </c>
      <c r="J41" s="2104"/>
      <c r="K41" s="2104"/>
      <c r="L41" s="2104"/>
      <c r="M41" s="2104"/>
      <c r="P41" s="2104"/>
    </row>
    <row r="42" spans="1:24" ht="13.5" customHeight="1" x14ac:dyDescent="0.25">
      <c r="A42" s="965" t="s">
        <v>645</v>
      </c>
      <c r="B42" s="1817">
        <v>3994.4489800000001</v>
      </c>
      <c r="C42" s="1816">
        <v>1.2878757254411287E-2</v>
      </c>
      <c r="D42" s="1815">
        <v>346.03796</v>
      </c>
      <c r="E42" s="1815">
        <v>1316.57798</v>
      </c>
      <c r="F42" s="1815">
        <v>369.26903999999996</v>
      </c>
      <c r="G42" s="1815">
        <v>1449.1355900000001</v>
      </c>
      <c r="H42" s="1815">
        <v>465.73043000000001</v>
      </c>
      <c r="I42" s="964">
        <v>47.697980000000001</v>
      </c>
      <c r="J42" s="2104"/>
      <c r="K42" s="2104"/>
      <c r="L42" s="2104"/>
      <c r="M42" s="2104"/>
      <c r="P42" s="2104"/>
    </row>
    <row r="43" spans="1:24" ht="13.5" customHeight="1" x14ac:dyDescent="0.25">
      <c r="A43" s="965" t="s">
        <v>644</v>
      </c>
      <c r="B43" s="1817">
        <v>1642.63555</v>
      </c>
      <c r="C43" s="1816">
        <v>5.2961258516102941E-3</v>
      </c>
      <c r="D43" s="1815">
        <v>545.84307999999999</v>
      </c>
      <c r="E43" s="1815">
        <v>517.30870000000004</v>
      </c>
      <c r="F43" s="1815">
        <v>73.312600000000003</v>
      </c>
      <c r="G43" s="1815">
        <v>424.48485999999997</v>
      </c>
      <c r="H43" s="1815">
        <v>0</v>
      </c>
      <c r="I43" s="964">
        <v>81.686309999999992</v>
      </c>
      <c r="J43" s="2104"/>
      <c r="K43" s="2104"/>
      <c r="L43" s="2104"/>
      <c r="M43" s="2104"/>
      <c r="P43" s="2104"/>
    </row>
    <row r="44" spans="1:24" ht="13.5" customHeight="1" x14ac:dyDescent="0.25">
      <c r="A44" s="965" t="s">
        <v>643</v>
      </c>
      <c r="B44" s="1817">
        <v>11188.758300000001</v>
      </c>
      <c r="C44" s="1816">
        <v>3.6074387943235038E-2</v>
      </c>
      <c r="D44" s="1815">
        <v>4585.4046500000004</v>
      </c>
      <c r="E44" s="1815">
        <v>1101.7441200000001</v>
      </c>
      <c r="F44" s="1815">
        <v>2207.6468</v>
      </c>
      <c r="G44" s="1815">
        <v>3062.8016499999999</v>
      </c>
      <c r="H44" s="1815">
        <v>0</v>
      </c>
      <c r="I44" s="964">
        <v>231.16108</v>
      </c>
      <c r="J44" s="2104"/>
      <c r="K44" s="2104"/>
      <c r="L44" s="2104"/>
      <c r="M44" s="2104"/>
      <c r="P44" s="2104"/>
    </row>
    <row r="45" spans="1:24" ht="13.5" customHeight="1" x14ac:dyDescent="0.25">
      <c r="A45" s="965" t="s">
        <v>642</v>
      </c>
      <c r="B45" s="1817">
        <v>4788.1719699999994</v>
      </c>
      <c r="C45" s="1816">
        <v>1.5437850077135362E-2</v>
      </c>
      <c r="D45" s="1815">
        <v>953.39337</v>
      </c>
      <c r="E45" s="1815">
        <v>811.05733999999995</v>
      </c>
      <c r="F45" s="1815">
        <v>2114.2379000000001</v>
      </c>
      <c r="G45" s="1815">
        <v>900.42121999999995</v>
      </c>
      <c r="H45" s="1815">
        <v>0</v>
      </c>
      <c r="I45" s="964">
        <v>9.0621399999999994</v>
      </c>
      <c r="J45" s="2104"/>
      <c r="K45" s="2104"/>
      <c r="L45" s="2104"/>
      <c r="M45" s="2104"/>
      <c r="P45" s="2104"/>
    </row>
    <row r="46" spans="1:24" ht="13.5" customHeight="1" x14ac:dyDescent="0.25">
      <c r="A46" s="965" t="s">
        <v>641</v>
      </c>
      <c r="B46" s="1817">
        <v>8376.9412800000009</v>
      </c>
      <c r="C46" s="1816">
        <v>2.700862968077699E-2</v>
      </c>
      <c r="D46" s="1815">
        <v>75.518429999999995</v>
      </c>
      <c r="E46" s="1815">
        <v>180.03802999999999</v>
      </c>
      <c r="F46" s="1815">
        <v>4840.7996499999999</v>
      </c>
      <c r="G46" s="1815">
        <v>347.96047999999996</v>
      </c>
      <c r="H46" s="1815">
        <v>0</v>
      </c>
      <c r="I46" s="964">
        <v>2932.6246900000001</v>
      </c>
      <c r="J46" s="2104"/>
      <c r="K46" s="2104"/>
      <c r="L46" s="2104"/>
      <c r="M46" s="2104"/>
      <c r="P46" s="2104"/>
    </row>
    <row r="47" spans="1:24" ht="13.5" customHeight="1" x14ac:dyDescent="0.25">
      <c r="A47" s="965" t="s">
        <v>640</v>
      </c>
      <c r="B47" s="1817">
        <v>3210.5655699999998</v>
      </c>
      <c r="C47" s="1816">
        <v>1.035138884798088E-2</v>
      </c>
      <c r="D47" s="1815">
        <v>427.02046999999999</v>
      </c>
      <c r="E47" s="1815">
        <v>961.90820999999994</v>
      </c>
      <c r="F47" s="1815">
        <v>558.47285999999997</v>
      </c>
      <c r="G47" s="1815">
        <v>1066.9209699999999</v>
      </c>
      <c r="H47" s="1815">
        <v>191.86229999999998</v>
      </c>
      <c r="I47" s="964">
        <v>4.3807600000000004</v>
      </c>
      <c r="J47" s="2104"/>
      <c r="K47" s="2104"/>
      <c r="L47" s="2104"/>
      <c r="M47" s="2104"/>
      <c r="P47" s="2104"/>
    </row>
    <row r="48" spans="1:24" ht="13.5" customHeight="1" x14ac:dyDescent="0.25">
      <c r="A48" s="965" t="s">
        <v>639</v>
      </c>
      <c r="B48" s="1817">
        <v>1987.1315</v>
      </c>
      <c r="C48" s="1816">
        <v>6.4068371755981665E-3</v>
      </c>
      <c r="D48" s="1815">
        <v>268.38204999999999</v>
      </c>
      <c r="E48" s="1815">
        <v>373.12560999999999</v>
      </c>
      <c r="F48" s="1815">
        <v>357.82100000000003</v>
      </c>
      <c r="G48" s="1815">
        <v>910.5729</v>
      </c>
      <c r="H48" s="1815">
        <v>29.274889999999999</v>
      </c>
      <c r="I48" s="964">
        <v>47.95505</v>
      </c>
      <c r="J48" s="2104"/>
      <c r="K48" s="2104"/>
      <c r="L48" s="2104"/>
      <c r="M48" s="2104"/>
      <c r="P48" s="2104"/>
    </row>
    <row r="49" spans="1:16" ht="13.5" customHeight="1" x14ac:dyDescent="0.25">
      <c r="A49" s="965" t="s">
        <v>638</v>
      </c>
      <c r="B49" s="1817">
        <v>2335.6294900000003</v>
      </c>
      <c r="C49" s="1816">
        <v>7.5304517315312996E-3</v>
      </c>
      <c r="D49" s="1815">
        <v>823.81020999999998</v>
      </c>
      <c r="E49" s="1815">
        <v>532.30511000000001</v>
      </c>
      <c r="F49" s="1815">
        <v>255.76532</v>
      </c>
      <c r="G49" s="1815">
        <v>723.64161999999999</v>
      </c>
      <c r="H49" s="1815">
        <v>0</v>
      </c>
      <c r="I49" s="964">
        <v>0.10723000000000001</v>
      </c>
      <c r="J49" s="2104"/>
      <c r="K49" s="2104"/>
      <c r="L49" s="2104"/>
      <c r="M49" s="2104"/>
      <c r="P49" s="2104"/>
    </row>
    <row r="50" spans="1:16" ht="13.5" customHeight="1" x14ac:dyDescent="0.25">
      <c r="A50" s="965" t="s">
        <v>637</v>
      </c>
      <c r="B50" s="1817">
        <v>8724.97631</v>
      </c>
      <c r="C50" s="1816">
        <v>2.8130751577900768E-2</v>
      </c>
      <c r="D50" s="1815">
        <v>2882.6282999999999</v>
      </c>
      <c r="E50" s="1815">
        <v>1824.8792699999999</v>
      </c>
      <c r="F50" s="1815">
        <v>805.15147999999999</v>
      </c>
      <c r="G50" s="1815">
        <v>3018.75684</v>
      </c>
      <c r="H50" s="1815">
        <v>6.3557499999999996</v>
      </c>
      <c r="I50" s="964">
        <v>187.20467000000002</v>
      </c>
      <c r="J50" s="2104"/>
      <c r="K50" s="2104"/>
      <c r="L50" s="2104"/>
      <c r="M50" s="2104"/>
      <c r="P50" s="2104"/>
    </row>
    <row r="51" spans="1:16" ht="13.5" customHeight="1" x14ac:dyDescent="0.25">
      <c r="A51" s="965" t="s">
        <v>636</v>
      </c>
      <c r="B51" s="1817">
        <v>9664.5581300000013</v>
      </c>
      <c r="C51" s="1816">
        <v>3.116011714021619E-2</v>
      </c>
      <c r="D51" s="1815">
        <v>6697.9018900000001</v>
      </c>
      <c r="E51" s="1815">
        <v>992.34796999999992</v>
      </c>
      <c r="F51" s="1815">
        <v>1444.1339599999999</v>
      </c>
      <c r="G51" s="1815">
        <v>496.34807000000001</v>
      </c>
      <c r="H51" s="1815">
        <v>0.23480000000000001</v>
      </c>
      <c r="I51" s="964">
        <v>33.591440000000006</v>
      </c>
      <c r="J51" s="2104"/>
      <c r="K51" s="2104"/>
      <c r="L51" s="2104"/>
      <c r="M51" s="2104"/>
      <c r="P51" s="2104"/>
    </row>
    <row r="52" spans="1:16" ht="13.5" customHeight="1" x14ac:dyDescent="0.25">
      <c r="A52" s="965" t="s">
        <v>635</v>
      </c>
      <c r="B52" s="1817">
        <v>1404.5736100000001</v>
      </c>
      <c r="C52" s="1816">
        <v>4.5285751951554907E-3</v>
      </c>
      <c r="D52" s="1815">
        <v>676.92598999999996</v>
      </c>
      <c r="E52" s="1815">
        <v>323.97895</v>
      </c>
      <c r="F52" s="1815">
        <v>194.66435000000001</v>
      </c>
      <c r="G52" s="1815">
        <v>191.77976000000001</v>
      </c>
      <c r="H52" s="1815">
        <v>0</v>
      </c>
      <c r="I52" s="964">
        <v>17.22456</v>
      </c>
      <c r="J52" s="2104"/>
      <c r="K52" s="2104"/>
      <c r="L52" s="2104"/>
      <c r="M52" s="2104"/>
      <c r="P52" s="2104"/>
    </row>
    <row r="53" spans="1:16" ht="13.5" customHeight="1" x14ac:dyDescent="0.25">
      <c r="A53" s="965" t="s">
        <v>634</v>
      </c>
      <c r="B53" s="1817">
        <v>0</v>
      </c>
      <c r="C53" s="1816">
        <v>0</v>
      </c>
      <c r="D53" s="1815">
        <v>0</v>
      </c>
      <c r="E53" s="1815">
        <v>0</v>
      </c>
      <c r="F53" s="1815">
        <v>0</v>
      </c>
      <c r="G53" s="1815">
        <v>0</v>
      </c>
      <c r="H53" s="1815">
        <v>0</v>
      </c>
      <c r="I53" s="964">
        <v>0</v>
      </c>
      <c r="J53" s="2104"/>
      <c r="K53" s="2104"/>
      <c r="L53" s="2104"/>
      <c r="M53" s="2104"/>
      <c r="P53" s="2104"/>
    </row>
    <row r="54" spans="1:16" ht="13.5" customHeight="1" x14ac:dyDescent="0.25">
      <c r="A54" s="2284" t="s">
        <v>633</v>
      </c>
      <c r="B54" s="1815">
        <v>15375.594550000002</v>
      </c>
      <c r="C54" s="1816">
        <v>4.9573433242774613E-2</v>
      </c>
      <c r="D54" s="1815">
        <v>3001.2133100000005</v>
      </c>
      <c r="E54" s="1815">
        <v>1864.7739999999999</v>
      </c>
      <c r="F54" s="1815">
        <v>1238.7113599999998</v>
      </c>
      <c r="G54" s="1815">
        <v>9073.9496800000015</v>
      </c>
      <c r="H54" s="1815">
        <v>132.58151000000001</v>
      </c>
      <c r="I54" s="1815">
        <v>64.364689999999996</v>
      </c>
      <c r="J54" s="2104"/>
      <c r="K54" s="2104"/>
      <c r="L54" s="2104"/>
      <c r="M54" s="2104"/>
      <c r="P54" s="2104"/>
    </row>
    <row r="55" spans="1:16" ht="13.5" customHeight="1" x14ac:dyDescent="0.25">
      <c r="A55" s="2284" t="s">
        <v>1219</v>
      </c>
      <c r="B55" s="1815">
        <v>24854.99069088999</v>
      </c>
      <c r="C55" s="1816">
        <v>8.0136557825961879E-2</v>
      </c>
      <c r="D55" s="1815">
        <v>6332.1318689</v>
      </c>
      <c r="E55" s="1815">
        <v>3590.0403629999996</v>
      </c>
      <c r="F55" s="1815">
        <v>7450.7965285199989</v>
      </c>
      <c r="G55" s="1815">
        <v>7308.4213504699992</v>
      </c>
      <c r="H55" s="1815">
        <v>143.77732</v>
      </c>
      <c r="I55" s="1815">
        <v>29.823260000000008</v>
      </c>
      <c r="J55" s="2104"/>
      <c r="K55" s="2104"/>
      <c r="L55" s="2104"/>
      <c r="M55" s="2104"/>
      <c r="P55" s="2104"/>
    </row>
    <row r="56" spans="1:16" ht="13.5" customHeight="1" x14ac:dyDescent="0.25">
      <c r="A56" s="2284" t="s">
        <v>1218</v>
      </c>
      <c r="B56" s="1815">
        <v>17099.28834911</v>
      </c>
      <c r="C56" s="1816">
        <v>5.5130904155739346E-2</v>
      </c>
      <c r="D56" s="1815">
        <v>3157.5926510999998</v>
      </c>
      <c r="E56" s="1815">
        <v>4100.083807</v>
      </c>
      <c r="F56" s="1815">
        <v>1299.39707148</v>
      </c>
      <c r="G56" s="1815">
        <v>8542.2148195299997</v>
      </c>
      <c r="H56" s="1815">
        <v>0</v>
      </c>
      <c r="I56" s="1815">
        <v>0</v>
      </c>
      <c r="J56" s="2104"/>
      <c r="K56" s="2104"/>
      <c r="L56" s="2104"/>
      <c r="M56" s="2104"/>
    </row>
    <row r="57" spans="1:16" ht="13.5" customHeight="1" x14ac:dyDescent="0.25">
      <c r="A57" s="2284" t="s">
        <v>631</v>
      </c>
      <c r="B57" s="1815">
        <v>1945.53467</v>
      </c>
      <c r="C57" s="1816">
        <v>6.2727221878225532E-3</v>
      </c>
      <c r="D57" s="1815">
        <v>740.74413000000004</v>
      </c>
      <c r="E57" s="1815">
        <v>410.41591</v>
      </c>
      <c r="F57" s="1815">
        <v>264.45312999999999</v>
      </c>
      <c r="G57" s="1815">
        <v>492.29889000000003</v>
      </c>
      <c r="H57" s="1815">
        <v>0</v>
      </c>
      <c r="I57" s="1815">
        <v>37.622610000000002</v>
      </c>
      <c r="J57" s="2104"/>
      <c r="K57" s="2104"/>
      <c r="L57" s="2104"/>
      <c r="M57" s="2104"/>
      <c r="P57" s="2104"/>
    </row>
    <row r="58" spans="1:16" ht="13.5" customHeight="1" x14ac:dyDescent="0.25">
      <c r="A58" s="2284" t="s">
        <v>630</v>
      </c>
      <c r="B58" s="1815">
        <v>29.275880000000001</v>
      </c>
      <c r="C58" s="1816">
        <v>9.4390228493862065E-5</v>
      </c>
      <c r="D58" s="1815">
        <v>4.1076800000000002</v>
      </c>
      <c r="E58" s="1815">
        <v>13.707000000000001</v>
      </c>
      <c r="F58" s="1815">
        <v>9.5159999999999995E-2</v>
      </c>
      <c r="G58" s="1815">
        <v>3.19306</v>
      </c>
      <c r="H58" s="1815">
        <v>0</v>
      </c>
      <c r="I58" s="1815">
        <v>8.172979999999999</v>
      </c>
      <c r="J58" s="2104"/>
      <c r="K58" s="2104"/>
      <c r="L58" s="2104"/>
      <c r="M58" s="2104"/>
      <c r="P58" s="2104"/>
    </row>
    <row r="59" spans="1:16" ht="13.5" customHeight="1" x14ac:dyDescent="0.25">
      <c r="A59" s="2284" t="s">
        <v>629</v>
      </c>
      <c r="B59" s="1815">
        <v>885.72556999999995</v>
      </c>
      <c r="C59" s="1816">
        <v>2.8557241980482297E-3</v>
      </c>
      <c r="D59" s="1815">
        <v>76.738210000000009</v>
      </c>
      <c r="E59" s="1815">
        <v>224.25479999999999</v>
      </c>
      <c r="F59" s="1815">
        <v>244.55322000000001</v>
      </c>
      <c r="G59" s="1815">
        <v>340.18234000000001</v>
      </c>
      <c r="H59" s="1815">
        <v>-3.0000000000000001E-3</v>
      </c>
      <c r="I59" s="1815">
        <v>0</v>
      </c>
      <c r="J59" s="2104"/>
      <c r="K59" s="2104"/>
      <c r="L59" s="2104"/>
      <c r="M59" s="2104"/>
      <c r="P59" s="2104"/>
    </row>
    <row r="60" spans="1:16" ht="13.5" customHeight="1" x14ac:dyDescent="0.25">
      <c r="A60" s="2284" t="s">
        <v>628</v>
      </c>
      <c r="B60" s="1815">
        <v>4894.7274900000002</v>
      </c>
      <c r="C60" s="1816">
        <v>1.5781402512795105E-2</v>
      </c>
      <c r="D60" s="1815">
        <v>949.30048999999997</v>
      </c>
      <c r="E60" s="1815">
        <v>1748.93922</v>
      </c>
      <c r="F60" s="1815">
        <v>892.55130000000008</v>
      </c>
      <c r="G60" s="1815">
        <v>1152.21579</v>
      </c>
      <c r="H60" s="1815">
        <v>136.13797</v>
      </c>
      <c r="I60" s="1815">
        <v>15.58272</v>
      </c>
      <c r="J60" s="2104"/>
      <c r="K60" s="2104"/>
      <c r="L60" s="2104"/>
      <c r="M60" s="2104"/>
      <c r="P60" s="2104"/>
    </row>
    <row r="61" spans="1:16" ht="13.5" customHeight="1" thickBot="1" x14ac:dyDescent="0.3">
      <c r="A61" s="2282" t="s">
        <v>627</v>
      </c>
      <c r="B61" s="1811">
        <v>4456.7293800000016</v>
      </c>
      <c r="C61" s="1812">
        <v>1.4369224922137554E-2</v>
      </c>
      <c r="D61" s="1811">
        <v>3398.3985800000005</v>
      </c>
      <c r="E61" s="1811">
        <v>87.704990000000009</v>
      </c>
      <c r="F61" s="1811">
        <v>254.27502000000001</v>
      </c>
      <c r="G61" s="1811">
        <v>716.17386999999962</v>
      </c>
      <c r="H61" s="1811">
        <v>0</v>
      </c>
      <c r="I61" s="1811">
        <v>0.17691999999999825</v>
      </c>
      <c r="J61" s="2104"/>
      <c r="K61" s="2104"/>
      <c r="L61" s="2104"/>
      <c r="M61" s="2104"/>
      <c r="P61" s="2104"/>
    </row>
    <row r="62" spans="1:16" ht="13.5" customHeight="1" x14ac:dyDescent="0.25">
      <c r="A62" s="2286" t="s">
        <v>626</v>
      </c>
      <c r="B62" s="1813">
        <v>130716.11481</v>
      </c>
      <c r="C62" s="1814"/>
      <c r="D62" s="1813">
        <v>36341.948830000001</v>
      </c>
      <c r="E62" s="1813">
        <v>21822.233129999997</v>
      </c>
      <c r="F62" s="1813">
        <v>25873.137060000005</v>
      </c>
      <c r="G62" s="1813">
        <v>40964.888649999994</v>
      </c>
      <c r="H62" s="1813">
        <v>1308.8626300000001</v>
      </c>
      <c r="I62" s="1813">
        <v>4405.0445100000015</v>
      </c>
      <c r="J62" s="2104"/>
      <c r="K62" s="2104"/>
      <c r="L62" s="2104"/>
      <c r="M62" s="2104"/>
      <c r="P62" s="2104"/>
    </row>
    <row r="63" spans="1:16" ht="13.5" customHeight="1" thickBot="1" x14ac:dyDescent="0.3">
      <c r="A63" s="2285" t="s">
        <v>625</v>
      </c>
      <c r="B63" s="1811">
        <v>16291.809659999999</v>
      </c>
      <c r="C63" s="1812">
        <v>5.252746070778775E-2</v>
      </c>
      <c r="D63" s="1811"/>
      <c r="E63" s="1811"/>
      <c r="F63" s="1811"/>
      <c r="G63" s="1811">
        <v>16291.809659999999</v>
      </c>
      <c r="H63" s="1811"/>
      <c r="I63" s="1811"/>
      <c r="J63" s="2104"/>
      <c r="K63" s="2104"/>
      <c r="L63" s="2104"/>
      <c r="M63" s="2104"/>
      <c r="P63" s="2104"/>
    </row>
    <row r="64" spans="1:16" ht="13.5" customHeight="1" thickBot="1" x14ac:dyDescent="0.3">
      <c r="A64" s="2278" t="s">
        <v>621</v>
      </c>
      <c r="B64" s="2276">
        <v>147007.92447</v>
      </c>
      <c r="C64" s="2277">
        <v>0.47397760822669432</v>
      </c>
      <c r="D64" s="2276">
        <v>36341.948830000001</v>
      </c>
      <c r="E64" s="2276">
        <v>21822.233129999997</v>
      </c>
      <c r="F64" s="2276">
        <v>25873.137060000005</v>
      </c>
      <c r="G64" s="2276">
        <v>57256.698309999992</v>
      </c>
      <c r="H64" s="2276">
        <v>1308.8626300000001</v>
      </c>
      <c r="I64" s="2276">
        <v>4405.0445100000015</v>
      </c>
      <c r="J64" s="2104"/>
      <c r="K64" s="2104"/>
      <c r="L64" s="2104"/>
      <c r="M64" s="2104"/>
      <c r="P64" s="2104"/>
    </row>
    <row r="65" spans="1:16" ht="13.5" customHeight="1" x14ac:dyDescent="0.25">
      <c r="A65" s="2284" t="s">
        <v>1217</v>
      </c>
      <c r="B65" s="1822">
        <v>132477.11695999998</v>
      </c>
      <c r="C65" s="2283">
        <v>0.42712790666113154</v>
      </c>
      <c r="D65" s="1822">
        <v>31104.562899999997</v>
      </c>
      <c r="E65" s="1822">
        <v>29497.457859999999</v>
      </c>
      <c r="F65" s="1822">
        <v>26644.033210000001</v>
      </c>
      <c r="G65" s="1822">
        <v>44714.932679999998</v>
      </c>
      <c r="H65" s="1822">
        <v>0</v>
      </c>
      <c r="I65" s="1822">
        <v>516.13031000000001</v>
      </c>
      <c r="J65" s="2104"/>
      <c r="K65" s="2104"/>
      <c r="L65" s="2104"/>
      <c r="M65" s="2104"/>
      <c r="P65" s="2104"/>
    </row>
    <row r="66" spans="1:16" ht="13.5" customHeight="1" x14ac:dyDescent="0.25">
      <c r="A66" s="2284" t="s">
        <v>1216</v>
      </c>
      <c r="B66" s="1822">
        <v>18310.016210000002</v>
      </c>
      <c r="C66" s="2283">
        <v>5.9034488930417066E-2</v>
      </c>
      <c r="D66" s="1822">
        <v>7995.8883499999993</v>
      </c>
      <c r="E66" s="1822">
        <v>5473.5954699999993</v>
      </c>
      <c r="F66" s="1822">
        <v>1503.6664800000001</v>
      </c>
      <c r="G66" s="1822">
        <v>2407.3651400000003</v>
      </c>
      <c r="H66" s="1822">
        <v>0</v>
      </c>
      <c r="I66" s="1822">
        <v>929.50076999999999</v>
      </c>
      <c r="J66" s="2104"/>
      <c r="K66" s="2104"/>
      <c r="L66" s="2104"/>
      <c r="M66" s="2104"/>
      <c r="P66" s="2104"/>
    </row>
    <row r="67" spans="1:16" ht="13.5" customHeight="1" thickBot="1" x14ac:dyDescent="0.3">
      <c r="A67" s="2282" t="s">
        <v>1215</v>
      </c>
      <c r="B67" s="2280">
        <v>7797.4561699999995</v>
      </c>
      <c r="C67" s="2281">
        <v>2.5140274845954231E-2</v>
      </c>
      <c r="D67" s="2280">
        <v>1866.29546</v>
      </c>
      <c r="E67" s="2280">
        <v>3204.1333799999998</v>
      </c>
      <c r="F67" s="2280">
        <v>137.50786000000002</v>
      </c>
      <c r="G67" s="2280">
        <v>2589.3272899999997</v>
      </c>
      <c r="H67" s="2280">
        <v>0</v>
      </c>
      <c r="I67" s="2280">
        <v>0.19218000000000002</v>
      </c>
      <c r="J67" s="2104"/>
      <c r="K67" s="2104"/>
      <c r="L67" s="2104"/>
      <c r="M67" s="2104"/>
      <c r="P67" s="2104"/>
    </row>
    <row r="68" spans="1:16" ht="13.5" customHeight="1" thickBot="1" x14ac:dyDescent="0.3">
      <c r="A68" s="2279" t="s">
        <v>624</v>
      </c>
      <c r="B68" s="2276">
        <v>158584.58933999998</v>
      </c>
      <c r="C68" s="2277">
        <v>0.51130267043750277</v>
      </c>
      <c r="D68" s="2276">
        <v>40966.746709999999</v>
      </c>
      <c r="E68" s="2276">
        <v>38175.186710000096</v>
      </c>
      <c r="F68" s="2276">
        <v>28285.207549999999</v>
      </c>
      <c r="G68" s="2276">
        <v>49711.625109999994</v>
      </c>
      <c r="H68" s="2276">
        <v>0</v>
      </c>
      <c r="I68" s="2276">
        <v>1445.8232600000001</v>
      </c>
      <c r="J68" s="2104"/>
      <c r="K68" s="2104"/>
      <c r="L68" s="2104"/>
      <c r="M68" s="2104"/>
      <c r="P68" s="2104"/>
    </row>
    <row r="69" spans="1:16" ht="13.5" customHeight="1" thickBot="1" x14ac:dyDescent="0.3">
      <c r="A69" s="2278" t="s">
        <v>617</v>
      </c>
      <c r="B69" s="2276">
        <v>4565.4386299999996</v>
      </c>
      <c r="C69" s="2277">
        <v>1.4719721335802871E-2</v>
      </c>
      <c r="D69" s="2276">
        <v>1209.9736399999999</v>
      </c>
      <c r="E69" s="2276">
        <v>874.16561999999999</v>
      </c>
      <c r="F69" s="2276">
        <v>33.082999999999998</v>
      </c>
      <c r="G69" s="2276">
        <v>2448.2163700000001</v>
      </c>
      <c r="H69" s="2276">
        <v>0</v>
      </c>
      <c r="I69" s="2276">
        <v>0</v>
      </c>
      <c r="J69" s="2104"/>
      <c r="K69" s="2104"/>
      <c r="L69" s="2104"/>
      <c r="M69" s="2104"/>
    </row>
    <row r="70" spans="1:16" ht="13.5" customHeight="1" thickBot="1" x14ac:dyDescent="0.3">
      <c r="A70" s="2279" t="s">
        <v>623</v>
      </c>
      <c r="B70" s="2276">
        <v>310157.95243999996</v>
      </c>
      <c r="C70" s="2277">
        <v>1</v>
      </c>
      <c r="D70" s="2276">
        <v>78518.669179999997</v>
      </c>
      <c r="E70" s="2276">
        <v>60871.585460000089</v>
      </c>
      <c r="F70" s="2276">
        <v>54191.427609999999</v>
      </c>
      <c r="G70" s="2276">
        <v>109416.53978999998</v>
      </c>
      <c r="H70" s="2276">
        <v>1308.8626300000001</v>
      </c>
      <c r="I70" s="2276">
        <v>5850.8677700000017</v>
      </c>
      <c r="J70" s="2104"/>
      <c r="K70" s="2104"/>
      <c r="L70" s="2104"/>
      <c r="M70" s="2104"/>
    </row>
    <row r="71" spans="1:16" ht="13.5" customHeight="1" thickBot="1" x14ac:dyDescent="0.3">
      <c r="A71" s="2278" t="s">
        <v>622</v>
      </c>
      <c r="B71" s="2276">
        <v>293866.14277999999</v>
      </c>
      <c r="C71" s="2277"/>
      <c r="D71" s="2276">
        <v>78518.669179999997</v>
      </c>
      <c r="E71" s="2276">
        <v>60871.585460000089</v>
      </c>
      <c r="F71" s="2276">
        <v>54191.427609999999</v>
      </c>
      <c r="G71" s="2276">
        <v>93124.730129999982</v>
      </c>
      <c r="H71" s="2276">
        <v>1308.8626300000001</v>
      </c>
      <c r="I71" s="2276">
        <v>5850.8677700000017</v>
      </c>
      <c r="J71" s="2104"/>
    </row>
    <row r="72" spans="1:16" x14ac:dyDescent="0.25">
      <c r="A72" s="2274"/>
      <c r="B72" s="2274"/>
      <c r="C72" s="2274"/>
      <c r="D72" s="2274"/>
      <c r="E72" s="2274"/>
      <c r="F72" s="2274"/>
      <c r="G72" s="2274"/>
      <c r="H72" s="2274"/>
      <c r="I72" s="2274"/>
      <c r="J72" s="2273"/>
    </row>
    <row r="73" spans="1:16" x14ac:dyDescent="0.25">
      <c r="A73" s="2274"/>
      <c r="B73" s="2275"/>
      <c r="C73" s="2274"/>
      <c r="D73" s="2274"/>
      <c r="E73" s="2274"/>
      <c r="F73" s="2274"/>
      <c r="G73" s="2275"/>
      <c r="H73" s="2274"/>
      <c r="I73" s="2274"/>
      <c r="J73" s="2273"/>
    </row>
    <row r="74" spans="1:16" x14ac:dyDescent="0.25">
      <c r="B74" s="1842"/>
      <c r="C74" s="1842"/>
      <c r="D74" s="1842"/>
      <c r="E74" s="1842"/>
      <c r="F74" s="1842"/>
      <c r="G74" s="1842"/>
      <c r="H74" s="1842"/>
      <c r="I74" s="934"/>
    </row>
    <row r="75" spans="1:16" x14ac:dyDescent="0.25">
      <c r="B75" s="1842"/>
      <c r="C75" s="1842"/>
      <c r="D75" s="1842"/>
      <c r="E75" s="1842"/>
      <c r="F75" s="1842"/>
      <c r="G75" s="1842"/>
      <c r="H75" s="1842"/>
      <c r="I75" s="934"/>
    </row>
    <row r="76" spans="1:16" x14ac:dyDescent="0.25">
      <c r="B76" s="1842"/>
      <c r="C76" s="1842"/>
      <c r="D76" s="1842"/>
      <c r="E76" s="1842"/>
      <c r="F76" s="1842"/>
      <c r="G76" s="1842"/>
      <c r="H76" s="1842"/>
      <c r="I76" s="934"/>
    </row>
    <row r="77" spans="1:16" x14ac:dyDescent="0.25">
      <c r="B77" s="1842"/>
      <c r="C77" s="1842"/>
      <c r="D77" s="1842"/>
      <c r="E77" s="1842"/>
      <c r="F77" s="1842"/>
      <c r="G77" s="1842"/>
      <c r="H77" s="1842"/>
      <c r="I77" s="934"/>
    </row>
    <row r="78" spans="1:16" x14ac:dyDescent="0.25">
      <c r="B78" s="1842"/>
      <c r="C78" s="1842"/>
      <c r="D78" s="1842"/>
      <c r="E78" s="1842"/>
      <c r="F78" s="1842"/>
      <c r="G78" s="1842"/>
      <c r="H78" s="1842"/>
      <c r="I78" s="934"/>
    </row>
    <row r="79" spans="1:16" x14ac:dyDescent="0.25">
      <c r="B79" s="1842"/>
      <c r="C79" s="1842"/>
      <c r="D79" s="1842"/>
      <c r="E79" s="1842"/>
      <c r="F79" s="1842"/>
      <c r="G79" s="1842"/>
      <c r="H79" s="1842"/>
      <c r="I79" s="934"/>
    </row>
    <row r="80" spans="1:16" x14ac:dyDescent="0.25">
      <c r="B80" s="1842"/>
      <c r="C80" s="1842"/>
      <c r="D80" s="1842"/>
      <c r="E80" s="1842"/>
      <c r="F80" s="1842"/>
      <c r="G80" s="1842"/>
      <c r="H80" s="1842"/>
      <c r="I80" s="934"/>
    </row>
    <row r="81" spans="2:9" x14ac:dyDescent="0.25">
      <c r="B81" s="1842"/>
      <c r="C81" s="1842"/>
      <c r="D81" s="1842"/>
      <c r="E81" s="1842"/>
      <c r="F81" s="1842"/>
      <c r="G81" s="1842"/>
      <c r="H81" s="1842"/>
      <c r="I81" s="934"/>
    </row>
    <row r="82" spans="2:9" x14ac:dyDescent="0.25">
      <c r="B82" s="1842"/>
      <c r="C82" s="1842"/>
      <c r="D82" s="1842"/>
      <c r="E82" s="1842"/>
      <c r="F82" s="1842"/>
      <c r="G82" s="1842"/>
      <c r="H82" s="1842"/>
      <c r="I82" s="934"/>
    </row>
    <row r="83" spans="2:9" x14ac:dyDescent="0.25">
      <c r="B83" s="1842"/>
      <c r="C83" s="1842"/>
      <c r="D83" s="1842"/>
      <c r="E83" s="1842"/>
      <c r="F83" s="1842"/>
      <c r="G83" s="1842"/>
      <c r="H83" s="1842"/>
      <c r="I83" s="934"/>
    </row>
    <row r="84" spans="2:9" x14ac:dyDescent="0.25">
      <c r="B84" s="1842"/>
      <c r="C84" s="1842"/>
      <c r="D84" s="1842"/>
      <c r="E84" s="1842"/>
      <c r="F84" s="1842"/>
      <c r="G84" s="1842"/>
      <c r="H84" s="1842"/>
      <c r="I84" s="934"/>
    </row>
    <row r="85" spans="2:9" x14ac:dyDescent="0.25">
      <c r="B85" s="1842"/>
      <c r="C85" s="1842"/>
      <c r="D85" s="1842"/>
      <c r="E85" s="1842"/>
      <c r="F85" s="1842"/>
      <c r="G85" s="1842"/>
      <c r="H85" s="1842"/>
      <c r="I85" s="934"/>
    </row>
    <row r="86" spans="2:9" x14ac:dyDescent="0.25">
      <c r="B86" s="1842"/>
      <c r="C86" s="1842"/>
      <c r="D86" s="1842"/>
      <c r="E86" s="1842"/>
      <c r="F86" s="1842"/>
      <c r="G86" s="1842"/>
      <c r="H86" s="1842"/>
      <c r="I86" s="934"/>
    </row>
    <row r="87" spans="2:9" x14ac:dyDescent="0.25">
      <c r="B87" s="1842"/>
      <c r="C87" s="1842"/>
      <c r="D87" s="1842"/>
      <c r="E87" s="1842"/>
      <c r="F87" s="1842"/>
      <c r="G87" s="1842"/>
      <c r="H87" s="1842"/>
      <c r="I87" s="934"/>
    </row>
    <row r="88" spans="2:9" x14ac:dyDescent="0.25">
      <c r="B88" s="1842"/>
      <c r="C88" s="1842"/>
      <c r="D88" s="1842"/>
      <c r="E88" s="1842"/>
      <c r="F88" s="1842"/>
      <c r="G88" s="1842"/>
      <c r="H88" s="1842"/>
      <c r="I88" s="934"/>
    </row>
    <row r="89" spans="2:9" x14ac:dyDescent="0.25">
      <c r="B89" s="1842"/>
      <c r="C89" s="1842"/>
      <c r="D89" s="1842"/>
      <c r="E89" s="1842"/>
      <c r="F89" s="1842"/>
      <c r="G89" s="1842"/>
      <c r="H89" s="1842"/>
      <c r="I89" s="934"/>
    </row>
    <row r="90" spans="2:9" x14ac:dyDescent="0.25">
      <c r="B90" s="1842"/>
      <c r="C90" s="1842"/>
      <c r="D90" s="1842"/>
      <c r="E90" s="1842"/>
      <c r="F90" s="1842"/>
      <c r="G90" s="1842"/>
      <c r="H90" s="1842"/>
      <c r="I90" s="934"/>
    </row>
    <row r="91" spans="2:9" x14ac:dyDescent="0.25">
      <c r="B91" s="1842"/>
      <c r="C91" s="1842"/>
      <c r="D91" s="1842"/>
      <c r="E91" s="1842"/>
      <c r="F91" s="1842"/>
      <c r="G91" s="1842"/>
      <c r="H91" s="1842"/>
      <c r="I91" s="934"/>
    </row>
    <row r="92" spans="2:9" x14ac:dyDescent="0.25">
      <c r="B92" s="1842"/>
      <c r="C92" s="1842"/>
      <c r="D92" s="1842"/>
      <c r="E92" s="1842"/>
      <c r="F92" s="1842"/>
      <c r="G92" s="1842"/>
      <c r="H92" s="1842"/>
      <c r="I92" s="934"/>
    </row>
    <row r="93" spans="2:9" x14ac:dyDescent="0.25">
      <c r="B93" s="1842"/>
      <c r="C93" s="1842"/>
      <c r="D93" s="1842"/>
      <c r="E93" s="1842"/>
      <c r="F93" s="1842"/>
      <c r="G93" s="1842"/>
      <c r="H93" s="1842"/>
      <c r="I93" s="934"/>
    </row>
    <row r="94" spans="2:9" x14ac:dyDescent="0.25">
      <c r="B94" s="1842"/>
      <c r="C94" s="1842"/>
      <c r="D94" s="1842"/>
      <c r="E94" s="1842"/>
      <c r="F94" s="1842"/>
      <c r="G94" s="1842"/>
      <c r="H94" s="1842"/>
      <c r="I94" s="934"/>
    </row>
    <row r="95" spans="2:9" x14ac:dyDescent="0.25">
      <c r="B95" s="1842"/>
      <c r="C95" s="1842"/>
      <c r="D95" s="1842"/>
      <c r="E95" s="1842"/>
      <c r="F95" s="1842"/>
      <c r="G95" s="1842"/>
      <c r="H95" s="1842"/>
      <c r="I95" s="934"/>
    </row>
    <row r="96" spans="2:9" x14ac:dyDescent="0.25">
      <c r="B96" s="1842"/>
      <c r="C96" s="1842"/>
      <c r="D96" s="1842"/>
      <c r="E96" s="1842"/>
      <c r="F96" s="1842"/>
      <c r="G96" s="1842"/>
      <c r="H96" s="1842"/>
      <c r="I96" s="934"/>
    </row>
    <row r="97" spans="2:9" x14ac:dyDescent="0.25">
      <c r="B97" s="1842"/>
      <c r="C97" s="1842"/>
      <c r="D97" s="1842"/>
      <c r="E97" s="1842"/>
      <c r="F97" s="1842"/>
      <c r="G97" s="1842"/>
      <c r="H97" s="1842"/>
      <c r="I97" s="934"/>
    </row>
    <row r="98" spans="2:9" x14ac:dyDescent="0.25">
      <c r="B98" s="1842"/>
      <c r="C98" s="1842"/>
      <c r="D98" s="1842"/>
      <c r="E98" s="1842"/>
      <c r="F98" s="1842"/>
      <c r="G98" s="1842"/>
      <c r="H98" s="1842"/>
      <c r="I98" s="934"/>
    </row>
    <row r="99" spans="2:9" x14ac:dyDescent="0.25">
      <c r="B99" s="1842"/>
      <c r="C99" s="1842"/>
      <c r="D99" s="1842"/>
      <c r="E99" s="1842"/>
      <c r="F99" s="1842"/>
      <c r="G99" s="1842"/>
      <c r="H99" s="1842"/>
      <c r="I99" s="934"/>
    </row>
    <row r="100" spans="2:9" x14ac:dyDescent="0.25">
      <c r="B100" s="1842"/>
      <c r="C100" s="1842"/>
      <c r="D100" s="1842"/>
      <c r="E100" s="1842"/>
      <c r="F100" s="1842"/>
      <c r="G100" s="1842"/>
      <c r="H100" s="1842"/>
      <c r="I100" s="934"/>
    </row>
    <row r="101" spans="2:9" x14ac:dyDescent="0.25">
      <c r="B101" s="1842"/>
      <c r="C101" s="1842"/>
      <c r="D101" s="1842"/>
      <c r="E101" s="1842"/>
      <c r="F101" s="1842"/>
      <c r="G101" s="1842"/>
      <c r="H101" s="1842"/>
      <c r="I101" s="934"/>
    </row>
    <row r="102" spans="2:9" x14ac:dyDescent="0.25">
      <c r="B102" s="1842"/>
      <c r="C102" s="1842"/>
      <c r="D102" s="1842"/>
      <c r="E102" s="1842"/>
      <c r="F102" s="1842"/>
      <c r="G102" s="1842"/>
      <c r="H102" s="1842"/>
      <c r="I102" s="934"/>
    </row>
    <row r="103" spans="2:9" x14ac:dyDescent="0.25">
      <c r="B103" s="1842"/>
      <c r="C103" s="1842"/>
      <c r="D103" s="1842"/>
      <c r="E103" s="1842"/>
      <c r="F103" s="1842"/>
      <c r="G103" s="1842"/>
      <c r="H103" s="1842"/>
      <c r="I103" s="934"/>
    </row>
    <row r="104" spans="2:9" x14ac:dyDescent="0.25">
      <c r="B104" s="1842"/>
      <c r="C104" s="1842"/>
      <c r="D104" s="1842"/>
      <c r="E104" s="1842"/>
      <c r="F104" s="1842"/>
      <c r="G104" s="1842"/>
      <c r="H104" s="1842"/>
      <c r="I104" s="934"/>
    </row>
    <row r="105" spans="2:9" x14ac:dyDescent="0.25">
      <c r="B105" s="1842"/>
      <c r="C105" s="1842"/>
      <c r="D105" s="1842"/>
      <c r="E105" s="1842"/>
      <c r="F105" s="1842"/>
      <c r="G105" s="1842"/>
      <c r="H105" s="1842"/>
      <c r="I105" s="934"/>
    </row>
    <row r="106" spans="2:9" x14ac:dyDescent="0.25">
      <c r="B106" s="1842"/>
      <c r="C106" s="1842"/>
      <c r="D106" s="1842"/>
      <c r="E106" s="1842"/>
      <c r="F106" s="1842"/>
      <c r="G106" s="1842"/>
      <c r="H106" s="1842"/>
      <c r="I106" s="934"/>
    </row>
    <row r="107" spans="2:9" x14ac:dyDescent="0.25">
      <c r="B107" s="1842"/>
      <c r="C107" s="1842"/>
      <c r="D107" s="1842"/>
      <c r="E107" s="1842"/>
      <c r="F107" s="1842"/>
      <c r="G107" s="1842"/>
      <c r="H107" s="1842"/>
      <c r="I107" s="934"/>
    </row>
    <row r="108" spans="2:9" x14ac:dyDescent="0.25">
      <c r="B108" s="1842"/>
      <c r="C108" s="1842"/>
      <c r="D108" s="1842"/>
      <c r="E108" s="1842"/>
      <c r="F108" s="1842"/>
      <c r="G108" s="1842"/>
      <c r="H108" s="1842"/>
      <c r="I108" s="934"/>
    </row>
    <row r="109" spans="2:9" x14ac:dyDescent="0.25">
      <c r="B109" s="1842"/>
      <c r="C109" s="1842"/>
      <c r="D109" s="1842"/>
      <c r="E109" s="1842"/>
      <c r="F109" s="1842"/>
      <c r="G109" s="1842"/>
      <c r="H109" s="1842"/>
      <c r="I109" s="934"/>
    </row>
    <row r="110" spans="2:9" x14ac:dyDescent="0.25">
      <c r="B110" s="1842"/>
      <c r="C110" s="1842"/>
      <c r="D110" s="1842"/>
      <c r="E110" s="1842"/>
      <c r="F110" s="1842"/>
      <c r="G110" s="1842"/>
      <c r="H110" s="1842"/>
      <c r="I110" s="934"/>
    </row>
    <row r="111" spans="2:9" x14ac:dyDescent="0.25">
      <c r="B111" s="1842"/>
      <c r="C111" s="1842"/>
      <c r="D111" s="1842"/>
      <c r="E111" s="1842"/>
      <c r="F111" s="1842"/>
      <c r="G111" s="1842"/>
      <c r="H111" s="1842"/>
      <c r="I111" s="934"/>
    </row>
    <row r="112" spans="2:9" x14ac:dyDescent="0.25">
      <c r="B112" s="1842"/>
      <c r="C112" s="1842"/>
      <c r="D112" s="1842"/>
      <c r="E112" s="1842"/>
      <c r="F112" s="1842"/>
      <c r="G112" s="1842"/>
      <c r="H112" s="1842"/>
      <c r="I112" s="934"/>
    </row>
    <row r="113" spans="2:9" x14ac:dyDescent="0.25">
      <c r="B113" s="1842"/>
      <c r="C113" s="1842"/>
      <c r="D113" s="1842"/>
      <c r="E113" s="1842"/>
      <c r="F113" s="1842"/>
      <c r="G113" s="1842"/>
      <c r="H113" s="1842"/>
      <c r="I113" s="934"/>
    </row>
    <row r="114" spans="2:9" x14ac:dyDescent="0.25">
      <c r="B114" s="1842"/>
      <c r="C114" s="1842"/>
      <c r="D114" s="1842"/>
      <c r="E114" s="1842"/>
      <c r="F114" s="1842"/>
      <c r="G114" s="1842"/>
      <c r="H114" s="1842"/>
      <c r="I114" s="934"/>
    </row>
    <row r="115" spans="2:9" x14ac:dyDescent="0.25">
      <c r="B115" s="1842"/>
      <c r="C115" s="1842"/>
      <c r="D115" s="1842"/>
      <c r="E115" s="1842"/>
      <c r="F115" s="1842"/>
      <c r="G115" s="1842"/>
      <c r="H115" s="1842"/>
      <c r="I115" s="934"/>
    </row>
    <row r="116" spans="2:9" x14ac:dyDescent="0.25">
      <c r="B116" s="1842"/>
      <c r="C116" s="1842"/>
      <c r="D116" s="1842"/>
      <c r="E116" s="1842"/>
      <c r="F116" s="1842"/>
      <c r="G116" s="1842"/>
      <c r="H116" s="1842"/>
      <c r="I116" s="934"/>
    </row>
    <row r="117" spans="2:9" x14ac:dyDescent="0.25">
      <c r="B117" s="1842"/>
      <c r="C117" s="1842"/>
      <c r="D117" s="1842"/>
      <c r="E117" s="1842"/>
      <c r="F117" s="1842"/>
      <c r="G117" s="1842"/>
      <c r="H117" s="1842"/>
      <c r="I117" s="934"/>
    </row>
    <row r="118" spans="2:9" x14ac:dyDescent="0.25">
      <c r="B118" s="1842"/>
      <c r="C118" s="1842"/>
      <c r="D118" s="1842"/>
      <c r="E118" s="1842"/>
      <c r="F118" s="1842"/>
      <c r="G118" s="1842"/>
      <c r="H118" s="1842"/>
      <c r="I118" s="934"/>
    </row>
    <row r="119" spans="2:9" x14ac:dyDescent="0.25">
      <c r="B119" s="1842"/>
      <c r="C119" s="1842"/>
      <c r="D119" s="1842"/>
      <c r="E119" s="1842"/>
      <c r="F119" s="1842"/>
      <c r="G119" s="1842"/>
      <c r="H119" s="1842"/>
      <c r="I119" s="934"/>
    </row>
    <row r="120" spans="2:9" x14ac:dyDescent="0.25">
      <c r="B120" s="1842"/>
      <c r="C120" s="1842"/>
      <c r="D120" s="1842"/>
      <c r="E120" s="1842"/>
      <c r="F120" s="1842"/>
      <c r="G120" s="1842"/>
      <c r="H120" s="1842"/>
      <c r="I120" s="934"/>
    </row>
    <row r="121" spans="2:9" x14ac:dyDescent="0.25">
      <c r="B121" s="1842"/>
      <c r="C121" s="1842"/>
      <c r="D121" s="1842"/>
      <c r="E121" s="1842"/>
      <c r="F121" s="1842"/>
      <c r="G121" s="1842"/>
      <c r="H121" s="1842"/>
      <c r="I121" s="934"/>
    </row>
  </sheetData>
  <pageMargins left="0.7" right="0.7" top="0.75" bottom="0.75" header="0.3" footer="0.3"/>
  <pageSetup paperSize="9" scale="78" fitToWidth="0" fitToHeight="0" orientation="portrait" r:id="rId1"/>
  <customProperties>
    <customPr name="_pios_id" r:id="rId2"/>
  </customProperties>
  <ignoredErrors>
    <ignoredError sqref="C32:C34" formula="1"/>
  </ignoredErrors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1"/>
  <sheetViews>
    <sheetView view="pageLayout" topLeftCell="A4" zoomScaleNormal="100" zoomScaleSheetLayoutView="90" workbookViewId="0">
      <selection activeCell="A12" sqref="A12"/>
    </sheetView>
  </sheetViews>
  <sheetFormatPr defaultRowHeight="15" x14ac:dyDescent="0.25"/>
  <cols>
    <col min="1" max="1" width="45.5703125" customWidth="1"/>
    <col min="2" max="2" width="10.140625" customWidth="1"/>
    <col min="3" max="3" width="13.140625" customWidth="1"/>
    <col min="4" max="4" width="15" bestFit="1" customWidth="1"/>
    <col min="5" max="5" width="2.5703125" customWidth="1"/>
    <col min="6" max="6" width="10.42578125" customWidth="1"/>
    <col min="7" max="7" width="2.42578125" customWidth="1"/>
    <col min="8" max="8" width="14" bestFit="1" customWidth="1"/>
    <col min="9" max="9" width="8.7109375" bestFit="1" customWidth="1"/>
    <col min="10" max="10" width="18.140625" bestFit="1" customWidth="1"/>
    <col min="13" max="13" width="11.7109375" customWidth="1"/>
    <col min="14" max="14" width="14" bestFit="1" customWidth="1"/>
    <col min="15" max="15" width="14.42578125" bestFit="1" customWidth="1"/>
  </cols>
  <sheetData>
    <row r="1" spans="1:15" x14ac:dyDescent="0.25">
      <c r="A1" s="1001" t="s">
        <v>1388</v>
      </c>
    </row>
    <row r="3" spans="1:15" x14ac:dyDescent="0.25">
      <c r="A3" s="1001"/>
      <c r="B3" s="974"/>
      <c r="C3" s="974"/>
      <c r="D3" s="974"/>
      <c r="E3" s="1008"/>
      <c r="H3" s="1076"/>
    </row>
    <row r="4" spans="1:15" x14ac:dyDescent="0.25">
      <c r="A4" s="919"/>
      <c r="B4" s="919"/>
      <c r="C4" s="919"/>
      <c r="D4" s="919"/>
      <c r="E4" s="919"/>
      <c r="F4" s="1356"/>
      <c r="G4" s="1356"/>
      <c r="H4" s="1052"/>
      <c r="I4" s="1356"/>
    </row>
    <row r="5" spans="1:15" ht="34.5" x14ac:dyDescent="0.25">
      <c r="A5" s="1000"/>
      <c r="B5" s="2716" t="s">
        <v>1389</v>
      </c>
      <c r="C5" s="2715" t="s">
        <v>1380</v>
      </c>
      <c r="D5" s="2715" t="s">
        <v>1379</v>
      </c>
      <c r="E5" s="1841"/>
      <c r="F5" s="2714" t="s">
        <v>1378</v>
      </c>
      <c r="G5" s="2714"/>
      <c r="H5" s="2714" t="s">
        <v>1377</v>
      </c>
      <c r="I5" s="2714" t="s">
        <v>1376</v>
      </c>
    </row>
    <row r="6" spans="1:15" ht="12.75" customHeight="1" thickBot="1" x14ac:dyDescent="0.3">
      <c r="A6" s="997" t="s">
        <v>213</v>
      </c>
      <c r="B6" s="2300"/>
      <c r="C6" s="996"/>
      <c r="D6" s="996"/>
      <c r="F6" s="2300"/>
      <c r="G6" s="1356"/>
      <c r="H6" s="2300"/>
      <c r="I6" s="2300"/>
    </row>
    <row r="7" spans="1:15" x14ac:dyDescent="0.25">
      <c r="A7" s="965" t="s">
        <v>648</v>
      </c>
      <c r="B7" s="1076">
        <v>0</v>
      </c>
      <c r="C7" s="974">
        <v>0</v>
      </c>
      <c r="D7" s="974">
        <v>0</v>
      </c>
      <c r="E7" s="1835"/>
      <c r="F7" s="1817">
        <v>1844.8304073400002</v>
      </c>
      <c r="G7" s="2713"/>
      <c r="H7" s="1076">
        <v>1844.8304073400002</v>
      </c>
      <c r="I7" s="1076">
        <v>99.788329989999994</v>
      </c>
      <c r="K7" s="2709"/>
      <c r="M7" s="2712"/>
      <c r="N7" s="2709"/>
      <c r="O7" s="2704"/>
    </row>
    <row r="8" spans="1:15" x14ac:dyDescent="0.25">
      <c r="A8" s="965" t="s">
        <v>647</v>
      </c>
      <c r="B8" s="1076">
        <v>6.5778809217764653</v>
      </c>
      <c r="C8" s="974">
        <v>6.5778809217764653</v>
      </c>
      <c r="D8" s="974">
        <v>0</v>
      </c>
      <c r="E8" s="1835"/>
      <c r="F8" s="1817">
        <v>659.2751399</v>
      </c>
      <c r="G8" s="2713"/>
      <c r="H8" s="1076">
        <v>665.85302082177645</v>
      </c>
      <c r="I8" s="1076">
        <v>28.349988181776467</v>
      </c>
      <c r="J8" s="1839"/>
      <c r="K8" s="2709"/>
      <c r="M8" s="2712"/>
      <c r="N8" s="2709"/>
      <c r="O8" s="2704"/>
    </row>
    <row r="9" spans="1:15" x14ac:dyDescent="0.25">
      <c r="A9" s="965" t="s">
        <v>646</v>
      </c>
      <c r="B9" s="1076">
        <v>198.17118827720378</v>
      </c>
      <c r="C9" s="974">
        <v>192.48493315577619</v>
      </c>
      <c r="D9" s="974">
        <v>5.6862551214275925</v>
      </c>
      <c r="E9" s="1835"/>
      <c r="F9" s="1817">
        <v>907.8786689100001</v>
      </c>
      <c r="G9" s="2713"/>
      <c r="H9" s="1076">
        <v>1106.049857187204</v>
      </c>
      <c r="I9" s="1076">
        <v>283.9248256972038</v>
      </c>
      <c r="J9" s="1839"/>
      <c r="K9" s="2709"/>
      <c r="M9" s="2712"/>
      <c r="N9" s="2709"/>
      <c r="O9" s="2704"/>
    </row>
    <row r="10" spans="1:15" x14ac:dyDescent="0.25">
      <c r="A10" s="965" t="s">
        <v>645</v>
      </c>
      <c r="B10" s="1076">
        <v>140.98269270629277</v>
      </c>
      <c r="C10" s="974">
        <v>131.88295807996781</v>
      </c>
      <c r="D10" s="974">
        <v>9.0997346263249597</v>
      </c>
      <c r="E10" s="1835"/>
      <c r="F10" s="1817">
        <v>3860.7331981700008</v>
      </c>
      <c r="G10" s="2713"/>
      <c r="H10" s="1076">
        <v>4001.7158908762935</v>
      </c>
      <c r="I10" s="1076">
        <v>416.03634303629275</v>
      </c>
      <c r="J10" s="1839"/>
      <c r="K10" s="2709"/>
      <c r="M10" s="2712"/>
      <c r="N10" s="2709"/>
      <c r="O10" s="2704"/>
    </row>
    <row r="11" spans="1:15" x14ac:dyDescent="0.25">
      <c r="A11" s="965" t="s">
        <v>644</v>
      </c>
      <c r="B11" s="1076">
        <v>62.927061156581253</v>
      </c>
      <c r="C11" s="974">
        <v>62.452412246075411</v>
      </c>
      <c r="D11" s="974">
        <v>0.47464891050584157</v>
      </c>
      <c r="E11" s="1835"/>
      <c r="F11" s="1817">
        <v>1591.49036738</v>
      </c>
      <c r="G11" s="2713"/>
      <c r="H11" s="1076">
        <v>1654.4174285365812</v>
      </c>
      <c r="I11" s="1076">
        <v>538.36630222658118</v>
      </c>
      <c r="J11" s="1839"/>
      <c r="K11" s="2709"/>
      <c r="M11" s="2712"/>
      <c r="N11" s="2709"/>
      <c r="O11" s="2704"/>
    </row>
    <row r="12" spans="1:15" x14ac:dyDescent="0.25">
      <c r="A12" s="994" t="s">
        <v>643</v>
      </c>
      <c r="B12" s="1048">
        <v>2040.2765726022064</v>
      </c>
      <c r="C12" s="993">
        <v>2009.8726480979801</v>
      </c>
      <c r="D12" s="993">
        <v>30.403924504226325</v>
      </c>
      <c r="E12" s="1835"/>
      <c r="F12" s="1817">
        <v>8756.3478225700001</v>
      </c>
      <c r="G12" s="2713"/>
      <c r="H12" s="1048">
        <v>10796.624395172206</v>
      </c>
      <c r="I12" s="1076">
        <v>4888.5722634322065</v>
      </c>
      <c r="J12" s="1839"/>
      <c r="K12" s="2709"/>
      <c r="M12" s="2712"/>
      <c r="N12" s="2709"/>
      <c r="O12" s="2704"/>
    </row>
    <row r="13" spans="1:15" x14ac:dyDescent="0.25">
      <c r="A13" s="965" t="s">
        <v>642</v>
      </c>
      <c r="B13" s="1076">
        <v>657.11859932644575</v>
      </c>
      <c r="C13" s="974">
        <v>641.8796891238427</v>
      </c>
      <c r="D13" s="974">
        <v>15.238910202603051</v>
      </c>
      <c r="E13" s="1835"/>
      <c r="F13" s="1817">
        <v>4142.8146751000004</v>
      </c>
      <c r="G13" s="2713"/>
      <c r="H13" s="1076">
        <v>4799.9332744264466</v>
      </c>
      <c r="I13" s="1076">
        <v>1032.4612103664458</v>
      </c>
      <c r="J13" s="1839"/>
      <c r="K13" s="2709"/>
      <c r="M13" s="2712"/>
      <c r="N13" s="2709"/>
      <c r="O13" s="2704"/>
    </row>
    <row r="14" spans="1:15" x14ac:dyDescent="0.25">
      <c r="A14" s="965" t="s">
        <v>641</v>
      </c>
      <c r="B14" s="1076">
        <v>3.1661142023346307</v>
      </c>
      <c r="C14" s="974">
        <v>3.0948008681068027</v>
      </c>
      <c r="D14" s="974">
        <v>7.131333422782804E-2</v>
      </c>
      <c r="E14" s="1835"/>
      <c r="F14" s="1817">
        <v>7934.0537405699997</v>
      </c>
      <c r="G14" s="2713"/>
      <c r="H14" s="1076">
        <v>7937.2198547723347</v>
      </c>
      <c r="I14" s="1076">
        <v>117.04422892233463</v>
      </c>
      <c r="J14" s="1839"/>
      <c r="K14" s="2709"/>
      <c r="M14" s="2712"/>
      <c r="N14" s="2709"/>
      <c r="O14" s="2704"/>
    </row>
    <row r="15" spans="1:15" x14ac:dyDescent="0.25">
      <c r="A15" s="965" t="s">
        <v>640</v>
      </c>
      <c r="B15" s="1076">
        <v>274.91023888501269</v>
      </c>
      <c r="C15" s="974">
        <v>269.28251987253452</v>
      </c>
      <c r="D15" s="974">
        <v>5.6277190124781669</v>
      </c>
      <c r="E15" s="1835"/>
      <c r="F15" s="1817">
        <v>3148.2323072099994</v>
      </c>
      <c r="G15" s="2713"/>
      <c r="H15" s="1076">
        <v>3423.1425460950122</v>
      </c>
      <c r="I15" s="1076">
        <v>559.92549248501268</v>
      </c>
      <c r="J15" s="1839"/>
      <c r="K15" s="2709"/>
      <c r="M15" s="2712"/>
      <c r="N15" s="2709"/>
      <c r="O15" s="2704"/>
    </row>
    <row r="16" spans="1:15" x14ac:dyDescent="0.25">
      <c r="A16" s="965" t="s">
        <v>639</v>
      </c>
      <c r="B16" s="1076">
        <v>112.11396383872265</v>
      </c>
      <c r="C16" s="974">
        <v>110.36723077821011</v>
      </c>
      <c r="D16" s="974">
        <v>1.7467330605125397</v>
      </c>
      <c r="E16" s="1835"/>
      <c r="F16" s="1817">
        <v>1547.6294874600005</v>
      </c>
      <c r="G16" s="2713"/>
      <c r="H16" s="1076">
        <v>1659.7434512987231</v>
      </c>
      <c r="I16" s="1076">
        <v>268.85403000872265</v>
      </c>
      <c r="J16" s="1839"/>
      <c r="K16" s="2709"/>
      <c r="M16" s="2712"/>
      <c r="N16" s="2709"/>
      <c r="O16" s="2704"/>
    </row>
    <row r="17" spans="1:19" x14ac:dyDescent="0.25">
      <c r="A17" s="965" t="s">
        <v>638</v>
      </c>
      <c r="B17" s="1076">
        <v>607.17497207299073</v>
      </c>
      <c r="C17" s="974">
        <v>603.60315902723733</v>
      </c>
      <c r="D17" s="974">
        <v>3.5718130457534016</v>
      </c>
      <c r="E17" s="1835"/>
      <c r="F17" s="1817">
        <v>1700.9566099100002</v>
      </c>
      <c r="G17" s="2713"/>
      <c r="H17" s="1076">
        <v>2308.1315819829911</v>
      </c>
      <c r="I17" s="1076">
        <v>833.23369301299067</v>
      </c>
      <c r="J17" s="1839"/>
      <c r="K17" s="2709"/>
      <c r="M17" s="2712"/>
      <c r="N17" s="2709"/>
      <c r="O17" s="2704"/>
    </row>
    <row r="18" spans="1:19" x14ac:dyDescent="0.25">
      <c r="A18" s="965" t="s">
        <v>637</v>
      </c>
      <c r="B18" s="1076">
        <v>840.00166298000806</v>
      </c>
      <c r="C18" s="974">
        <v>825.75922578156451</v>
      </c>
      <c r="D18" s="974">
        <v>14.242437198443554</v>
      </c>
      <c r="E18" s="1835"/>
      <c r="F18" s="1817">
        <v>8254.6056915200006</v>
      </c>
      <c r="G18" s="2713"/>
      <c r="H18" s="1076">
        <v>9094.607354500009</v>
      </c>
      <c r="I18" s="1076">
        <v>3219.642430350008</v>
      </c>
      <c r="J18" s="1839"/>
      <c r="K18" s="2709"/>
      <c r="M18" s="2712"/>
      <c r="N18" s="2709"/>
      <c r="O18" s="2704"/>
    </row>
    <row r="19" spans="1:19" x14ac:dyDescent="0.25">
      <c r="A19" s="965" t="s">
        <v>636</v>
      </c>
      <c r="B19" s="1076">
        <v>5341.2285839125188</v>
      </c>
      <c r="C19" s="974">
        <v>4997.0689814598154</v>
      </c>
      <c r="D19" s="974">
        <v>344.15960245270344</v>
      </c>
      <c r="E19" s="1835"/>
      <c r="F19" s="1817">
        <v>5088.8461867700016</v>
      </c>
      <c r="G19" s="2713"/>
      <c r="H19" s="1076">
        <v>10430.07477068252</v>
      </c>
      <c r="I19" s="1076">
        <v>7248.789705042519</v>
      </c>
      <c r="J19" s="1839"/>
      <c r="K19" s="2709"/>
      <c r="M19" s="2712"/>
      <c r="N19" s="2709"/>
      <c r="O19" s="2704"/>
    </row>
    <row r="20" spans="1:19" x14ac:dyDescent="0.25">
      <c r="A20" s="965" t="s">
        <v>635</v>
      </c>
      <c r="B20" s="1048">
        <v>487.54093163155778</v>
      </c>
      <c r="C20" s="993">
        <v>485.12949720246883</v>
      </c>
      <c r="D20" s="993">
        <v>2.4114344290889562</v>
      </c>
      <c r="E20" s="1835"/>
      <c r="F20" s="1817">
        <v>920.13158761</v>
      </c>
      <c r="G20" s="2713"/>
      <c r="H20" s="1048">
        <v>1407.6725192415579</v>
      </c>
      <c r="I20" s="1076">
        <v>686.8245094615578</v>
      </c>
      <c r="J20" s="1839"/>
      <c r="K20" s="2709"/>
      <c r="M20" s="2712"/>
      <c r="N20" s="2709"/>
      <c r="O20" s="2704"/>
    </row>
    <row r="21" spans="1:19" x14ac:dyDescent="0.25">
      <c r="A21" s="965" t="s">
        <v>634</v>
      </c>
      <c r="B21" s="1076">
        <v>0</v>
      </c>
      <c r="C21" s="974">
        <v>0</v>
      </c>
      <c r="D21" s="974">
        <v>0</v>
      </c>
      <c r="E21" s="1835"/>
      <c r="F21" s="1817">
        <v>0</v>
      </c>
      <c r="G21" s="2713"/>
      <c r="H21" s="1076">
        <v>0</v>
      </c>
      <c r="I21" s="1076">
        <v>0</v>
      </c>
      <c r="J21" s="1839"/>
      <c r="K21" s="2709"/>
      <c r="M21" s="2712"/>
      <c r="N21" s="2709"/>
      <c r="O21" s="2704"/>
    </row>
    <row r="22" spans="1:19" x14ac:dyDescent="0.25">
      <c r="A22" s="965" t="s">
        <v>633</v>
      </c>
      <c r="B22" s="1076">
        <v>20277.275361545871</v>
      </c>
      <c r="C22" s="1076">
        <v>20274.655763641673</v>
      </c>
      <c r="D22" s="1076">
        <v>2.6195979041985993</v>
      </c>
      <c r="E22" s="2713"/>
      <c r="F22" s="1815">
        <v>9892.0723144200019</v>
      </c>
      <c r="G22" s="2713"/>
      <c r="H22" s="1076">
        <v>30169.347675965873</v>
      </c>
      <c r="I22" s="1076">
        <v>2163.7600188400002</v>
      </c>
      <c r="J22" s="1839"/>
      <c r="K22" s="2709"/>
      <c r="M22" s="2712"/>
      <c r="N22" s="2709"/>
      <c r="O22" s="2704"/>
    </row>
    <row r="23" spans="1:19" x14ac:dyDescent="0.25">
      <c r="A23" s="965" t="s">
        <v>632</v>
      </c>
      <c r="B23" s="1076">
        <v>7605.7166390500834</v>
      </c>
      <c r="C23" s="1076">
        <v>7454.4565109499899</v>
      </c>
      <c r="D23" s="1076">
        <v>151.26012810009343</v>
      </c>
      <c r="E23" s="2713"/>
      <c r="F23" s="1815">
        <f>19388.77425178+14744.94931907</f>
        <v>34133.723570850001</v>
      </c>
      <c r="G23" s="2713"/>
      <c r="H23" s="1076">
        <v>41739.44020990008</v>
      </c>
      <c r="I23" s="1076">
        <v>9560.704699310083</v>
      </c>
      <c r="J23" s="1839"/>
      <c r="K23" s="2709"/>
      <c r="M23" s="2712"/>
      <c r="N23" s="2709"/>
      <c r="O23" s="2704"/>
    </row>
    <row r="24" spans="1:19" x14ac:dyDescent="0.25">
      <c r="A24" s="965" t="s">
        <v>631</v>
      </c>
      <c r="B24" s="1076">
        <v>418.50637754058761</v>
      </c>
      <c r="C24" s="1076">
        <v>410.81715877633161</v>
      </c>
      <c r="D24" s="1076">
        <v>7.6892187642559975</v>
      </c>
      <c r="E24" s="2713"/>
      <c r="F24" s="1815">
        <v>1481.2745289000004</v>
      </c>
      <c r="G24" s="2713"/>
      <c r="H24" s="1076">
        <v>1899.7809064405881</v>
      </c>
      <c r="I24" s="1076">
        <v>764.53581470058759</v>
      </c>
      <c r="J24" s="1839"/>
      <c r="K24" s="2709"/>
      <c r="M24" s="2712"/>
      <c r="N24" s="2709"/>
      <c r="O24" s="2704"/>
    </row>
    <row r="25" spans="1:19" x14ac:dyDescent="0.25">
      <c r="A25" s="965" t="s">
        <v>630</v>
      </c>
      <c r="B25" s="1076">
        <v>2.029473764926875</v>
      </c>
      <c r="C25" s="1076">
        <v>1.6734030390446799</v>
      </c>
      <c r="D25" s="1076">
        <v>0.35607072588219513</v>
      </c>
      <c r="E25" s="2713"/>
      <c r="F25" s="1815">
        <v>20.078804999999996</v>
      </c>
      <c r="G25" s="2713"/>
      <c r="H25" s="1076">
        <v>22.108278764926872</v>
      </c>
      <c r="I25" s="1076">
        <v>5.4111674649268746</v>
      </c>
      <c r="J25" s="1839"/>
      <c r="K25" s="2709"/>
      <c r="M25" s="2712"/>
      <c r="N25" s="2709"/>
      <c r="O25" s="2704"/>
    </row>
    <row r="26" spans="1:19" x14ac:dyDescent="0.25">
      <c r="A26" s="965" t="s">
        <v>629</v>
      </c>
      <c r="B26" s="1076">
        <v>157.08279171340396</v>
      </c>
      <c r="C26" s="1076">
        <v>156.81209603917884</v>
      </c>
      <c r="D26" s="1076">
        <v>0.27069567422512364</v>
      </c>
      <c r="E26" s="2713"/>
      <c r="F26" s="1817">
        <v>776.17241776999992</v>
      </c>
      <c r="G26" s="2713"/>
      <c r="H26" s="1076">
        <v>933.25520948340386</v>
      </c>
      <c r="I26" s="1076">
        <v>185.97579034340396</v>
      </c>
      <c r="J26" s="1839"/>
      <c r="K26" s="2709"/>
      <c r="M26" s="2712"/>
      <c r="N26" s="2709"/>
      <c r="O26" s="2704"/>
    </row>
    <row r="27" spans="1:19" x14ac:dyDescent="0.25">
      <c r="A27" s="965" t="s">
        <v>628</v>
      </c>
      <c r="B27" s="1076">
        <v>675.92075319334504</v>
      </c>
      <c r="C27" s="1076">
        <v>675.07844937877371</v>
      </c>
      <c r="D27" s="1076">
        <v>0.84230381457132353</v>
      </c>
      <c r="E27" s="2713"/>
      <c r="F27" s="1817">
        <v>4542.1934455200008</v>
      </c>
      <c r="G27" s="2713"/>
      <c r="H27" s="1076">
        <v>5218.114198713346</v>
      </c>
      <c r="I27" s="1076">
        <v>938.47155821334513</v>
      </c>
      <c r="J27" s="1839"/>
      <c r="K27" s="2709"/>
      <c r="M27" s="2712"/>
      <c r="N27" s="2709"/>
      <c r="O27" s="2704"/>
    </row>
    <row r="28" spans="1:19" ht="15.75" thickBot="1" x14ac:dyDescent="0.3">
      <c r="A28" s="963" t="s">
        <v>627</v>
      </c>
      <c r="B28" s="1819">
        <v>8518.9997487187647</v>
      </c>
      <c r="C28" s="1819">
        <v>8526.9022556086056</v>
      </c>
      <c r="D28" s="1819">
        <v>-7.902506889840879</v>
      </c>
      <c r="E28" s="2713"/>
      <c r="F28" s="1811">
        <v>1237.0982843999905</v>
      </c>
      <c r="G28" s="2713"/>
      <c r="H28" s="1819">
        <v>9756.0980331187548</v>
      </c>
      <c r="I28" s="1076">
        <v>2528.7132271746382</v>
      </c>
      <c r="J28" s="1839"/>
      <c r="K28" s="2709"/>
      <c r="M28" s="2712"/>
      <c r="N28" s="2709"/>
      <c r="O28" s="2704"/>
      <c r="P28" s="2704"/>
      <c r="Q28" s="2704"/>
    </row>
    <row r="29" spans="1:19" ht="15.75" thickBot="1" x14ac:dyDescent="0.3">
      <c r="A29" s="992" t="s">
        <v>657</v>
      </c>
      <c r="B29" s="989">
        <v>48427.721608040629</v>
      </c>
      <c r="C29" s="989">
        <v>47839.851574048946</v>
      </c>
      <c r="D29" s="989">
        <v>587.87003399168316</v>
      </c>
      <c r="F29" s="2708">
        <f>SUM(F7:F28)</f>
        <v>102440.43925727998</v>
      </c>
      <c r="G29" s="1356"/>
      <c r="H29" s="2708">
        <v>150868.16086532062</v>
      </c>
      <c r="I29" s="2708">
        <v>36369.385628260643</v>
      </c>
      <c r="J29" s="1839"/>
      <c r="K29" s="2709"/>
      <c r="M29" s="2711"/>
      <c r="N29" s="2709"/>
      <c r="O29" s="2704"/>
      <c r="Q29" s="2704"/>
    </row>
    <row r="30" spans="1:19" x14ac:dyDescent="0.25">
      <c r="A30" s="965" t="s">
        <v>1217</v>
      </c>
      <c r="B30" s="1076">
        <v>31053.240595749365</v>
      </c>
      <c r="C30" s="974">
        <v>30633.791920860058</v>
      </c>
      <c r="D30" s="974">
        <v>419.44867488930686</v>
      </c>
      <c r="F30" s="1048">
        <v>99484.634217330007</v>
      </c>
      <c r="G30" s="1356"/>
      <c r="H30" s="1076">
        <v>130537.87481307937</v>
      </c>
      <c r="I30" s="1076">
        <v>31053.240595749365</v>
      </c>
      <c r="J30" s="1839"/>
      <c r="K30" s="2709"/>
      <c r="N30" s="2709"/>
      <c r="O30" s="2704"/>
      <c r="Q30" s="2704"/>
      <c r="R30" s="2705"/>
      <c r="S30" s="2710"/>
    </row>
    <row r="31" spans="1:19" x14ac:dyDescent="0.25">
      <c r="A31" s="965" t="s">
        <v>1216</v>
      </c>
      <c r="B31" s="1076">
        <v>5.4578694500000005</v>
      </c>
      <c r="C31" s="1076">
        <v>5.4578694500000005</v>
      </c>
      <c r="D31" s="1076">
        <v>0</v>
      </c>
      <c r="E31" s="1356"/>
      <c r="F31" s="1076">
        <v>17830.372204710002</v>
      </c>
      <c r="G31" s="1356"/>
      <c r="H31" s="1076">
        <v>17835.830074160003</v>
      </c>
      <c r="I31" s="1076">
        <v>8327.5389922300001</v>
      </c>
      <c r="J31" s="1839"/>
      <c r="K31" s="2709"/>
      <c r="N31" s="2709"/>
      <c r="Q31" s="2704"/>
    </row>
    <row r="32" spans="1:19" ht="15.75" thickBot="1" x14ac:dyDescent="0.3">
      <c r="A32" s="963" t="s">
        <v>1215</v>
      </c>
      <c r="B32" s="1819">
        <v>30</v>
      </c>
      <c r="C32" s="991">
        <v>30</v>
      </c>
      <c r="D32" s="991">
        <v>0</v>
      </c>
      <c r="F32" s="1819">
        <v>7630.4795318200013</v>
      </c>
      <c r="G32" s="1356"/>
      <c r="H32" s="1819">
        <v>7660.4795318200013</v>
      </c>
      <c r="I32" s="1819">
        <v>1211.21751079</v>
      </c>
      <c r="J32" s="1839"/>
      <c r="K32" s="2709"/>
      <c r="N32" s="2709"/>
      <c r="Q32" s="2704"/>
    </row>
    <row r="33" spans="1:17" ht="15.75" thickBot="1" x14ac:dyDescent="0.3">
      <c r="A33" s="961" t="s">
        <v>656</v>
      </c>
      <c r="B33" s="989">
        <v>31088.698465199366</v>
      </c>
      <c r="C33" s="989">
        <v>30669.249790310059</v>
      </c>
      <c r="D33" s="989">
        <v>419.44867488930686</v>
      </c>
      <c r="F33" s="2708">
        <f>SUM(F30:F32)</f>
        <v>124945.48595386001</v>
      </c>
      <c r="G33" s="1356"/>
      <c r="H33" s="2708">
        <v>156034.18441905937</v>
      </c>
      <c r="I33" s="2708">
        <v>40591.99709876936</v>
      </c>
      <c r="J33" s="1839"/>
      <c r="K33" s="2709"/>
      <c r="Q33" s="2704"/>
    </row>
    <row r="34" spans="1:17" ht="15.75" thickBot="1" x14ac:dyDescent="0.3">
      <c r="A34" s="990" t="s">
        <v>1221</v>
      </c>
      <c r="B34" s="989">
        <v>1170.4362769499999</v>
      </c>
      <c r="C34" s="989">
        <v>1170.4362769499999</v>
      </c>
      <c r="D34" s="989">
        <v>0</v>
      </c>
      <c r="F34" s="2708">
        <v>2853.2497424300004</v>
      </c>
      <c r="G34" s="1356"/>
      <c r="H34" s="2708">
        <v>4023.6860193800003</v>
      </c>
      <c r="I34" s="2708">
        <v>959.79010965999987</v>
      </c>
      <c r="J34" s="1839"/>
      <c r="K34" s="2709"/>
      <c r="N34" s="2709"/>
      <c r="Q34" s="2704"/>
    </row>
    <row r="35" spans="1:17" ht="15.75" thickBot="1" x14ac:dyDescent="0.3">
      <c r="A35" s="989" t="s">
        <v>410</v>
      </c>
      <c r="B35" s="989">
        <v>80686.856350189992</v>
      </c>
      <c r="C35" s="989">
        <v>79679.537641308998</v>
      </c>
      <c r="D35" s="989">
        <v>1007.3187088809937</v>
      </c>
      <c r="E35" s="1839"/>
      <c r="F35" s="2708">
        <f>F29+F33+F34</f>
        <v>230239.17495357001</v>
      </c>
      <c r="G35" s="1380"/>
      <c r="H35" s="2708">
        <v>310926.03130376001</v>
      </c>
      <c r="I35" s="2708">
        <v>77921.172836689992</v>
      </c>
      <c r="Q35" s="2704"/>
    </row>
    <row r="36" spans="1:17" ht="15.75" thickBot="1" x14ac:dyDescent="0.3">
      <c r="A36" s="989" t="s">
        <v>622</v>
      </c>
      <c r="B36" s="989">
        <v>57282.223999999987</v>
      </c>
      <c r="C36" s="989">
        <v>56274.905291118994</v>
      </c>
      <c r="D36" s="989"/>
      <c r="E36" s="1839"/>
      <c r="F36" s="2708">
        <f>F35</f>
        <v>230239.17495357001</v>
      </c>
      <c r="G36" s="1380"/>
      <c r="H36" s="2708">
        <v>287521.39895356999</v>
      </c>
      <c r="I36" s="2708">
        <f>I35</f>
        <v>77921.172836689992</v>
      </c>
      <c r="Q36" s="2704"/>
    </row>
    <row r="37" spans="1:17" ht="15.75" thickBot="1" x14ac:dyDescent="0.3">
      <c r="A37" s="989" t="s">
        <v>1375</v>
      </c>
      <c r="B37" s="989">
        <v>46.316000000000003</v>
      </c>
      <c r="C37" s="989"/>
      <c r="D37" s="989">
        <v>46.316000000000003</v>
      </c>
      <c r="E37" s="2707"/>
      <c r="F37" s="1356"/>
      <c r="G37" s="2706"/>
      <c r="H37" s="1356"/>
      <c r="I37" s="1356"/>
      <c r="K37" s="1839"/>
      <c r="Q37" s="2704"/>
    </row>
    <row r="38" spans="1:17" x14ac:dyDescent="0.25">
      <c r="A38" s="2705"/>
      <c r="Q38" s="2704"/>
    </row>
    <row r="39" spans="1:17" x14ac:dyDescent="0.25">
      <c r="B39" s="1839"/>
    </row>
    <row r="40" spans="1:17" x14ac:dyDescent="0.25">
      <c r="B40" s="1839"/>
    </row>
    <row r="41" spans="1:17" x14ac:dyDescent="0.25">
      <c r="B41" s="1839"/>
    </row>
  </sheetData>
  <pageMargins left="0.7" right="0.7" top="0.75" bottom="0.75" header="0.3" footer="0.3"/>
  <pageSetup paperSize="9" scale="72" orientation="portrait" r:id="rId1"/>
  <customProperties>
    <customPr name="_pios_id" r:id="rId2"/>
  </customProperties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5"/>
  <sheetViews>
    <sheetView view="pageLayout" zoomScaleNormal="100" zoomScaleSheetLayoutView="85" workbookViewId="0">
      <selection activeCell="G32" sqref="G32"/>
    </sheetView>
  </sheetViews>
  <sheetFormatPr defaultRowHeight="14.25" x14ac:dyDescent="0.2"/>
  <cols>
    <col min="1" max="1" width="31.42578125" style="919" customWidth="1"/>
    <col min="2" max="7" width="9.140625" style="919" customWidth="1"/>
    <col min="8" max="8" width="10.140625" style="919" customWidth="1"/>
    <col min="9" max="9" width="10.5703125" style="919" customWidth="1"/>
    <col min="10" max="10" width="10.28515625" style="1052" customWidth="1"/>
    <col min="11" max="11" width="9.140625" style="1806"/>
    <col min="12" max="12" width="26.7109375" style="1806" customWidth="1"/>
    <col min="13" max="15" width="9.140625" style="2298"/>
    <col min="16" max="16" width="9.7109375" style="2298" bestFit="1" customWidth="1"/>
    <col min="17" max="25" width="9.140625" style="2298"/>
    <col min="26" max="16384" width="9.140625" style="1806"/>
  </cols>
  <sheetData>
    <row r="1" spans="1:21" ht="12.75" customHeight="1" x14ac:dyDescent="0.2">
      <c r="A1" s="970" t="s">
        <v>1332</v>
      </c>
      <c r="B1" s="970"/>
      <c r="C1" s="970"/>
      <c r="D1" s="970"/>
      <c r="E1" s="970"/>
      <c r="F1" s="974"/>
      <c r="G1" s="974"/>
      <c r="H1" s="1008"/>
      <c r="I1" s="974"/>
      <c r="J1" s="1076"/>
      <c r="K1" s="2675"/>
    </row>
    <row r="2" spans="1:21" ht="3.75" customHeight="1" x14ac:dyDescent="0.2">
      <c r="E2" s="998"/>
      <c r="F2" s="1806"/>
      <c r="G2" s="998"/>
    </row>
    <row r="3" spans="1:21" ht="26.25" customHeight="1" x14ac:dyDescent="0.2">
      <c r="A3" s="1000"/>
      <c r="B3" s="999" t="s">
        <v>670</v>
      </c>
      <c r="C3" s="998" t="s">
        <v>669</v>
      </c>
      <c r="D3" s="2898" t="s">
        <v>1331</v>
      </c>
      <c r="E3" s="998" t="s">
        <v>668</v>
      </c>
      <c r="F3" s="999" t="s">
        <v>667</v>
      </c>
      <c r="G3" s="998" t="s">
        <v>666</v>
      </c>
      <c r="H3" s="2896" t="s">
        <v>1386</v>
      </c>
      <c r="I3" s="2898" t="s">
        <v>1385</v>
      </c>
      <c r="J3" s="2900" t="s">
        <v>1327</v>
      </c>
    </row>
    <row r="4" spans="1:21" ht="12.75" customHeight="1" thickBot="1" x14ac:dyDescent="0.25">
      <c r="A4" s="997" t="s">
        <v>213</v>
      </c>
      <c r="B4" s="996" t="s">
        <v>663</v>
      </c>
      <c r="C4" s="995" t="s">
        <v>662</v>
      </c>
      <c r="D4" s="2901"/>
      <c r="E4" s="1009" t="s">
        <v>1383</v>
      </c>
      <c r="F4" s="996" t="s">
        <v>661</v>
      </c>
      <c r="G4" s="995" t="s">
        <v>1384</v>
      </c>
      <c r="H4" s="2897"/>
      <c r="I4" s="2899"/>
      <c r="J4" s="2901"/>
      <c r="M4" s="1825"/>
      <c r="N4" s="1048"/>
      <c r="O4" s="1048"/>
      <c r="P4" s="1048"/>
      <c r="Q4" s="1048"/>
      <c r="R4" s="1048"/>
      <c r="S4" s="1048"/>
      <c r="T4" s="1048"/>
      <c r="U4" s="1048"/>
    </row>
    <row r="5" spans="1:21" ht="12.75" customHeight="1" x14ac:dyDescent="0.2">
      <c r="A5" s="965" t="s">
        <v>648</v>
      </c>
      <c r="B5" s="928">
        <v>12.825915219999999</v>
      </c>
      <c r="C5" s="974">
        <f t="shared" ref="C5:C18" si="0">((B5*4)/J5)*10000</f>
        <v>278.09418511251147</v>
      </c>
      <c r="D5" s="974">
        <v>897.62627564000002</v>
      </c>
      <c r="E5" s="974">
        <f t="shared" ref="E5:E18" si="1">((D5)/J5)*10000</f>
        <v>4865.6303152237042</v>
      </c>
      <c r="F5" s="974">
        <v>236.81077331000003</v>
      </c>
      <c r="G5" s="974">
        <f t="shared" ref="G5:G18" si="2">((F5)/D5)*100</f>
        <v>26.381889627858314</v>
      </c>
      <c r="H5" s="974">
        <f t="shared" ref="H5:H18" si="3">F5-I5</f>
        <v>234.85181018000003</v>
      </c>
      <c r="I5" s="974">
        <v>1.9589631299999999</v>
      </c>
      <c r="J5" s="1076">
        <v>1844.8304073400002</v>
      </c>
      <c r="K5" s="2674"/>
      <c r="L5" s="1808"/>
      <c r="N5" s="1048"/>
      <c r="O5" s="1048"/>
      <c r="P5" s="1048"/>
      <c r="Q5" s="1048"/>
      <c r="R5" s="1048"/>
      <c r="S5" s="1048"/>
      <c r="T5" s="1048"/>
      <c r="U5" s="1048"/>
    </row>
    <row r="6" spans="1:21" ht="12.75" customHeight="1" x14ac:dyDescent="0.2">
      <c r="A6" s="965" t="s">
        <v>647</v>
      </c>
      <c r="B6" s="928">
        <v>-2.4000142500000003</v>
      </c>
      <c r="C6" s="974">
        <f t="shared" si="0"/>
        <v>-145.61533446348599</v>
      </c>
      <c r="D6" s="974">
        <v>37.194718850000008</v>
      </c>
      <c r="E6" s="974">
        <f t="shared" si="1"/>
        <v>564.17596537375539</v>
      </c>
      <c r="F6" s="974">
        <v>16.148787410000001</v>
      </c>
      <c r="G6" s="974">
        <f t="shared" si="2"/>
        <v>43.416882582512109</v>
      </c>
      <c r="H6" s="974">
        <f t="shared" si="3"/>
        <v>15.491097230000001</v>
      </c>
      <c r="I6" s="974">
        <v>0.65769018000000001</v>
      </c>
      <c r="J6" s="1076">
        <v>659.2751399</v>
      </c>
      <c r="K6" s="2674"/>
      <c r="L6" s="1808"/>
      <c r="M6" s="2547"/>
      <c r="N6" s="1048"/>
      <c r="O6" s="1048"/>
      <c r="P6" s="1048"/>
      <c r="Q6" s="1048"/>
      <c r="R6" s="1048"/>
      <c r="S6" s="1048"/>
      <c r="T6" s="1048"/>
      <c r="U6" s="1048"/>
    </row>
    <row r="7" spans="1:21" ht="12.75" customHeight="1" x14ac:dyDescent="0.2">
      <c r="A7" s="965" t="s">
        <v>646</v>
      </c>
      <c r="B7" s="928">
        <v>0.24505223229786255</v>
      </c>
      <c r="C7" s="974">
        <f t="shared" si="0"/>
        <v>10.79669522765955</v>
      </c>
      <c r="D7" s="974">
        <v>11.4471206</v>
      </c>
      <c r="E7" s="974">
        <f t="shared" si="1"/>
        <v>126.08645837822604</v>
      </c>
      <c r="F7" s="974">
        <v>5.6995078621103703</v>
      </c>
      <c r="G7" s="974">
        <f t="shared" si="2"/>
        <v>49.789882200685213</v>
      </c>
      <c r="H7" s="974">
        <f t="shared" si="3"/>
        <v>3.9725210856392392</v>
      </c>
      <c r="I7" s="974">
        <v>1.7269867764711313</v>
      </c>
      <c r="J7" s="1076">
        <v>907.8786689100001</v>
      </c>
      <c r="K7" s="2674"/>
      <c r="L7" s="1808"/>
      <c r="M7" s="2547"/>
      <c r="N7" s="1048"/>
      <c r="O7" s="1048"/>
      <c r="P7" s="1048"/>
      <c r="Q7" s="1048"/>
      <c r="R7" s="1048"/>
      <c r="S7" s="1048"/>
      <c r="T7" s="1048"/>
      <c r="U7" s="1048"/>
    </row>
    <row r="8" spans="1:21" ht="12.75" customHeight="1" x14ac:dyDescent="0.2">
      <c r="A8" s="965" t="s">
        <v>645</v>
      </c>
      <c r="B8" s="928">
        <v>-9.5766458232378806</v>
      </c>
      <c r="C8" s="974">
        <f t="shared" si="0"/>
        <v>-99.221006287378145</v>
      </c>
      <c r="D8" s="974">
        <v>239.03496453</v>
      </c>
      <c r="E8" s="974">
        <f t="shared" si="1"/>
        <v>619.1439611608057</v>
      </c>
      <c r="F8" s="974">
        <v>125.57437089515219</v>
      </c>
      <c r="G8" s="974">
        <f t="shared" si="2"/>
        <v>52.533892329124946</v>
      </c>
      <c r="H8" s="974">
        <f t="shared" si="3"/>
        <v>115.99719909944504</v>
      </c>
      <c r="I8" s="974">
        <v>9.5771717957071409</v>
      </c>
      <c r="J8" s="1076">
        <v>3860.7331981700008</v>
      </c>
      <c r="K8" s="2674"/>
      <c r="L8" s="1808"/>
      <c r="M8" s="2547"/>
      <c r="N8" s="1048"/>
      <c r="O8" s="1048"/>
      <c r="P8" s="1048"/>
      <c r="Q8" s="1048"/>
      <c r="R8" s="1048"/>
      <c r="S8" s="1048"/>
      <c r="T8" s="1048"/>
      <c r="U8" s="1048"/>
    </row>
    <row r="9" spans="1:21" ht="12.75" customHeight="1" x14ac:dyDescent="0.2">
      <c r="A9" s="965" t="s">
        <v>644</v>
      </c>
      <c r="B9" s="928">
        <v>-0.26016324834887233</v>
      </c>
      <c r="C9" s="974">
        <f t="shared" si="0"/>
        <v>-6.5388582596869265</v>
      </c>
      <c r="D9" s="974">
        <v>62.538662540000004</v>
      </c>
      <c r="E9" s="974">
        <f t="shared" si="1"/>
        <v>392.95658850235225</v>
      </c>
      <c r="F9" s="974">
        <v>39.910229463329813</v>
      </c>
      <c r="G9" s="974">
        <f t="shared" si="2"/>
        <v>63.816889972347987</v>
      </c>
      <c r="H9" s="974">
        <f t="shared" si="3"/>
        <v>35.923312750910895</v>
      </c>
      <c r="I9" s="974">
        <v>3.9869167124189171</v>
      </c>
      <c r="J9" s="1076">
        <v>1591.49036738</v>
      </c>
      <c r="K9" s="2674"/>
      <c r="L9" s="1808"/>
      <c r="M9" s="2547"/>
      <c r="N9" s="1048"/>
      <c r="O9" s="1048"/>
      <c r="P9" s="1048"/>
      <c r="Q9" s="1048"/>
      <c r="R9" s="1048"/>
      <c r="S9" s="1048"/>
      <c r="T9" s="1048"/>
      <c r="U9" s="1048"/>
    </row>
    <row r="10" spans="1:21" ht="12.75" customHeight="1" x14ac:dyDescent="0.2">
      <c r="A10" s="994" t="s">
        <v>643</v>
      </c>
      <c r="B10" s="928">
        <v>18.253804861421337</v>
      </c>
      <c r="C10" s="993">
        <f t="shared" si="0"/>
        <v>83.385471803077905</v>
      </c>
      <c r="D10" s="974">
        <v>379.48655646999998</v>
      </c>
      <c r="E10" s="993">
        <f t="shared" si="1"/>
        <v>433.38451619275691</v>
      </c>
      <c r="F10" s="993">
        <v>203.52462031008426</v>
      </c>
      <c r="G10" s="993">
        <f t="shared" si="2"/>
        <v>53.631575833220261</v>
      </c>
      <c r="H10" s="993">
        <f t="shared" si="3"/>
        <v>170.85748859947981</v>
      </c>
      <c r="I10" s="974">
        <v>32.667131710604458</v>
      </c>
      <c r="J10" s="1048">
        <v>8756.3478225700001</v>
      </c>
      <c r="K10" s="2674"/>
      <c r="L10" s="1808"/>
      <c r="M10" s="2547"/>
      <c r="N10" s="1048"/>
      <c r="O10" s="1048"/>
      <c r="P10" s="1048"/>
      <c r="Q10" s="1048"/>
      <c r="R10" s="1048"/>
      <c r="S10" s="1048"/>
      <c r="T10" s="1048"/>
      <c r="U10" s="1048"/>
    </row>
    <row r="11" spans="1:21" ht="12.75" customHeight="1" x14ac:dyDescent="0.2">
      <c r="A11" s="965" t="s">
        <v>642</v>
      </c>
      <c r="B11" s="928">
        <v>-3.1164064514088214</v>
      </c>
      <c r="C11" s="974">
        <f t="shared" si="0"/>
        <v>-30.089750044960404</v>
      </c>
      <c r="D11" s="974">
        <v>121.03192037000001</v>
      </c>
      <c r="E11" s="974">
        <f t="shared" si="1"/>
        <v>292.14900945835456</v>
      </c>
      <c r="F11" s="974">
        <v>94.617267875682273</v>
      </c>
      <c r="G11" s="974">
        <f t="shared" si="2"/>
        <v>78.175466097235386</v>
      </c>
      <c r="H11" s="974">
        <f t="shared" si="3"/>
        <v>82.000605326769588</v>
      </c>
      <c r="I11" s="974">
        <v>12.616662548912682</v>
      </c>
      <c r="J11" s="1076">
        <v>4142.8146751000004</v>
      </c>
      <c r="K11" s="2674"/>
      <c r="L11" s="1808"/>
      <c r="M11" s="2547"/>
      <c r="N11" s="1048"/>
      <c r="O11" s="1048"/>
      <c r="P11" s="1048"/>
      <c r="Q11" s="1048"/>
      <c r="R11" s="1048"/>
      <c r="S11" s="1048"/>
      <c r="T11" s="1048"/>
      <c r="U11" s="1048"/>
    </row>
    <row r="12" spans="1:21" ht="12.75" customHeight="1" x14ac:dyDescent="0.2">
      <c r="A12" s="965" t="s">
        <v>641</v>
      </c>
      <c r="B12" s="928">
        <v>7.3991973799999995</v>
      </c>
      <c r="C12" s="974">
        <f t="shared" si="0"/>
        <v>37.303490104509549</v>
      </c>
      <c r="D12" s="974">
        <v>313.54802179000001</v>
      </c>
      <c r="E12" s="974">
        <f t="shared" si="1"/>
        <v>395.19271237942746</v>
      </c>
      <c r="F12" s="974">
        <v>225.20461740999997</v>
      </c>
      <c r="G12" s="974">
        <f t="shared" si="2"/>
        <v>71.824601579158312</v>
      </c>
      <c r="H12" s="974">
        <f t="shared" si="3"/>
        <v>146.84720584999997</v>
      </c>
      <c r="I12" s="974">
        <v>78.357411559999989</v>
      </c>
      <c r="J12" s="1076">
        <v>7934.0537405699997</v>
      </c>
      <c r="K12" s="2674"/>
      <c r="L12" s="1808"/>
      <c r="M12" s="2547"/>
      <c r="N12" s="1048"/>
      <c r="O12" s="1048"/>
      <c r="P12" s="1048"/>
      <c r="Q12" s="1048"/>
      <c r="R12" s="1048"/>
      <c r="S12" s="1048"/>
      <c r="T12" s="1048"/>
      <c r="U12" s="1048"/>
    </row>
    <row r="13" spans="1:21" ht="12.75" customHeight="1" x14ac:dyDescent="0.2">
      <c r="A13" s="965" t="s">
        <v>640</v>
      </c>
      <c r="B13" s="928">
        <v>-0.52002877599614039</v>
      </c>
      <c r="C13" s="974">
        <f t="shared" si="0"/>
        <v>-6.6072478171980391</v>
      </c>
      <c r="D13" s="974">
        <v>55.396667459999996</v>
      </c>
      <c r="E13" s="974">
        <f t="shared" si="1"/>
        <v>175.96118092407605</v>
      </c>
      <c r="F13" s="974">
        <v>31.892723542245982</v>
      </c>
      <c r="G13" s="974">
        <f t="shared" si="2"/>
        <v>57.571556204666294</v>
      </c>
      <c r="H13" s="974">
        <f t="shared" si="3"/>
        <v>24.590053801805652</v>
      </c>
      <c r="I13" s="974">
        <v>7.3026697404403293</v>
      </c>
      <c r="J13" s="1076">
        <v>3148.2323072099994</v>
      </c>
      <c r="K13" s="2674"/>
      <c r="L13" s="1808"/>
      <c r="M13" s="2547"/>
      <c r="N13" s="1048"/>
      <c r="O13" s="1048"/>
      <c r="P13" s="1048"/>
      <c r="Q13" s="1048"/>
      <c r="R13" s="1048"/>
      <c r="S13" s="1048"/>
      <c r="T13" s="1048"/>
      <c r="U13" s="1048"/>
    </row>
    <row r="14" spans="1:21" ht="12.75" customHeight="1" x14ac:dyDescent="0.2">
      <c r="A14" s="965" t="s">
        <v>639</v>
      </c>
      <c r="B14" s="928">
        <v>-9.5827676142119635</v>
      </c>
      <c r="C14" s="974">
        <f t="shared" si="0"/>
        <v>-247.67601527002142</v>
      </c>
      <c r="D14" s="974">
        <v>170.22952728999999</v>
      </c>
      <c r="E14" s="974">
        <f t="shared" si="1"/>
        <v>1099.9372179796342</v>
      </c>
      <c r="F14" s="974">
        <v>74.870857907734617</v>
      </c>
      <c r="G14" s="974">
        <f t="shared" si="2"/>
        <v>43.982297959499093</v>
      </c>
      <c r="H14" s="974">
        <f t="shared" si="3"/>
        <v>68.039443531267338</v>
      </c>
      <c r="I14" s="974">
        <v>6.8314143764672828</v>
      </c>
      <c r="J14" s="1076">
        <v>1547.6294874600005</v>
      </c>
      <c r="K14" s="2674"/>
      <c r="L14" s="1808"/>
      <c r="M14" s="2547"/>
      <c r="N14" s="1048"/>
      <c r="O14" s="1048"/>
      <c r="P14" s="1048"/>
      <c r="Q14" s="1048"/>
      <c r="R14" s="1048"/>
      <c r="S14" s="1048"/>
      <c r="T14" s="1048"/>
      <c r="U14" s="1048"/>
    </row>
    <row r="15" spans="1:21" ht="12.75" customHeight="1" x14ac:dyDescent="0.2">
      <c r="A15" s="965" t="s">
        <v>638</v>
      </c>
      <c r="B15" s="928">
        <v>-0.1809422977940425</v>
      </c>
      <c r="C15" s="974">
        <f t="shared" si="0"/>
        <v>-4.255071451907674</v>
      </c>
      <c r="D15" s="974">
        <v>28.823749400000001</v>
      </c>
      <c r="E15" s="974">
        <f t="shared" si="1"/>
        <v>169.45611211990351</v>
      </c>
      <c r="F15" s="974">
        <v>16.091994881149031</v>
      </c>
      <c r="G15" s="974">
        <f t="shared" si="2"/>
        <v>55.828943895650966</v>
      </c>
      <c r="H15" s="974">
        <f t="shared" si="3"/>
        <v>11.321971117802233</v>
      </c>
      <c r="I15" s="974">
        <v>4.7700237633467975</v>
      </c>
      <c r="J15" s="1076">
        <v>1700.9566099100002</v>
      </c>
      <c r="K15" s="2674"/>
      <c r="L15" s="1808"/>
      <c r="M15" s="2547"/>
      <c r="N15" s="1048"/>
      <c r="O15" s="1048"/>
      <c r="P15" s="1048"/>
      <c r="Q15" s="1048"/>
      <c r="R15" s="1048"/>
      <c r="S15" s="1048"/>
      <c r="T15" s="1048"/>
      <c r="U15" s="1048"/>
    </row>
    <row r="16" spans="1:21" ht="12.75" customHeight="1" x14ac:dyDescent="0.2">
      <c r="A16" s="965" t="s">
        <v>637</v>
      </c>
      <c r="B16" s="928">
        <v>1.7826846903926641</v>
      </c>
      <c r="C16" s="974">
        <f t="shared" si="0"/>
        <v>8.6384971348735675</v>
      </c>
      <c r="D16" s="974">
        <v>318.45828833999997</v>
      </c>
      <c r="E16" s="974">
        <f t="shared" si="1"/>
        <v>385.79467056452359</v>
      </c>
      <c r="F16" s="974">
        <v>187.88462317953091</v>
      </c>
      <c r="G16" s="974">
        <f t="shared" si="2"/>
        <v>58.998189106303641</v>
      </c>
      <c r="H16" s="974">
        <f t="shared" si="3"/>
        <v>158.76022769726785</v>
      </c>
      <c r="I16" s="974">
        <v>29.124395482263061</v>
      </c>
      <c r="J16" s="1076">
        <v>8254.6056915200006</v>
      </c>
      <c r="K16" s="2674"/>
      <c r="L16" s="1808"/>
      <c r="M16" s="2547"/>
      <c r="N16" s="1048"/>
      <c r="O16" s="1048"/>
      <c r="P16" s="1048"/>
      <c r="Q16" s="1048"/>
      <c r="R16" s="1048"/>
      <c r="S16" s="1048"/>
      <c r="T16" s="1048"/>
      <c r="U16" s="1048"/>
    </row>
    <row r="17" spans="1:21" ht="12.75" customHeight="1" x14ac:dyDescent="0.2">
      <c r="A17" s="965" t="s">
        <v>636</v>
      </c>
      <c r="B17" s="928">
        <v>15.566861627501053</v>
      </c>
      <c r="C17" s="974">
        <f t="shared" si="0"/>
        <v>122.36063780408085</v>
      </c>
      <c r="D17" s="974">
        <v>415.23353392000001</v>
      </c>
      <c r="E17" s="974">
        <f t="shared" si="1"/>
        <v>815.9679398436632</v>
      </c>
      <c r="F17" s="974">
        <v>238.65813556410569</v>
      </c>
      <c r="G17" s="974">
        <f t="shared" si="2"/>
        <v>57.475641071437686</v>
      </c>
      <c r="H17" s="974">
        <f t="shared" si="3"/>
        <v>212.05896813577303</v>
      </c>
      <c r="I17" s="974">
        <v>26.599167428332656</v>
      </c>
      <c r="J17" s="1076">
        <v>5088.8461867700016</v>
      </c>
      <c r="K17" s="2674"/>
      <c r="L17" s="1808"/>
      <c r="M17" s="2547"/>
      <c r="N17" s="1048"/>
      <c r="O17" s="1048"/>
      <c r="P17" s="1048"/>
      <c r="Q17" s="1048"/>
      <c r="R17" s="1048"/>
      <c r="S17" s="1048"/>
      <c r="T17" s="1048"/>
      <c r="U17" s="1048"/>
    </row>
    <row r="18" spans="1:21" ht="12.75" customHeight="1" x14ac:dyDescent="0.2">
      <c r="A18" s="965" t="s">
        <v>635</v>
      </c>
      <c r="B18" s="928">
        <v>-4.0873704033590329E-2</v>
      </c>
      <c r="C18" s="993">
        <f t="shared" si="0"/>
        <v>-1.7768634218832946</v>
      </c>
      <c r="D18" s="974">
        <v>7.9431764100000004</v>
      </c>
      <c r="E18" s="993">
        <f t="shared" si="1"/>
        <v>86.326526737681519</v>
      </c>
      <c r="F18" s="993">
        <v>5.2771211724019453</v>
      </c>
      <c r="G18" s="993">
        <f t="shared" si="2"/>
        <v>66.435905486857308</v>
      </c>
      <c r="H18" s="993">
        <f t="shared" si="3"/>
        <v>3.233497381956759</v>
      </c>
      <c r="I18" s="974">
        <v>2.0436237904451864</v>
      </c>
      <c r="J18" s="1048">
        <v>920.13158761</v>
      </c>
      <c r="K18" s="2674"/>
      <c r="L18" s="1808"/>
      <c r="M18" s="2547"/>
      <c r="N18" s="1048"/>
      <c r="O18" s="1048"/>
      <c r="P18" s="1824"/>
      <c r="Q18" s="1048"/>
      <c r="R18" s="1048"/>
      <c r="S18" s="1048"/>
      <c r="T18" s="1048"/>
      <c r="U18" s="1048"/>
    </row>
    <row r="19" spans="1:21" ht="12.75" customHeight="1" x14ac:dyDescent="0.2">
      <c r="A19" s="965" t="s">
        <v>634</v>
      </c>
      <c r="B19" s="2302"/>
      <c r="C19" s="974"/>
      <c r="D19" s="974"/>
      <c r="E19" s="1008"/>
      <c r="F19" s="1076"/>
      <c r="G19" s="974"/>
      <c r="H19" s="974"/>
      <c r="I19" s="974"/>
      <c r="J19" s="1076">
        <v>0</v>
      </c>
      <c r="K19" s="2674"/>
      <c r="L19" s="1808"/>
      <c r="M19" s="2547"/>
      <c r="N19" s="1048"/>
      <c r="O19" s="1048"/>
      <c r="P19" s="1048"/>
      <c r="Q19" s="1048"/>
      <c r="R19" s="1048"/>
      <c r="S19" s="1048"/>
      <c r="T19" s="1048"/>
      <c r="U19" s="1048"/>
    </row>
    <row r="20" spans="1:21" ht="12.75" customHeight="1" x14ac:dyDescent="0.2">
      <c r="A20" s="965" t="s">
        <v>633</v>
      </c>
      <c r="B20" s="928">
        <v>-6.1645773091813387</v>
      </c>
      <c r="C20" s="974">
        <f t="shared" ref="C20:C33" si="4">((B20*4)/J20)*10000</f>
        <v>-24.927344294461047</v>
      </c>
      <c r="D20" s="974">
        <v>318.62061556000003</v>
      </c>
      <c r="E20" s="974">
        <f t="shared" ref="E20:E33" si="5">((D20)/J20)*10000</f>
        <v>322.09693321341393</v>
      </c>
      <c r="F20" s="974">
        <v>186.46615851269593</v>
      </c>
      <c r="G20" s="974">
        <f t="shared" ref="G20:G31" si="6">((F20)/D20)*100</f>
        <v>58.522942147031955</v>
      </c>
      <c r="H20" s="974">
        <f t="shared" ref="H20:H26" si="7">F20-I20</f>
        <v>174.07869351552307</v>
      </c>
      <c r="I20" s="974">
        <v>12.38746499717287</v>
      </c>
      <c r="J20" s="1076">
        <v>9892.0723144200019</v>
      </c>
      <c r="K20" s="2674"/>
      <c r="L20" s="1808"/>
      <c r="M20" s="2547"/>
      <c r="N20" s="1048"/>
      <c r="O20" s="1048"/>
      <c r="P20" s="1048"/>
      <c r="Q20" s="1048"/>
      <c r="R20" s="1048"/>
      <c r="S20" s="1048"/>
      <c r="T20" s="1048"/>
      <c r="U20" s="1048"/>
    </row>
    <row r="21" spans="1:21" ht="12.75" customHeight="1" x14ac:dyDescent="0.2">
      <c r="A21" s="965" t="s">
        <v>632</v>
      </c>
      <c r="B21" s="928">
        <v>4.8549614737931526</v>
      </c>
      <c r="C21" s="974">
        <f t="shared" si="4"/>
        <v>5.689342932324279</v>
      </c>
      <c r="D21" s="974">
        <v>324.48899049999994</v>
      </c>
      <c r="E21" s="974">
        <f t="shared" si="5"/>
        <v>95.064047093037232</v>
      </c>
      <c r="F21" s="974">
        <v>130.67598031295657</v>
      </c>
      <c r="G21" s="974">
        <f t="shared" si="6"/>
        <v>40.271314016417023</v>
      </c>
      <c r="H21" s="974">
        <f t="shared" si="7"/>
        <v>107.78720043976026</v>
      </c>
      <c r="I21" s="974">
        <v>22.888779873196306</v>
      </c>
      <c r="J21" s="1076">
        <v>34133.723570850001</v>
      </c>
      <c r="K21" s="2674"/>
      <c r="L21" s="1808"/>
      <c r="M21" s="2547"/>
      <c r="N21" s="1048"/>
      <c r="O21" s="1048"/>
      <c r="P21" s="1048"/>
      <c r="Q21" s="1048"/>
      <c r="R21" s="1048"/>
      <c r="S21" s="1048"/>
      <c r="T21" s="1048"/>
      <c r="U21" s="1048"/>
    </row>
    <row r="22" spans="1:21" ht="12.75" customHeight="1" x14ac:dyDescent="0.2">
      <c r="A22" s="965" t="s">
        <v>631</v>
      </c>
      <c r="B22" s="928">
        <v>-6.6142420956575512</v>
      </c>
      <c r="C22" s="974">
        <f t="shared" si="4"/>
        <v>-178.60948707649243</v>
      </c>
      <c r="D22" s="974">
        <v>15.336240089999999</v>
      </c>
      <c r="E22" s="974">
        <f t="shared" si="5"/>
        <v>103.53408359346288</v>
      </c>
      <c r="F22" s="974">
        <v>14.944091297420691</v>
      </c>
      <c r="G22" s="974">
        <f t="shared" si="6"/>
        <v>97.442992609153208</v>
      </c>
      <c r="H22" s="974">
        <f t="shared" si="7"/>
        <v>8.0715799857460979</v>
      </c>
      <c r="I22" s="974">
        <v>6.8725113116745931</v>
      </c>
      <c r="J22" s="1076">
        <v>1481.2745289000004</v>
      </c>
      <c r="K22" s="2674"/>
      <c r="L22" s="1808"/>
      <c r="M22" s="2547"/>
      <c r="N22" s="1048"/>
      <c r="O22" s="1048"/>
      <c r="P22" s="1048"/>
      <c r="Q22" s="1048"/>
      <c r="R22" s="1048"/>
      <c r="S22" s="1048"/>
      <c r="T22" s="1048"/>
      <c r="U22" s="1048"/>
    </row>
    <row r="23" spans="1:21" ht="12.75" customHeight="1" x14ac:dyDescent="0.2">
      <c r="A23" s="965" t="s">
        <v>630</v>
      </c>
      <c r="B23" s="928">
        <v>-0.25535205</v>
      </c>
      <c r="C23" s="974">
        <f t="shared" si="4"/>
        <v>-508.69969602274648</v>
      </c>
      <c r="D23" s="974">
        <v>1.90674414</v>
      </c>
      <c r="E23" s="974">
        <f t="shared" si="5"/>
        <v>949.63028925277195</v>
      </c>
      <c r="F23" s="974">
        <v>0.78644480999999999</v>
      </c>
      <c r="G23" s="974">
        <f t="shared" si="6"/>
        <v>41.24542949952373</v>
      </c>
      <c r="H23" s="974">
        <f t="shared" si="7"/>
        <v>0.62764445000000002</v>
      </c>
      <c r="I23" s="974">
        <v>0.15880036</v>
      </c>
      <c r="J23" s="1076">
        <v>20.078804999999996</v>
      </c>
      <c r="K23" s="2674"/>
      <c r="L23" s="1808"/>
      <c r="M23" s="2547"/>
      <c r="N23" s="1048"/>
      <c r="O23" s="1048"/>
      <c r="P23" s="1048"/>
      <c r="Q23" s="1048"/>
      <c r="R23" s="1048"/>
      <c r="S23" s="1048"/>
      <c r="T23" s="1048"/>
      <c r="U23" s="1048"/>
    </row>
    <row r="24" spans="1:21" ht="12.75" customHeight="1" x14ac:dyDescent="0.2">
      <c r="A24" s="965" t="s">
        <v>629</v>
      </c>
      <c r="B24" s="928">
        <v>-0.60926132</v>
      </c>
      <c r="C24" s="974">
        <f t="shared" si="4"/>
        <v>-31.398246371622029</v>
      </c>
      <c r="D24" s="974">
        <v>19.716672740000003</v>
      </c>
      <c r="E24" s="974">
        <f t="shared" si="5"/>
        <v>254.02439314511389</v>
      </c>
      <c r="F24" s="974">
        <v>32.174864449999994</v>
      </c>
      <c r="G24" s="974">
        <f t="shared" si="6"/>
        <v>163.18607543110232</v>
      </c>
      <c r="H24" s="974">
        <f t="shared" si="7"/>
        <v>30.820743349999994</v>
      </c>
      <c r="I24" s="974">
        <v>1.3541210999999997</v>
      </c>
      <c r="J24" s="1076">
        <v>776.17241776999992</v>
      </c>
      <c r="K24" s="2674"/>
      <c r="L24" s="1808"/>
      <c r="M24" s="2547"/>
      <c r="N24" s="1048"/>
      <c r="O24" s="1048"/>
      <c r="P24" s="1048"/>
      <c r="Q24" s="1048"/>
      <c r="R24" s="1048"/>
      <c r="S24" s="1048"/>
      <c r="T24" s="1048"/>
      <c r="U24" s="1048"/>
    </row>
    <row r="25" spans="1:21" ht="12.75" customHeight="1" x14ac:dyDescent="0.2">
      <c r="A25" s="965" t="s">
        <v>628</v>
      </c>
      <c r="B25" s="928">
        <v>0.38169230123230274</v>
      </c>
      <c r="C25" s="974">
        <f t="shared" si="4"/>
        <v>3.3613037913105064</v>
      </c>
      <c r="D25" s="974">
        <v>30.496275700000002</v>
      </c>
      <c r="E25" s="974">
        <f t="shared" si="5"/>
        <v>67.139975577391368</v>
      </c>
      <c r="F25" s="974">
        <v>27.756583928972695</v>
      </c>
      <c r="G25" s="974">
        <f t="shared" si="6"/>
        <v>91.016307046872257</v>
      </c>
      <c r="H25" s="974">
        <f t="shared" si="7"/>
        <v>24.778089484412369</v>
      </c>
      <c r="I25" s="974">
        <v>2.9784944445603276</v>
      </c>
      <c r="J25" s="1076">
        <v>4542.1934455200008</v>
      </c>
      <c r="K25" s="2674"/>
      <c r="L25" s="1808"/>
      <c r="M25" s="2547"/>
      <c r="N25" s="1048"/>
      <c r="O25" s="1048"/>
      <c r="P25" s="1048"/>
      <c r="Q25" s="1048"/>
      <c r="R25" s="1048"/>
      <c r="S25" s="1048"/>
      <c r="T25" s="1048"/>
      <c r="U25" s="1048"/>
    </row>
    <row r="26" spans="1:21" ht="12.75" customHeight="1" thickBot="1" x14ac:dyDescent="0.25">
      <c r="A26" s="963" t="s">
        <v>627</v>
      </c>
      <c r="B26" s="2302">
        <v>-9.8499330923827948</v>
      </c>
      <c r="C26" s="1819">
        <f t="shared" si="4"/>
        <v>-318.48506190953606</v>
      </c>
      <c r="D26" s="1819">
        <v>3.6989721499999995</v>
      </c>
      <c r="E26" s="991">
        <f t="shared" si="5"/>
        <v>29.900390265224978</v>
      </c>
      <c r="F26" s="991">
        <v>21.707048405568376</v>
      </c>
      <c r="G26" s="991">
        <f t="shared" si="6"/>
        <v>586.84000650203268</v>
      </c>
      <c r="H26" s="991">
        <f t="shared" si="7"/>
        <v>4.7507444555683698</v>
      </c>
      <c r="I26" s="991">
        <v>16.956303950000006</v>
      </c>
      <c r="J26" s="1819">
        <v>1237.0982843999905</v>
      </c>
      <c r="K26" s="2674"/>
      <c r="L26" s="1808"/>
      <c r="M26" s="2547"/>
      <c r="N26" s="1025"/>
      <c r="O26" s="1025"/>
      <c r="P26" s="1025"/>
      <c r="Q26" s="1025"/>
      <c r="R26" s="1025"/>
      <c r="S26" s="1025"/>
      <c r="T26" s="1025"/>
      <c r="U26" s="1025"/>
    </row>
    <row r="27" spans="1:21" ht="12.75" customHeight="1" thickBot="1" x14ac:dyDescent="0.25">
      <c r="A27" s="992" t="s">
        <v>657</v>
      </c>
      <c r="B27" s="1007">
        <f>SUM(B5:B26)</f>
        <v>12.138961754385374</v>
      </c>
      <c r="C27" s="989">
        <f t="shared" si="4"/>
        <v>4.7399100755115953</v>
      </c>
      <c r="D27" s="989">
        <f>SUM(D5:D26)</f>
        <v>3772.2576944899993</v>
      </c>
      <c r="E27" s="989">
        <f t="shared" si="5"/>
        <v>368.23911746570548</v>
      </c>
      <c r="F27" s="989">
        <f>SUM(F5:F26)</f>
        <v>1916.6768025011418</v>
      </c>
      <c r="G27" s="989">
        <f t="shared" si="6"/>
        <v>50.809805631804061</v>
      </c>
      <c r="H27" s="989">
        <f>SUM(H5:H26)</f>
        <v>1634.8600974691278</v>
      </c>
      <c r="I27" s="989">
        <f>SUM(I5:I26)</f>
        <v>281.81670503201372</v>
      </c>
      <c r="J27" s="989">
        <f>SUM(J5:J26)</f>
        <v>102440.43925727998</v>
      </c>
      <c r="K27" s="2674"/>
      <c r="L27" s="1808"/>
      <c r="M27" s="2547"/>
      <c r="N27" s="1048"/>
      <c r="O27" s="1048"/>
      <c r="P27" s="1048"/>
      <c r="Q27" s="1048"/>
      <c r="R27" s="1048"/>
      <c r="S27" s="1048"/>
      <c r="T27" s="1048"/>
      <c r="U27" s="1048"/>
    </row>
    <row r="28" spans="1:21" ht="12.75" customHeight="1" x14ac:dyDescent="0.2">
      <c r="A28" s="965" t="s">
        <v>1217</v>
      </c>
      <c r="B28" s="928">
        <v>6.8194071299999992</v>
      </c>
      <c r="C28" s="974">
        <f t="shared" si="4"/>
        <v>2.7418936335847022</v>
      </c>
      <c r="D28" s="974">
        <v>703.95263438000006</v>
      </c>
      <c r="E28" s="974">
        <f t="shared" si="5"/>
        <v>70.759935935651569</v>
      </c>
      <c r="F28" s="974">
        <v>94.926302679999992</v>
      </c>
      <c r="G28" s="974">
        <f t="shared" si="6"/>
        <v>13.484757076533349</v>
      </c>
      <c r="H28" s="974">
        <f>F28-I28</f>
        <v>47.916155979999992</v>
      </c>
      <c r="I28" s="974">
        <v>47.0101467</v>
      </c>
      <c r="J28" s="1076">
        <v>99484.634217330007</v>
      </c>
      <c r="K28" s="2674"/>
      <c r="L28" s="1808"/>
      <c r="M28" s="2547"/>
      <c r="N28" s="1048"/>
      <c r="O28" s="1048"/>
      <c r="P28" s="1048"/>
      <c r="Q28" s="1048"/>
      <c r="R28" s="1048"/>
      <c r="S28" s="1048"/>
      <c r="T28" s="1048"/>
      <c r="U28" s="1048"/>
    </row>
    <row r="29" spans="1:21" ht="12.75" customHeight="1" x14ac:dyDescent="0.2">
      <c r="A29" s="965" t="s">
        <v>1216</v>
      </c>
      <c r="B29" s="2302">
        <v>8.2712976699999992</v>
      </c>
      <c r="C29" s="1076">
        <f t="shared" si="4"/>
        <v>18.555524416512373</v>
      </c>
      <c r="D29" s="1076">
        <v>483.32852274000004</v>
      </c>
      <c r="E29" s="1076">
        <f t="shared" si="5"/>
        <v>271.07034962081491</v>
      </c>
      <c r="F29" s="1076">
        <v>251.77395340999999</v>
      </c>
      <c r="G29" s="1076">
        <f t="shared" si="6"/>
        <v>52.091681240471367</v>
      </c>
      <c r="H29" s="1076">
        <f>F29-I29</f>
        <v>208.68780466999999</v>
      </c>
      <c r="I29" s="1076">
        <v>43.086148739999999</v>
      </c>
      <c r="J29" s="1076">
        <v>17830.372204710002</v>
      </c>
      <c r="K29" s="2674"/>
      <c r="L29" s="1808"/>
      <c r="M29" s="2547"/>
      <c r="N29" s="1048"/>
      <c r="O29" s="1048"/>
      <c r="P29" s="1048"/>
      <c r="Q29" s="1048"/>
      <c r="R29" s="1048"/>
      <c r="S29" s="1048"/>
      <c r="T29" s="1048"/>
      <c r="U29" s="1048"/>
    </row>
    <row r="30" spans="1:21" ht="12.75" customHeight="1" thickBot="1" x14ac:dyDescent="0.25">
      <c r="A30" s="963" t="s">
        <v>1215</v>
      </c>
      <c r="B30" s="2550">
        <v>15.06906012</v>
      </c>
      <c r="C30" s="1819">
        <f t="shared" si="4"/>
        <v>78.994039927164408</v>
      </c>
      <c r="D30" s="1819">
        <v>252.11108666000001</v>
      </c>
      <c r="E30" s="1819">
        <f t="shared" si="5"/>
        <v>330.40005625946179</v>
      </c>
      <c r="F30" s="1819">
        <v>144.15083546</v>
      </c>
      <c r="G30" s="1819">
        <f t="shared" si="6"/>
        <v>57.177507490737014</v>
      </c>
      <c r="H30" s="1819">
        <f>F30-I30</f>
        <v>70.748867659999988</v>
      </c>
      <c r="I30" s="1819">
        <v>73.401967800000008</v>
      </c>
      <c r="J30" s="1819">
        <v>7630.4795318200013</v>
      </c>
      <c r="K30" s="2674"/>
      <c r="L30" s="1808"/>
      <c r="M30" s="2547"/>
      <c r="N30" s="1025"/>
      <c r="O30" s="1025"/>
      <c r="P30" s="1025"/>
      <c r="Q30" s="1025"/>
      <c r="R30" s="1025"/>
      <c r="S30" s="1025"/>
      <c r="T30" s="1025"/>
      <c r="U30" s="1025"/>
    </row>
    <row r="31" spans="1:21" ht="12.75" customHeight="1" thickBot="1" x14ac:dyDescent="0.25">
      <c r="A31" s="961" t="s">
        <v>656</v>
      </c>
      <c r="B31" s="1007">
        <f>SUM(B28:B30)</f>
        <v>30.159764919999997</v>
      </c>
      <c r="C31" s="989">
        <f t="shared" si="4"/>
        <v>9.6553355856769159</v>
      </c>
      <c r="D31" s="989">
        <f>SUM(D28:D30)</f>
        <v>1439.3922437799999</v>
      </c>
      <c r="E31" s="989">
        <f t="shared" si="5"/>
        <v>115.20162035397902</v>
      </c>
      <c r="F31" s="989">
        <f>SUM(F28:F30)</f>
        <v>490.85109154999998</v>
      </c>
      <c r="G31" s="989">
        <f t="shared" si="6"/>
        <v>34.101273900224157</v>
      </c>
      <c r="H31" s="989">
        <f>SUM(H28:H30)</f>
        <v>327.35282830999995</v>
      </c>
      <c r="I31" s="989">
        <f>SUM(I28:I30)</f>
        <v>163.49826324000003</v>
      </c>
      <c r="J31" s="989">
        <f>SUM(J28:J30)</f>
        <v>124945.48595386001</v>
      </c>
      <c r="K31" s="2674"/>
      <c r="L31" s="1808"/>
      <c r="M31" s="2547"/>
      <c r="N31" s="1025"/>
      <c r="O31" s="1025"/>
      <c r="P31" s="1025"/>
      <c r="Q31" s="1025"/>
      <c r="R31" s="1025"/>
      <c r="S31" s="1025"/>
      <c r="T31" s="1025"/>
      <c r="U31" s="1025"/>
    </row>
    <row r="32" spans="1:21" ht="12.75" customHeight="1" thickBot="1" x14ac:dyDescent="0.25">
      <c r="A32" s="990" t="s">
        <v>1221</v>
      </c>
      <c r="B32" s="1007">
        <v>-2.273024216019802</v>
      </c>
      <c r="C32" s="989">
        <f t="shared" si="4"/>
        <v>-31.865758993588226</v>
      </c>
      <c r="D32" s="989">
        <v>2.5259179999999999E-2</v>
      </c>
      <c r="E32" s="989">
        <f t="shared" si="5"/>
        <v>8.8527757049713246E-2</v>
      </c>
      <c r="F32" s="989">
        <v>1.7059200030606301</v>
      </c>
      <c r="G32" s="989"/>
      <c r="H32" s="989">
        <f>F32-I32</f>
        <v>6.7800000000062255E-5</v>
      </c>
      <c r="I32" s="989">
        <v>1.70585220306063</v>
      </c>
      <c r="J32" s="2276">
        <v>2853.2497424300004</v>
      </c>
      <c r="K32" s="2674"/>
      <c r="L32" s="1808"/>
      <c r="M32" s="2547"/>
      <c r="N32" s="1025"/>
      <c r="O32" s="1025"/>
      <c r="P32" s="1025"/>
      <c r="Q32" s="1025"/>
      <c r="R32" s="1025"/>
      <c r="S32" s="1025"/>
      <c r="T32" s="1025"/>
      <c r="U32" s="1025"/>
    </row>
    <row r="33" spans="1:21" ht="12.75" customHeight="1" thickBot="1" x14ac:dyDescent="0.25">
      <c r="A33" s="989" t="s">
        <v>410</v>
      </c>
      <c r="B33" s="989">
        <f>B27+B31+B32</f>
        <v>40.025702458365572</v>
      </c>
      <c r="C33" s="989">
        <f t="shared" si="4"/>
        <v>6.9537605781356975</v>
      </c>
      <c r="D33" s="989">
        <f>D27+D31+D32</f>
        <v>5211.6751974499994</v>
      </c>
      <c r="E33" s="989">
        <f t="shared" si="5"/>
        <v>226.35918489983231</v>
      </c>
      <c r="F33" s="989">
        <f>F27+F31+F32</f>
        <v>2409.2338140542024</v>
      </c>
      <c r="G33" s="989">
        <f>((F33)/D33)*100</f>
        <v>46.227627831316262</v>
      </c>
      <c r="H33" s="989">
        <f>H27+H31+H32</f>
        <v>1962.2129935791277</v>
      </c>
      <c r="I33" s="989">
        <f>I27+I31+I32</f>
        <v>447.0208204750744</v>
      </c>
      <c r="J33" s="989">
        <f>J27+J31+J32</f>
        <v>230239.17495357001</v>
      </c>
      <c r="K33" s="2674"/>
      <c r="L33" s="1808"/>
      <c r="M33" s="2547"/>
      <c r="N33" s="2549"/>
      <c r="O33" s="1024"/>
      <c r="P33" s="1024"/>
      <c r="Q33" s="1024"/>
      <c r="R33" s="1024"/>
      <c r="S33" s="1024"/>
      <c r="T33" s="1024"/>
      <c r="U33" s="1024"/>
    </row>
    <row r="34" spans="1:21" ht="12.75" customHeight="1" x14ac:dyDescent="0.2">
      <c r="A34" s="1006" t="s">
        <v>655</v>
      </c>
      <c r="B34" s="1005"/>
      <c r="C34" s="1004"/>
      <c r="D34" s="983"/>
      <c r="E34" s="984"/>
      <c r="F34" s="984">
        <f>F33-127.574</f>
        <v>2281.6598140542023</v>
      </c>
      <c r="G34" s="984"/>
      <c r="H34" s="984">
        <f>H33-84.371</f>
        <v>1877.8419935791276</v>
      </c>
      <c r="I34" s="984">
        <f>I33-43.203-0.4</f>
        <v>403.41782047507445</v>
      </c>
      <c r="J34" s="984"/>
      <c r="K34" s="2674"/>
      <c r="L34" s="1808"/>
      <c r="M34" s="2547"/>
      <c r="N34" s="2549"/>
      <c r="O34" s="1024"/>
      <c r="P34" s="1024"/>
      <c r="Q34" s="1024"/>
      <c r="R34" s="1024"/>
      <c r="S34" s="1024"/>
      <c r="T34" s="1024"/>
      <c r="U34" s="1024"/>
    </row>
    <row r="35" spans="1:21" ht="12.75" customHeight="1" thickBot="1" x14ac:dyDescent="0.25">
      <c r="A35" s="979" t="s">
        <v>654</v>
      </c>
      <c r="B35" s="1003"/>
      <c r="C35" s="1002"/>
      <c r="D35" s="976"/>
      <c r="E35" s="976"/>
      <c r="F35" s="976"/>
      <c r="G35" s="976"/>
      <c r="H35" s="976"/>
      <c r="I35" s="976"/>
      <c r="J35" s="976">
        <v>331145.864</v>
      </c>
      <c r="K35" s="2674"/>
      <c r="L35" s="1808"/>
      <c r="M35" s="2547"/>
    </row>
    <row r="36" spans="1:21" ht="9.75" customHeight="1" x14ac:dyDescent="0.2">
      <c r="K36" s="2674"/>
      <c r="L36" s="1808"/>
      <c r="M36" s="2547"/>
    </row>
    <row r="37" spans="1:21" x14ac:dyDescent="0.2">
      <c r="A37" s="1001" t="s">
        <v>1222</v>
      </c>
      <c r="B37" s="974"/>
      <c r="C37" s="974"/>
      <c r="D37" s="974"/>
      <c r="E37" s="974"/>
      <c r="F37" s="974"/>
      <c r="G37" s="974"/>
      <c r="H37" s="974"/>
      <c r="I37" s="974"/>
      <c r="J37" s="1076"/>
      <c r="L37" s="1808"/>
      <c r="M37" s="2547"/>
    </row>
    <row r="38" spans="1:21" ht="3.75" customHeight="1" x14ac:dyDescent="0.2">
      <c r="E38" s="998"/>
      <c r="F38" s="1806"/>
      <c r="G38" s="998"/>
      <c r="L38" s="1808"/>
      <c r="M38" s="2547"/>
    </row>
    <row r="39" spans="1:21" x14ac:dyDescent="0.2">
      <c r="A39" s="1000"/>
      <c r="B39" s="999" t="s">
        <v>670</v>
      </c>
      <c r="C39" s="998" t="s">
        <v>669</v>
      </c>
      <c r="D39" s="999" t="s">
        <v>672</v>
      </c>
      <c r="E39" s="998" t="s">
        <v>668</v>
      </c>
      <c r="F39" s="999" t="s">
        <v>667</v>
      </c>
      <c r="G39" s="998" t="s">
        <v>666</v>
      </c>
      <c r="H39" s="975" t="s">
        <v>665</v>
      </c>
      <c r="I39" s="998"/>
      <c r="J39" s="2301" t="s">
        <v>664</v>
      </c>
      <c r="L39" s="1808"/>
      <c r="M39" s="2547"/>
    </row>
    <row r="40" spans="1:21" ht="15" thickBot="1" x14ac:dyDescent="0.25">
      <c r="A40" s="997" t="s">
        <v>213</v>
      </c>
      <c r="B40" s="996" t="s">
        <v>663</v>
      </c>
      <c r="C40" s="995" t="s">
        <v>662</v>
      </c>
      <c r="D40" s="996" t="s">
        <v>671</v>
      </c>
      <c r="E40" s="995" t="s">
        <v>1383</v>
      </c>
      <c r="F40" s="996" t="s">
        <v>661</v>
      </c>
      <c r="G40" s="995" t="s">
        <v>1384</v>
      </c>
      <c r="H40" s="995" t="s">
        <v>660</v>
      </c>
      <c r="I40" s="995" t="s">
        <v>659</v>
      </c>
      <c r="J40" s="2300" t="s">
        <v>658</v>
      </c>
      <c r="L40" s="1808"/>
      <c r="M40" s="2547"/>
    </row>
    <row r="41" spans="1:21" x14ac:dyDescent="0.2">
      <c r="A41" s="965" t="s">
        <v>648</v>
      </c>
      <c r="B41" s="974">
        <v>78.04858999999999</v>
      </c>
      <c r="C41" s="974">
        <v>1672.3376113166482</v>
      </c>
      <c r="D41" s="974">
        <v>911.39387999999997</v>
      </c>
      <c r="E41" s="974">
        <v>4882.0813554985816</v>
      </c>
      <c r="F41" s="974">
        <v>237.17963</v>
      </c>
      <c r="G41" s="974">
        <v>26.023833954206498</v>
      </c>
      <c r="H41" s="974">
        <v>208.98784000000001</v>
      </c>
      <c r="I41" s="974">
        <v>28.191790000000001</v>
      </c>
      <c r="J41" s="1076">
        <v>1866.8142</v>
      </c>
      <c r="L41" s="1808"/>
      <c r="M41" s="2547"/>
      <c r="U41" s="2299"/>
    </row>
    <row r="42" spans="1:21" x14ac:dyDescent="0.2">
      <c r="A42" s="965" t="s">
        <v>647</v>
      </c>
      <c r="B42" s="974">
        <v>1.8295299999999999</v>
      </c>
      <c r="C42" s="974">
        <v>106.35906930625839</v>
      </c>
      <c r="D42" s="974">
        <v>40.499790000000004</v>
      </c>
      <c r="E42" s="974">
        <v>588.61018560763023</v>
      </c>
      <c r="F42" s="974">
        <v>20.62031</v>
      </c>
      <c r="G42" s="974">
        <v>50.914609680692166</v>
      </c>
      <c r="H42" s="974">
        <v>18.816929999999999</v>
      </c>
      <c r="I42" s="974">
        <v>1.8033800000000002</v>
      </c>
      <c r="J42" s="1076">
        <v>688.05792000000008</v>
      </c>
      <c r="L42" s="1808"/>
      <c r="M42" s="2547"/>
    </row>
    <row r="43" spans="1:21" x14ac:dyDescent="0.2">
      <c r="A43" s="965" t="s">
        <v>646</v>
      </c>
      <c r="B43" s="974">
        <v>0.62778999999999996</v>
      </c>
      <c r="C43" s="974">
        <v>19.301984183650575</v>
      </c>
      <c r="D43" s="974">
        <v>6.8728199999999999</v>
      </c>
      <c r="E43" s="974">
        <v>52.827801867295328</v>
      </c>
      <c r="F43" s="974">
        <v>3.8875600000000001</v>
      </c>
      <c r="G43" s="974">
        <v>56.564263286394812</v>
      </c>
      <c r="H43" s="974">
        <v>2.1276100000000002</v>
      </c>
      <c r="I43" s="974">
        <v>1.7599500000000001</v>
      </c>
      <c r="J43" s="1076">
        <v>1300.98542</v>
      </c>
      <c r="L43" s="1808"/>
      <c r="M43" s="2547"/>
    </row>
    <row r="44" spans="1:21" x14ac:dyDescent="0.2">
      <c r="A44" s="965" t="s">
        <v>645</v>
      </c>
      <c r="B44" s="974">
        <v>-8.3196000000000012</v>
      </c>
      <c r="C44" s="974">
        <v>-83.311616111817273</v>
      </c>
      <c r="D44" s="974">
        <v>291.24144000000001</v>
      </c>
      <c r="E44" s="974">
        <v>729.11543358853964</v>
      </c>
      <c r="F44" s="974">
        <v>131.30725000000001</v>
      </c>
      <c r="G44" s="974">
        <v>45.085359418632187</v>
      </c>
      <c r="H44" s="974">
        <v>123.25013</v>
      </c>
      <c r="I44" s="974">
        <v>8.0571199999999994</v>
      </c>
      <c r="J44" s="1076">
        <v>3994.4489800000001</v>
      </c>
      <c r="L44" s="1808"/>
      <c r="M44" s="2547"/>
    </row>
    <row r="45" spans="1:21" x14ac:dyDescent="0.2">
      <c r="A45" s="965" t="s">
        <v>644</v>
      </c>
      <c r="B45" s="974">
        <v>0.48244999999999905</v>
      </c>
      <c r="C45" s="974">
        <v>11.748193322614966</v>
      </c>
      <c r="D45" s="974">
        <v>66.813860000000005</v>
      </c>
      <c r="E45" s="974">
        <v>406.74792409064816</v>
      </c>
      <c r="F45" s="974">
        <v>59.96114</v>
      </c>
      <c r="G45" s="974">
        <v>89.743565182433699</v>
      </c>
      <c r="H45" s="974">
        <v>37.922150000000002</v>
      </c>
      <c r="I45" s="974">
        <v>22.038990000000002</v>
      </c>
      <c r="J45" s="1076">
        <v>1642.63555</v>
      </c>
      <c r="L45" s="1808"/>
      <c r="M45" s="2547"/>
    </row>
    <row r="46" spans="1:21" x14ac:dyDescent="0.2">
      <c r="A46" s="994" t="s">
        <v>643</v>
      </c>
      <c r="B46" s="993">
        <v>19.46123</v>
      </c>
      <c r="C46" s="993">
        <v>69.574226123018491</v>
      </c>
      <c r="D46" s="993">
        <v>366.39734999999996</v>
      </c>
      <c r="E46" s="993">
        <v>327.46917948884459</v>
      </c>
      <c r="F46" s="993">
        <v>172.92832999999999</v>
      </c>
      <c r="G46" s="993">
        <v>47.196937969120142</v>
      </c>
      <c r="H46" s="993">
        <v>162.21878000000001</v>
      </c>
      <c r="I46" s="993">
        <v>10.70955</v>
      </c>
      <c r="J46" s="1048">
        <v>11188.758300000001</v>
      </c>
      <c r="L46" s="1808"/>
      <c r="M46" s="2547"/>
    </row>
    <row r="47" spans="1:21" x14ac:dyDescent="0.2">
      <c r="A47" s="965" t="s">
        <v>642</v>
      </c>
      <c r="B47" s="974">
        <v>0.43550999999999901</v>
      </c>
      <c r="C47" s="974">
        <v>3.638215191339496</v>
      </c>
      <c r="D47" s="974">
        <v>179.42693000000003</v>
      </c>
      <c r="E47" s="974">
        <v>374.72950245769903</v>
      </c>
      <c r="F47" s="974">
        <v>99.677999999999997</v>
      </c>
      <c r="G47" s="974">
        <v>55.553533686386977</v>
      </c>
      <c r="H47" s="974">
        <v>91.734909999999999</v>
      </c>
      <c r="I47" s="974">
        <v>7.9430899999999998</v>
      </c>
      <c r="J47" s="1076">
        <v>4788.1719699999994</v>
      </c>
      <c r="L47" s="1808"/>
      <c r="M47" s="2547"/>
    </row>
    <row r="48" spans="1:21" x14ac:dyDescent="0.2">
      <c r="A48" s="965" t="s">
        <v>641</v>
      </c>
      <c r="B48" s="974">
        <v>-60.850199999999994</v>
      </c>
      <c r="C48" s="974">
        <v>-290.56047053967166</v>
      </c>
      <c r="D48" s="974">
        <v>293.23114000000004</v>
      </c>
      <c r="E48" s="974">
        <v>350.04559564013084</v>
      </c>
      <c r="F48" s="974">
        <v>173.63704999999999</v>
      </c>
      <c r="G48" s="974">
        <v>59.215078589538606</v>
      </c>
      <c r="H48" s="974">
        <v>92.664259999999999</v>
      </c>
      <c r="I48" s="974">
        <v>80.972789999999989</v>
      </c>
      <c r="J48" s="1076">
        <v>8376.9412800000009</v>
      </c>
      <c r="L48" s="1808"/>
      <c r="M48" s="2547"/>
      <c r="N48" s="2548"/>
      <c r="P48" s="2548"/>
      <c r="Q48" s="2548"/>
    </row>
    <row r="49" spans="1:13" x14ac:dyDescent="0.2">
      <c r="A49" s="965" t="s">
        <v>640</v>
      </c>
      <c r="B49" s="974">
        <v>-0.99085000000000001</v>
      </c>
      <c r="C49" s="974">
        <v>-12.344865456213062</v>
      </c>
      <c r="D49" s="974">
        <v>92.243960000000001</v>
      </c>
      <c r="E49" s="974">
        <v>287.31373955399391</v>
      </c>
      <c r="F49" s="974">
        <v>32.721029999999999</v>
      </c>
      <c r="G49" s="974">
        <v>35.472273740199356</v>
      </c>
      <c r="H49" s="974">
        <v>27.176299999999998</v>
      </c>
      <c r="I49" s="974">
        <v>5.5447299999999995</v>
      </c>
      <c r="J49" s="1076">
        <v>3210.5655699999998</v>
      </c>
      <c r="L49" s="1808"/>
      <c r="M49" s="2547"/>
    </row>
    <row r="50" spans="1:13" x14ac:dyDescent="0.2">
      <c r="A50" s="965" t="s">
        <v>639</v>
      </c>
      <c r="B50" s="974">
        <v>-0.205320000000001</v>
      </c>
      <c r="C50" s="974">
        <v>-4.1329927083336155</v>
      </c>
      <c r="D50" s="974">
        <v>235.63503</v>
      </c>
      <c r="E50" s="974">
        <v>1185.8049152761153</v>
      </c>
      <c r="F50" s="974">
        <v>94.382009999999994</v>
      </c>
      <c r="G50" s="974">
        <v>40.054320446327523</v>
      </c>
      <c r="H50" s="974">
        <v>88.487309999999994</v>
      </c>
      <c r="I50" s="974">
        <v>5.8946999999999994</v>
      </c>
      <c r="J50" s="1076">
        <v>1987.1315</v>
      </c>
      <c r="L50" s="1808"/>
      <c r="M50" s="2547"/>
    </row>
    <row r="51" spans="1:13" x14ac:dyDescent="0.2">
      <c r="A51" s="965" t="s">
        <v>638</v>
      </c>
      <c r="B51" s="974">
        <v>1.87927</v>
      </c>
      <c r="C51" s="974">
        <v>32.184385546527757</v>
      </c>
      <c r="D51" s="974">
        <v>33.451080000000005</v>
      </c>
      <c r="E51" s="974">
        <v>143.22083251312262</v>
      </c>
      <c r="F51" s="974">
        <v>22.607680000000002</v>
      </c>
      <c r="G51" s="974">
        <v>67.584305200310425</v>
      </c>
      <c r="H51" s="974">
        <v>20.376830000000002</v>
      </c>
      <c r="I51" s="974">
        <v>2.2308499999999998</v>
      </c>
      <c r="J51" s="1076">
        <v>2335.6294900000003</v>
      </c>
      <c r="L51" s="1808"/>
      <c r="M51" s="2547"/>
    </row>
    <row r="52" spans="1:13" x14ac:dyDescent="0.2">
      <c r="A52" s="965" t="s">
        <v>637</v>
      </c>
      <c r="B52" s="974">
        <v>8.3659500000000016</v>
      </c>
      <c r="C52" s="974">
        <v>38.354029639766445</v>
      </c>
      <c r="D52" s="974">
        <v>330.87976999999995</v>
      </c>
      <c r="E52" s="974">
        <v>379.23285776806875</v>
      </c>
      <c r="F52" s="974">
        <v>171.85435000000001</v>
      </c>
      <c r="G52" s="974">
        <v>51.938608999879335</v>
      </c>
      <c r="H52" s="974">
        <v>160.18982</v>
      </c>
      <c r="I52" s="974">
        <v>11.664530000000001</v>
      </c>
      <c r="J52" s="1076">
        <v>8724.97631</v>
      </c>
      <c r="L52" s="1808"/>
      <c r="M52" s="2547"/>
    </row>
    <row r="53" spans="1:13" x14ac:dyDescent="0.2">
      <c r="A53" s="965" t="s">
        <v>636</v>
      </c>
      <c r="B53" s="974">
        <v>-3.52162</v>
      </c>
      <c r="C53" s="974">
        <v>-14.575399941228351</v>
      </c>
      <c r="D53" s="974">
        <v>741.49067999999988</v>
      </c>
      <c r="E53" s="974">
        <v>767.22667505958691</v>
      </c>
      <c r="F53" s="974">
        <v>241.94577999999998</v>
      </c>
      <c r="G53" s="974">
        <v>32.629645459603083</v>
      </c>
      <c r="H53" s="974">
        <v>222.06664999999998</v>
      </c>
      <c r="I53" s="974">
        <v>19.87913</v>
      </c>
      <c r="J53" s="1076">
        <v>9664.5581300000013</v>
      </c>
      <c r="L53" s="1808"/>
      <c r="M53" s="2547"/>
    </row>
    <row r="54" spans="1:13" x14ac:dyDescent="0.2">
      <c r="A54" s="965" t="s">
        <v>635</v>
      </c>
      <c r="B54" s="993">
        <v>5.7049999999999997E-2</v>
      </c>
      <c r="C54" s="993">
        <v>1.6246923505846018</v>
      </c>
      <c r="D54" s="993">
        <v>14.771970000000001</v>
      </c>
      <c r="E54" s="993">
        <v>105.17049369879589</v>
      </c>
      <c r="F54" s="993">
        <v>5.7866599999999995</v>
      </c>
      <c r="G54" s="993">
        <v>39.173245003882343</v>
      </c>
      <c r="H54" s="993">
        <v>4.6083500000000006</v>
      </c>
      <c r="I54" s="993">
        <v>1.17831</v>
      </c>
      <c r="J54" s="1048">
        <v>1404.5736100000001</v>
      </c>
      <c r="L54" s="1808"/>
      <c r="M54" s="2547"/>
    </row>
    <row r="55" spans="1:13" x14ac:dyDescent="0.2">
      <c r="A55" s="965" t="s">
        <v>634</v>
      </c>
      <c r="B55" s="974"/>
      <c r="C55" s="974"/>
      <c r="D55" s="974">
        <v>0</v>
      </c>
      <c r="E55" s="974"/>
      <c r="F55" s="974"/>
      <c r="G55" s="974"/>
      <c r="H55" s="974"/>
      <c r="I55" s="974"/>
      <c r="J55" s="1076"/>
      <c r="L55" s="1808"/>
      <c r="M55" s="2547"/>
    </row>
    <row r="56" spans="1:13" x14ac:dyDescent="0.2">
      <c r="A56" s="965" t="s">
        <v>633</v>
      </c>
      <c r="B56" s="974">
        <v>25.508580000000013</v>
      </c>
      <c r="C56" s="974">
        <v>66.361219182903099</v>
      </c>
      <c r="D56" s="974">
        <v>351.73664999999994</v>
      </c>
      <c r="E56" s="974">
        <v>228.76295863303702</v>
      </c>
      <c r="F56" s="974">
        <v>174.34236999999999</v>
      </c>
      <c r="G56" s="974">
        <v>49.566165482044596</v>
      </c>
      <c r="H56" s="974">
        <v>171.85554999999999</v>
      </c>
      <c r="I56" s="974">
        <v>2.4868200000000034</v>
      </c>
      <c r="J56" s="1076">
        <v>15375.594550000002</v>
      </c>
      <c r="M56" s="2547"/>
    </row>
    <row r="57" spans="1:13" x14ac:dyDescent="0.2">
      <c r="A57" s="965" t="s">
        <v>632</v>
      </c>
      <c r="B57" s="974">
        <v>5.2107700000000108</v>
      </c>
      <c r="C57" s="974">
        <v>4.9680462808477328</v>
      </c>
      <c r="D57" s="974">
        <v>399.14100000000002</v>
      </c>
      <c r="E57" s="974">
        <v>95.137137149780216</v>
      </c>
      <c r="F57" s="974">
        <v>180.86895999999999</v>
      </c>
      <c r="G57" s="974">
        <v>45.314553002573021</v>
      </c>
      <c r="H57" s="974">
        <v>121.18289</v>
      </c>
      <c r="I57" s="974">
        <v>59.686070000000001</v>
      </c>
      <c r="J57" s="1076">
        <v>41954.279049999997</v>
      </c>
    </row>
    <row r="58" spans="1:13" x14ac:dyDescent="0.2">
      <c r="A58" s="965" t="s">
        <v>631</v>
      </c>
      <c r="B58" s="974">
        <v>0.70214999999999994</v>
      </c>
      <c r="C58" s="974">
        <v>14.4361344123464</v>
      </c>
      <c r="D58" s="974">
        <v>51.744689999999999</v>
      </c>
      <c r="E58" s="974">
        <v>265.96642454076647</v>
      </c>
      <c r="F58" s="974">
        <v>32.810629999999996</v>
      </c>
      <c r="G58" s="974">
        <v>63.408689857838553</v>
      </c>
      <c r="H58" s="974">
        <v>30.364750000000001</v>
      </c>
      <c r="I58" s="974">
        <v>2.4458800000000003</v>
      </c>
      <c r="J58" s="1076">
        <v>1945.53467</v>
      </c>
    </row>
    <row r="59" spans="1:13" x14ac:dyDescent="0.2">
      <c r="A59" s="965" t="s">
        <v>630</v>
      </c>
      <c r="B59" s="974">
        <v>-0.19849</v>
      </c>
      <c r="C59" s="974">
        <v>-271.19936275186262</v>
      </c>
      <c r="D59" s="974">
        <v>1.3147599999999999</v>
      </c>
      <c r="E59" s="974">
        <v>449.09324672733999</v>
      </c>
      <c r="F59" s="974">
        <v>0.66953999999999991</v>
      </c>
      <c r="G59" s="974">
        <v>50.924883628951292</v>
      </c>
      <c r="H59" s="974">
        <v>0.5963099999999999</v>
      </c>
      <c r="I59" s="974">
        <v>7.3230000000000003E-2</v>
      </c>
      <c r="J59" s="1076">
        <v>29.275880000000001</v>
      </c>
    </row>
    <row r="60" spans="1:13" x14ac:dyDescent="0.2">
      <c r="A60" s="965" t="s">
        <v>629</v>
      </c>
      <c r="B60" s="974">
        <v>3.3321900000000002</v>
      </c>
      <c r="C60" s="974">
        <v>150.4840827842421</v>
      </c>
      <c r="D60" s="974">
        <v>26.480820000000001</v>
      </c>
      <c r="E60" s="974">
        <v>298.97319098510394</v>
      </c>
      <c r="F60" s="974">
        <v>32.407440000000001</v>
      </c>
      <c r="G60" s="974">
        <v>122.38080240717622</v>
      </c>
      <c r="H60" s="974">
        <v>31.59862</v>
      </c>
      <c r="I60" s="974">
        <v>0.80882000000000009</v>
      </c>
      <c r="J60" s="1076">
        <v>885.72556999999995</v>
      </c>
    </row>
    <row r="61" spans="1:13" x14ac:dyDescent="0.2">
      <c r="A61" s="965" t="s">
        <v>628</v>
      </c>
      <c r="B61" s="974">
        <v>0.17147999999999999</v>
      </c>
      <c r="C61" s="974">
        <v>1.4013446129561749</v>
      </c>
      <c r="D61" s="974">
        <v>42.828789999999998</v>
      </c>
      <c r="E61" s="974">
        <v>87.499845675780406</v>
      </c>
      <c r="F61" s="974">
        <v>25.549099999999999</v>
      </c>
      <c r="G61" s="974">
        <v>59.654031785628312</v>
      </c>
      <c r="H61" s="974">
        <v>24.418369999999999</v>
      </c>
      <c r="I61" s="974">
        <v>1.13073</v>
      </c>
      <c r="J61" s="1076">
        <v>4894.7274900000002</v>
      </c>
    </row>
    <row r="62" spans="1:13" ht="15" thickBot="1" x14ac:dyDescent="0.25">
      <c r="A62" s="963" t="s">
        <v>627</v>
      </c>
      <c r="B62" s="991">
        <v>-4.2108299999999881</v>
      </c>
      <c r="C62" s="991">
        <v>-37.793005955411964</v>
      </c>
      <c r="D62" s="991">
        <v>12.70759</v>
      </c>
      <c r="E62" s="991">
        <v>28.513263688449477</v>
      </c>
      <c r="F62" s="991">
        <v>39.998909999999988</v>
      </c>
      <c r="G62" s="991">
        <v>314.76393242148976</v>
      </c>
      <c r="H62" s="991">
        <v>25.31782999999999</v>
      </c>
      <c r="I62" s="991">
        <v>14.681079999999991</v>
      </c>
      <c r="J62" s="1819">
        <v>4456.7293800000016</v>
      </c>
    </row>
    <row r="63" spans="1:13" ht="15" thickBot="1" x14ac:dyDescent="0.25">
      <c r="A63" s="992" t="s">
        <v>657</v>
      </c>
      <c r="B63" s="989">
        <v>67.815630000000027</v>
      </c>
      <c r="C63" s="989">
        <v>20.752033547932228</v>
      </c>
      <c r="D63" s="989">
        <v>4490.3039999999992</v>
      </c>
      <c r="E63" s="989">
        <v>343.51571772028888</v>
      </c>
      <c r="F63" s="989">
        <v>1955.1437300000002</v>
      </c>
      <c r="G63" s="989">
        <v>43.541455767805488</v>
      </c>
      <c r="H63" s="989">
        <v>1665.96219</v>
      </c>
      <c r="I63" s="989">
        <v>289.18154000000004</v>
      </c>
      <c r="J63" s="989">
        <v>130716.11482</v>
      </c>
    </row>
    <row r="64" spans="1:13" x14ac:dyDescent="0.2">
      <c r="A64" s="965" t="s">
        <v>1217</v>
      </c>
      <c r="B64" s="974">
        <v>4.3084300000000004</v>
      </c>
      <c r="C64" s="974">
        <v>1.3008827785106114</v>
      </c>
      <c r="D64" s="974">
        <v>1008.02381</v>
      </c>
      <c r="E64" s="974">
        <v>76.090409659530991</v>
      </c>
      <c r="F64" s="974">
        <v>82.930050000000008</v>
      </c>
      <c r="G64" s="974">
        <v>8.2269931699331593</v>
      </c>
      <c r="H64" s="974">
        <v>44.89479</v>
      </c>
      <c r="I64" s="974">
        <v>38.035260000000001</v>
      </c>
      <c r="J64" s="1076">
        <v>132477.11695999998</v>
      </c>
    </row>
    <row r="65" spans="1:10" x14ac:dyDescent="0.2">
      <c r="A65" s="965" t="s">
        <v>1216</v>
      </c>
      <c r="B65" s="974">
        <v>0.74757999999998015</v>
      </c>
      <c r="C65" s="974">
        <v>1.6331607605932972</v>
      </c>
      <c r="D65" s="974">
        <v>407.91503</v>
      </c>
      <c r="E65" s="974">
        <v>222.78245159456361</v>
      </c>
      <c r="F65" s="974">
        <v>44.685700000000004</v>
      </c>
      <c r="G65" s="974">
        <v>10.954658866087872</v>
      </c>
      <c r="H65" s="974">
        <v>37.541760000000011</v>
      </c>
      <c r="I65" s="974">
        <v>7.1439399999999988</v>
      </c>
      <c r="J65" s="1076">
        <v>18310.016210000002</v>
      </c>
    </row>
    <row r="66" spans="1:10" ht="15" thickBot="1" x14ac:dyDescent="0.25">
      <c r="A66" s="963" t="s">
        <v>1215</v>
      </c>
      <c r="B66" s="991">
        <v>-1.9849299999999994</v>
      </c>
      <c r="C66" s="991">
        <v>-10.182449028116817</v>
      </c>
      <c r="D66" s="991">
        <v>407.27866</v>
      </c>
      <c r="E66" s="991">
        <v>522.32247430510404</v>
      </c>
      <c r="F66" s="991">
        <v>341.32772999999997</v>
      </c>
      <c r="G66" s="991">
        <v>83.806927178556307</v>
      </c>
      <c r="H66" s="991">
        <v>279.05973999999998</v>
      </c>
      <c r="I66" s="991">
        <v>62.267989999999998</v>
      </c>
      <c r="J66" s="1819">
        <v>7797.4561699999995</v>
      </c>
    </row>
    <row r="67" spans="1:10" ht="15" thickBot="1" x14ac:dyDescent="0.25">
      <c r="A67" s="961" t="s">
        <v>656</v>
      </c>
      <c r="B67" s="989">
        <v>3.0710799999999812</v>
      </c>
      <c r="C67" s="989">
        <v>0.77462255639876576</v>
      </c>
      <c r="D67" s="989">
        <v>1823.2175</v>
      </c>
      <c r="E67" s="989">
        <v>114.96813830321707</v>
      </c>
      <c r="F67" s="989">
        <v>468.94347999999997</v>
      </c>
      <c r="G67" s="989">
        <v>25.720654831362687</v>
      </c>
      <c r="H67" s="989">
        <v>361.49628999999999</v>
      </c>
      <c r="I67" s="989">
        <v>107.44719000000001</v>
      </c>
      <c r="J67" s="989">
        <v>158584.58933999998</v>
      </c>
    </row>
    <row r="68" spans="1:10" ht="15" thickBot="1" x14ac:dyDescent="0.25">
      <c r="A68" s="990" t="s">
        <v>1221</v>
      </c>
      <c r="B68" s="989">
        <v>-1.6899999999999999E-3</v>
      </c>
      <c r="C68" s="989">
        <v>-1.4806901478379963E-2</v>
      </c>
      <c r="D68" s="989">
        <v>7.7999999999999999E-4</v>
      </c>
      <c r="E68" s="989">
        <v>1.7084886321207652E-3</v>
      </c>
      <c r="F68" s="989">
        <v>0</v>
      </c>
      <c r="G68" s="989"/>
      <c r="H68" s="989">
        <v>0</v>
      </c>
      <c r="I68" s="989">
        <v>0</v>
      </c>
      <c r="J68" s="989">
        <v>4565.4386299999996</v>
      </c>
    </row>
    <row r="69" spans="1:10" ht="15" thickBot="1" x14ac:dyDescent="0.25">
      <c r="A69" s="989" t="s">
        <v>625</v>
      </c>
      <c r="B69" s="989"/>
      <c r="C69" s="989"/>
      <c r="D69" s="989"/>
      <c r="E69" s="989"/>
      <c r="F69" s="989"/>
      <c r="G69" s="989"/>
      <c r="H69" s="989"/>
      <c r="I69" s="989"/>
      <c r="J69" s="989">
        <v>16291.809659999999</v>
      </c>
    </row>
    <row r="70" spans="1:10" ht="15" thickBot="1" x14ac:dyDescent="0.25">
      <c r="A70" s="989" t="s">
        <v>410</v>
      </c>
      <c r="B70" s="989">
        <v>70.885020000000011</v>
      </c>
      <c r="C70" s="989">
        <v>9.1417962286718755</v>
      </c>
      <c r="D70" s="989">
        <v>6313.5222799999992</v>
      </c>
      <c r="E70" s="989">
        <v>203.55829119093087</v>
      </c>
      <c r="F70" s="989">
        <v>2424.0872100000001</v>
      </c>
      <c r="G70" s="989">
        <v>38.395163626475721</v>
      </c>
      <c r="H70" s="989">
        <v>2027.45848</v>
      </c>
      <c r="I70" s="989">
        <v>396.62873000000002</v>
      </c>
      <c r="J70" s="989">
        <v>310157.95244999998</v>
      </c>
    </row>
    <row r="71" spans="1:10" x14ac:dyDescent="0.2">
      <c r="A71" s="988" t="s">
        <v>655</v>
      </c>
      <c r="B71" s="987"/>
      <c r="C71" s="986"/>
      <c r="D71" s="984">
        <v>6067.79043</v>
      </c>
      <c r="E71" s="984"/>
      <c r="F71" s="984">
        <v>2332.6102800000008</v>
      </c>
      <c r="G71" s="984"/>
      <c r="H71" s="985">
        <v>1935.98218</v>
      </c>
      <c r="I71" s="984">
        <v>396.62810000000098</v>
      </c>
      <c r="J71" s="983"/>
    </row>
    <row r="72" spans="1:10" ht="15" thickBot="1" x14ac:dyDescent="0.25">
      <c r="A72" s="978" t="s">
        <v>654</v>
      </c>
      <c r="B72" s="982"/>
      <c r="C72" s="981"/>
      <c r="D72" s="979"/>
      <c r="E72" s="980"/>
      <c r="F72" s="979"/>
      <c r="G72" s="979"/>
      <c r="H72" s="978"/>
      <c r="I72" s="977"/>
      <c r="J72" s="976">
        <v>323545.88199999998</v>
      </c>
    </row>
    <row r="73" spans="1:10" x14ac:dyDescent="0.2">
      <c r="A73" s="1806"/>
      <c r="F73" s="975"/>
    </row>
    <row r="74" spans="1:10" x14ac:dyDescent="0.2">
      <c r="A74" s="974"/>
    </row>
    <row r="75" spans="1:10" x14ac:dyDescent="0.2">
      <c r="A75" s="974"/>
    </row>
  </sheetData>
  <mergeCells count="4">
    <mergeCell ref="H3:H4"/>
    <mergeCell ref="I3:I4"/>
    <mergeCell ref="J3:J4"/>
    <mergeCell ref="D3:D4"/>
  </mergeCells>
  <pageMargins left="0.7" right="0.7" top="0.75" bottom="0.75" header="0.3" footer="0.3"/>
  <pageSetup paperSize="9" scale="76" fitToWidth="0" fitToHeight="0" orientation="portrait" r:id="rId1"/>
  <customProperties>
    <customPr name="_pios_id" r:id="rId2"/>
  </customProperties>
  <ignoredErrors>
    <ignoredError sqref="G27:J27 G31:I31 G33:H33 E27:E34" formula="1"/>
  </ignoredError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98"/>
  <sheetViews>
    <sheetView view="pageBreakPreview" topLeftCell="A28" zoomScaleNormal="100" zoomScaleSheetLayoutView="100" workbookViewId="0">
      <selection activeCell="B33" sqref="B33"/>
    </sheetView>
  </sheetViews>
  <sheetFormatPr defaultRowHeight="15" x14ac:dyDescent="0.25"/>
  <cols>
    <col min="1" max="1" width="25.85546875" style="2551" customWidth="1"/>
    <col min="2" max="2" width="24" style="919" customWidth="1"/>
    <col min="3" max="3" width="10" style="1821" customWidth="1"/>
    <col min="4" max="4" width="9.7109375" style="919" customWidth="1"/>
    <col min="5" max="5" width="9.5703125" style="919" customWidth="1"/>
    <col min="6" max="6" width="9" style="919" customWidth="1"/>
    <col min="7" max="7" width="9.140625" style="1052" customWidth="1"/>
    <col min="8" max="8" width="10.28515625" style="919" customWidth="1"/>
    <col min="9" max="9" width="11.5703125" style="960" customWidth="1"/>
    <col min="14" max="15" width="9.140625" customWidth="1"/>
    <col min="17" max="17" width="9.140625" customWidth="1"/>
  </cols>
  <sheetData>
    <row r="1" spans="1:17" x14ac:dyDescent="0.25">
      <c r="A1" s="2822" t="s">
        <v>1387</v>
      </c>
      <c r="B1" s="960"/>
      <c r="C1" s="1815"/>
      <c r="D1" s="1822"/>
      <c r="E1" s="1815"/>
      <c r="F1" s="1822"/>
      <c r="G1" s="1822"/>
      <c r="H1" s="1822"/>
      <c r="I1" s="1059"/>
    </row>
    <row r="2" spans="1:17" x14ac:dyDescent="0.25">
      <c r="A2" s="1049" t="s">
        <v>1242</v>
      </c>
      <c r="B2" s="960"/>
      <c r="C2" s="1014"/>
      <c r="D2" s="1014"/>
      <c r="E2" s="1014"/>
      <c r="F2" s="1014"/>
      <c r="G2" s="1014"/>
      <c r="H2" s="1014"/>
      <c r="I2" s="1015"/>
    </row>
    <row r="3" spans="1:17" s="2554" customFormat="1" ht="15.75" customHeight="1" x14ac:dyDescent="0.2">
      <c r="A3" s="1018" t="s">
        <v>213</v>
      </c>
      <c r="B3" s="1047"/>
      <c r="C3" s="2556" t="s">
        <v>691</v>
      </c>
      <c r="D3" s="2556" t="s">
        <v>690</v>
      </c>
      <c r="E3" s="2902" t="s">
        <v>1339</v>
      </c>
      <c r="F3" s="2556" t="s">
        <v>689</v>
      </c>
      <c r="G3" s="2556"/>
      <c r="H3" s="2556" t="s">
        <v>688</v>
      </c>
      <c r="I3" s="2902" t="s">
        <v>1327</v>
      </c>
    </row>
    <row r="4" spans="1:17" s="2554" customFormat="1" ht="11.25" x14ac:dyDescent="0.2">
      <c r="A4" s="1018"/>
      <c r="B4" s="1018"/>
      <c r="C4" s="2555" t="s">
        <v>687</v>
      </c>
      <c r="D4" s="2555" t="s">
        <v>662</v>
      </c>
      <c r="E4" s="2903"/>
      <c r="F4" s="2555" t="s">
        <v>685</v>
      </c>
      <c r="G4" s="2555" t="s">
        <v>667</v>
      </c>
      <c r="H4" s="2555" t="s">
        <v>684</v>
      </c>
      <c r="I4" s="2903"/>
      <c r="N4" s="2688"/>
      <c r="O4" s="2688"/>
      <c r="P4" s="2688"/>
      <c r="Q4" s="2688"/>
    </row>
    <row r="5" spans="1:17" ht="14.25" customHeight="1" x14ac:dyDescent="0.25">
      <c r="A5" s="2823"/>
      <c r="B5" s="1017" t="s">
        <v>1334</v>
      </c>
      <c r="C5" s="1014">
        <v>32.030792616684472</v>
      </c>
      <c r="D5" s="1014">
        <v>318.66535365153692</v>
      </c>
      <c r="E5" s="1014"/>
      <c r="F5" s="1014"/>
      <c r="G5" s="1822">
        <v>232.11181831343117</v>
      </c>
      <c r="H5" s="1014"/>
      <c r="I5" s="1014"/>
      <c r="N5" s="1353"/>
      <c r="O5" s="1353"/>
      <c r="P5" s="1353"/>
      <c r="Q5" s="1353"/>
    </row>
    <row r="6" spans="1:17" ht="14.25" customHeight="1" x14ac:dyDescent="0.25">
      <c r="A6" s="2824"/>
      <c r="B6" s="1034" t="s">
        <v>1333</v>
      </c>
      <c r="C6" s="1033">
        <v>-24.51233901184267</v>
      </c>
      <c r="D6" s="1033">
        <v>-243.86637176023015</v>
      </c>
      <c r="E6" s="1033"/>
      <c r="F6" s="1033"/>
      <c r="G6" s="1033">
        <v>79.552860927143286</v>
      </c>
      <c r="H6" s="1033"/>
      <c r="I6" s="1033"/>
      <c r="N6" s="1047"/>
      <c r="O6" s="1046"/>
      <c r="P6" s="1046"/>
      <c r="Q6" s="1046"/>
    </row>
    <row r="7" spans="1:17" ht="14.25" customHeight="1" x14ac:dyDescent="0.25">
      <c r="A7" s="2825"/>
      <c r="B7" s="1037" t="s">
        <v>683</v>
      </c>
      <c r="C7" s="1020">
        <v>7.5184536048418007</v>
      </c>
      <c r="D7" s="1020">
        <v>74.798981891306795</v>
      </c>
      <c r="E7" s="1020">
        <v>323.28831711999999</v>
      </c>
      <c r="F7" s="1020">
        <v>804.07615212113637</v>
      </c>
      <c r="G7" s="1020">
        <v>311.66467924057446</v>
      </c>
      <c r="H7" s="1020">
        <v>96.40455987306494</v>
      </c>
      <c r="I7" s="1020">
        <v>4020.6181499995</v>
      </c>
      <c r="L7" s="2687"/>
      <c r="N7" s="1018"/>
      <c r="O7" s="1046"/>
      <c r="P7" s="1046"/>
      <c r="Q7" s="1046"/>
    </row>
    <row r="8" spans="1:17" ht="14.25" customHeight="1" x14ac:dyDescent="0.25">
      <c r="A8" s="2824"/>
      <c r="B8" s="1017" t="s">
        <v>1334</v>
      </c>
      <c r="C8" s="1014">
        <v>13.323147669999999</v>
      </c>
      <c r="D8" s="1014">
        <v>16.499254080495355</v>
      </c>
      <c r="E8" s="1014"/>
      <c r="F8" s="1014"/>
      <c r="G8" s="1822">
        <v>47.819128760000005</v>
      </c>
      <c r="H8" s="1014"/>
      <c r="I8" s="1014"/>
      <c r="N8" s="1017"/>
      <c r="O8" s="1014"/>
      <c r="P8" s="1014"/>
      <c r="Q8" s="1014"/>
    </row>
    <row r="9" spans="1:17" ht="14.25" customHeight="1" x14ac:dyDescent="0.25">
      <c r="A9" s="2824"/>
      <c r="B9" s="1034" t="s">
        <v>1333</v>
      </c>
      <c r="C9" s="1033">
        <v>-4.345465289999999</v>
      </c>
      <c r="D9" s="1033">
        <v>-5.3813811640866858</v>
      </c>
      <c r="E9" s="1033"/>
      <c r="F9" s="1033"/>
      <c r="G9" s="1033">
        <v>40.57194415</v>
      </c>
      <c r="H9" s="1033"/>
      <c r="I9" s="1033"/>
      <c r="N9" s="2306"/>
      <c r="O9" s="1014"/>
      <c r="P9" s="1014"/>
      <c r="Q9" s="1014"/>
    </row>
    <row r="10" spans="1:17" ht="14.25" customHeight="1" x14ac:dyDescent="0.25">
      <c r="A10" s="2824"/>
      <c r="B10" s="1037" t="s">
        <v>682</v>
      </c>
      <c r="C10" s="1020">
        <v>8.977682380000001</v>
      </c>
      <c r="D10" s="1020">
        <v>11.11787291640867</v>
      </c>
      <c r="E10" s="1020">
        <v>550.58190675000003</v>
      </c>
      <c r="F10" s="1020">
        <v>170.45879465944273</v>
      </c>
      <c r="G10" s="1020">
        <v>88.391072910000005</v>
      </c>
      <c r="H10" s="1020">
        <v>16.054118710830668</v>
      </c>
      <c r="I10" s="1020">
        <v>32300</v>
      </c>
      <c r="N10" s="1037"/>
      <c r="O10" s="1020"/>
      <c r="P10" s="1020"/>
      <c r="Q10" s="1020"/>
    </row>
    <row r="11" spans="1:17" ht="14.25" customHeight="1" x14ac:dyDescent="0.25">
      <c r="A11" s="2824"/>
      <c r="B11" s="1017" t="s">
        <v>1334</v>
      </c>
      <c r="C11" s="1014">
        <v>8.5193832685975912E-2</v>
      </c>
      <c r="D11" s="1014">
        <v>0.12258105422442578</v>
      </c>
      <c r="E11" s="1014"/>
      <c r="F11" s="1014"/>
      <c r="G11" s="1822">
        <v>8.4250043980572471</v>
      </c>
      <c r="H11" s="1014"/>
      <c r="I11" s="1014"/>
      <c r="N11" s="1353"/>
      <c r="O11" s="1353"/>
      <c r="P11" s="1353"/>
      <c r="Q11" s="1353"/>
    </row>
    <row r="12" spans="1:17" ht="14.25" customHeight="1" x14ac:dyDescent="0.25">
      <c r="A12" s="2824"/>
      <c r="B12" s="1034" t="s">
        <v>1333</v>
      </c>
      <c r="C12" s="1033">
        <v>-0.43148573097800991</v>
      </c>
      <c r="D12" s="1033">
        <v>-0.62084277838562574</v>
      </c>
      <c r="E12" s="1033"/>
      <c r="F12" s="1033"/>
      <c r="G12" s="1033">
        <v>3.3167408732045054</v>
      </c>
      <c r="H12" s="1033"/>
      <c r="I12" s="1033"/>
      <c r="N12" s="1353"/>
      <c r="O12" s="1353"/>
      <c r="P12" s="1353"/>
      <c r="Q12" s="1353"/>
    </row>
    <row r="13" spans="1:17" ht="14.25" customHeight="1" x14ac:dyDescent="0.25">
      <c r="A13" s="2824"/>
      <c r="B13" s="1037" t="s">
        <v>681</v>
      </c>
      <c r="C13" s="1020">
        <v>-0.34629189829203399</v>
      </c>
      <c r="D13" s="1020">
        <v>-0.49826172416119996</v>
      </c>
      <c r="E13" s="1020">
        <v>118.00375574</v>
      </c>
      <c r="F13" s="1020">
        <v>42.447394151079145</v>
      </c>
      <c r="G13" s="1020">
        <v>11.741745271261752</v>
      </c>
      <c r="H13" s="1020">
        <v>9.9503148841572209</v>
      </c>
      <c r="I13" s="1020">
        <v>27800</v>
      </c>
    </row>
    <row r="14" spans="1:17" ht="14.25" customHeight="1" x14ac:dyDescent="0.25">
      <c r="A14" s="2824"/>
      <c r="B14" s="1017" t="s">
        <v>1334</v>
      </c>
      <c r="C14" s="1014">
        <v>6.6694342974676548</v>
      </c>
      <c r="D14" s="1014">
        <v>5.9415895745814291</v>
      </c>
      <c r="E14" s="1014"/>
      <c r="F14" s="1014"/>
      <c r="G14" s="1822">
        <v>11.333550374843174</v>
      </c>
      <c r="H14" s="1014"/>
      <c r="I14" s="1014"/>
    </row>
    <row r="15" spans="1:17" ht="14.25" customHeight="1" x14ac:dyDescent="0.25">
      <c r="A15" s="2824"/>
      <c r="B15" s="1034" t="s">
        <v>1333</v>
      </c>
      <c r="C15" s="1033">
        <v>-5.4625214253925254</v>
      </c>
      <c r="D15" s="1033">
        <v>-4.8663887976770832</v>
      </c>
      <c r="E15" s="1033"/>
      <c r="F15" s="1033"/>
      <c r="G15" s="1033">
        <v>9.4512986941259882</v>
      </c>
      <c r="H15" s="1033"/>
      <c r="I15" s="1033"/>
    </row>
    <row r="16" spans="1:17" ht="14.25" customHeight="1" x14ac:dyDescent="0.25">
      <c r="A16" s="2824"/>
      <c r="B16" s="1037" t="s">
        <v>680</v>
      </c>
      <c r="C16" s="1020">
        <v>1.2069128720751301</v>
      </c>
      <c r="D16" s="1020">
        <v>1.0752007769043475</v>
      </c>
      <c r="E16" s="1020">
        <v>154.42801349000001</v>
      </c>
      <c r="F16" s="1020">
        <v>34.393766924276171</v>
      </c>
      <c r="G16" s="1020">
        <v>20.784849068969162</v>
      </c>
      <c r="H16" s="1020">
        <v>13.459247839327471</v>
      </c>
      <c r="I16" s="1020">
        <v>44900</v>
      </c>
    </row>
    <row r="17" spans="1:10" ht="14.25" customHeight="1" x14ac:dyDescent="0.25">
      <c r="A17" s="2824"/>
      <c r="B17" s="1017"/>
      <c r="C17" s="1014"/>
      <c r="D17" s="1014"/>
      <c r="E17" s="1014"/>
      <c r="F17" s="1014"/>
      <c r="G17" s="1014"/>
      <c r="H17" s="1014"/>
      <c r="I17" s="1014"/>
    </row>
    <row r="18" spans="1:10" ht="14.25" customHeight="1" x14ac:dyDescent="0.25">
      <c r="A18" s="2824"/>
      <c r="B18" s="1017"/>
      <c r="C18" s="1014"/>
      <c r="D18" s="1014"/>
      <c r="E18" s="1014"/>
      <c r="F18" s="1014"/>
      <c r="G18" s="1014"/>
      <c r="H18" s="1014"/>
      <c r="I18" s="1014"/>
    </row>
    <row r="19" spans="1:10" ht="14.25" customHeight="1" x14ac:dyDescent="0.25">
      <c r="A19" s="2676"/>
      <c r="B19" s="1037"/>
      <c r="C19" s="1020"/>
      <c r="D19" s="1020"/>
      <c r="E19" s="1020"/>
      <c r="F19" s="1020"/>
      <c r="G19" s="1020"/>
      <c r="H19" s="1020"/>
      <c r="I19" s="1020"/>
    </row>
    <row r="20" spans="1:10" ht="14.25" customHeight="1" x14ac:dyDescent="0.25">
      <c r="A20" s="2824"/>
      <c r="B20" s="1037"/>
      <c r="C20" s="1020"/>
      <c r="D20" s="1020"/>
      <c r="E20" s="1020"/>
      <c r="F20" s="1020"/>
      <c r="G20" s="1020"/>
      <c r="H20" s="1020"/>
      <c r="I20" s="1020"/>
    </row>
    <row r="21" spans="1:10" ht="14.25" customHeight="1" x14ac:dyDescent="0.25">
      <c r="A21" s="2824"/>
      <c r="B21" s="1037" t="s">
        <v>4</v>
      </c>
      <c r="C21" s="1020">
        <v>1.1448153754858437</v>
      </c>
      <c r="D21" s="1020"/>
      <c r="E21" s="1020">
        <v>0</v>
      </c>
      <c r="F21" s="1020"/>
      <c r="G21" s="1020">
        <v>5.865330592573514</v>
      </c>
      <c r="H21" s="1020"/>
      <c r="I21" s="1020"/>
      <c r="J21" s="1839"/>
    </row>
    <row r="22" spans="1:10" ht="14.25" customHeight="1" x14ac:dyDescent="0.25">
      <c r="A22" s="2824"/>
      <c r="B22" s="1037"/>
      <c r="C22" s="1020"/>
      <c r="D22" s="1020"/>
      <c r="E22" s="1020"/>
      <c r="F22" s="1043"/>
      <c r="G22" s="1020"/>
      <c r="H22" s="1020"/>
      <c r="I22" s="1059"/>
    </row>
    <row r="23" spans="1:10" ht="14.25" customHeight="1" x14ac:dyDescent="0.25">
      <c r="A23" s="2824"/>
      <c r="B23" s="1017" t="s">
        <v>1334</v>
      </c>
      <c r="C23" s="1014">
        <v>52.897106366638091</v>
      </c>
      <c r="D23" s="1014">
        <v>19.408110966260683</v>
      </c>
      <c r="E23" s="1014"/>
      <c r="F23" s="1040"/>
      <c r="G23" s="1815">
        <v>303.47080464005489</v>
      </c>
      <c r="H23" s="1014"/>
      <c r="I23" s="1014"/>
    </row>
    <row r="24" spans="1:10" ht="14.25" customHeight="1" x14ac:dyDescent="0.25">
      <c r="A24" s="2824"/>
      <c r="B24" s="1034" t="s">
        <v>1333</v>
      </c>
      <c r="C24" s="1033">
        <v>-34.395534032527394</v>
      </c>
      <c r="D24" s="1033">
        <v>-12.619827190927573</v>
      </c>
      <c r="E24" s="1033"/>
      <c r="F24" s="1039"/>
      <c r="G24" s="1033">
        <v>134.976872443324</v>
      </c>
      <c r="H24" s="1033"/>
      <c r="I24" s="1033"/>
      <c r="J24" s="1839"/>
    </row>
    <row r="25" spans="1:10" ht="14.25" customHeight="1" x14ac:dyDescent="0.25">
      <c r="A25" s="2552" t="s">
        <v>1226</v>
      </c>
      <c r="B25" s="2681"/>
      <c r="C25" s="2680">
        <v>18.501572334110701</v>
      </c>
      <c r="D25" s="2680">
        <v>6.7882837753331104</v>
      </c>
      <c r="E25" s="2680">
        <v>1146.3019930999999</v>
      </c>
      <c r="F25" s="2680">
        <v>105.14543143782433</v>
      </c>
      <c r="G25" s="2680">
        <v>438.44767708337889</v>
      </c>
      <c r="H25" s="2680">
        <v>38.248880288314218</v>
      </c>
      <c r="I25" s="2680">
        <v>109020.6181499995</v>
      </c>
      <c r="J25" s="1839"/>
    </row>
    <row r="26" spans="1:10" ht="14.25" customHeight="1" x14ac:dyDescent="0.25">
      <c r="A26" s="1018"/>
      <c r="B26" s="1017" t="s">
        <v>1334</v>
      </c>
      <c r="C26" s="1014">
        <v>-23.835635647563787</v>
      </c>
      <c r="D26" s="1014">
        <v>-26.616319017208763</v>
      </c>
      <c r="E26" s="1014"/>
      <c r="F26" s="1040"/>
      <c r="G26" s="1815">
        <v>450.41445475123157</v>
      </c>
      <c r="H26" s="1014"/>
      <c r="I26" s="1014"/>
    </row>
    <row r="27" spans="1:10" ht="14.25" customHeight="1" x14ac:dyDescent="0.25">
      <c r="A27" s="2824"/>
      <c r="B27" s="1034" t="s">
        <v>1333</v>
      </c>
      <c r="C27" s="1033">
        <v>-4.0896890496836118</v>
      </c>
      <c r="D27" s="1033">
        <v>-4.5667952823691538</v>
      </c>
      <c r="E27" s="1033"/>
      <c r="F27" s="1039"/>
      <c r="G27" s="1033">
        <v>67.032411801168109</v>
      </c>
      <c r="H27" s="1033"/>
      <c r="I27" s="1033"/>
    </row>
    <row r="28" spans="1:10" ht="14.25" customHeight="1" x14ac:dyDescent="0.25">
      <c r="A28" s="2824"/>
      <c r="B28" s="1833" t="s">
        <v>679</v>
      </c>
      <c r="C28" s="1020">
        <v>-27.925324697247401</v>
      </c>
      <c r="D28" s="1831">
        <v>-31.18311429957792</v>
      </c>
      <c r="E28" s="1831">
        <v>968.67335118999995</v>
      </c>
      <c r="F28" s="1831">
        <v>270.41988013205071</v>
      </c>
      <c r="G28" s="1831">
        <v>517.44686655239968</v>
      </c>
      <c r="H28" s="1831">
        <v>53.418096607770238</v>
      </c>
      <c r="I28" s="1831">
        <v>35821.084999999999</v>
      </c>
    </row>
    <row r="29" spans="1:10" ht="14.25" customHeight="1" x14ac:dyDescent="0.25">
      <c r="A29" s="2824"/>
      <c r="B29" s="1017" t="s">
        <v>1334</v>
      </c>
      <c r="C29" s="1014">
        <v>12.53874082081953</v>
      </c>
      <c r="D29" s="1014">
        <v>17.866068289174301</v>
      </c>
      <c r="E29" s="1014"/>
      <c r="F29" s="1040"/>
      <c r="G29" s="1815">
        <v>376.61090733186631</v>
      </c>
      <c r="H29" s="1014"/>
      <c r="I29" s="1014"/>
    </row>
    <row r="30" spans="1:10" ht="14.25" customHeight="1" x14ac:dyDescent="0.25">
      <c r="A30" s="2824"/>
      <c r="B30" s="1034" t="s">
        <v>1333</v>
      </c>
      <c r="C30" s="1033">
        <v>-3.4538010400309216</v>
      </c>
      <c r="D30" s="1033">
        <v>-4.9212154649497393</v>
      </c>
      <c r="E30" s="1033"/>
      <c r="F30" s="1039"/>
      <c r="G30" s="1033">
        <v>64.560405688820538</v>
      </c>
      <c r="H30" s="1033"/>
      <c r="I30" s="1033"/>
    </row>
    <row r="31" spans="1:10" ht="14.25" customHeight="1" x14ac:dyDescent="0.25">
      <c r="A31" s="2824"/>
      <c r="B31" s="1042" t="s">
        <v>678</v>
      </c>
      <c r="C31" s="1020">
        <v>9.0849397807886092</v>
      </c>
      <c r="D31" s="1041">
        <v>12.94485282422456</v>
      </c>
      <c r="E31" s="1041">
        <v>773.34117910999998</v>
      </c>
      <c r="F31" s="1041">
        <v>275.47754822933615</v>
      </c>
      <c r="G31" s="1831">
        <v>441.17131302068685</v>
      </c>
      <c r="H31" s="1041">
        <v>57.047435845639185</v>
      </c>
      <c r="I31" s="1041">
        <v>28072.748</v>
      </c>
    </row>
    <row r="32" spans="1:10" ht="14.25" customHeight="1" x14ac:dyDescent="0.25">
      <c r="A32" s="2824"/>
      <c r="B32" s="1037"/>
      <c r="C32" s="1020"/>
      <c r="D32" s="1020"/>
      <c r="E32" s="1020"/>
      <c r="F32" s="1020"/>
      <c r="G32" s="1020"/>
      <c r="H32" s="1020"/>
      <c r="I32" s="1020"/>
    </row>
    <row r="33" spans="1:11" ht="14.25" customHeight="1" x14ac:dyDescent="0.25">
      <c r="A33" s="2824"/>
      <c r="B33" s="1017" t="s">
        <v>1119</v>
      </c>
      <c r="C33" s="1020">
        <v>2.2592278246456905</v>
      </c>
      <c r="D33" s="1020"/>
      <c r="E33" s="1020">
        <v>385.0360184000001</v>
      </c>
      <c r="F33" s="1020"/>
      <c r="G33" s="1020">
        <v>131.76576044715668</v>
      </c>
      <c r="H33" s="1020"/>
      <c r="I33" s="1020"/>
    </row>
    <row r="34" spans="1:11" ht="14.25" customHeight="1" x14ac:dyDescent="0.25">
      <c r="A34" s="2824"/>
      <c r="B34" s="1037"/>
      <c r="C34" s="1020"/>
      <c r="D34" s="1020"/>
      <c r="E34" s="1020"/>
      <c r="F34" s="1020"/>
      <c r="G34" s="1020"/>
      <c r="H34" s="1020"/>
      <c r="I34" s="1020"/>
    </row>
    <row r="35" spans="1:11" ht="14.25" customHeight="1" x14ac:dyDescent="0.25">
      <c r="A35" s="2824"/>
      <c r="B35" s="1017" t="s">
        <v>1334</v>
      </c>
      <c r="C35" s="1014">
        <v>-6.2038272854452785</v>
      </c>
      <c r="D35" s="1014">
        <v>-3.8838347891542386</v>
      </c>
      <c r="E35" s="1014"/>
      <c r="F35" s="1040"/>
      <c r="G35" s="1014">
        <v>915.43712064095962</v>
      </c>
      <c r="H35" s="1014"/>
      <c r="I35" s="1014"/>
    </row>
    <row r="36" spans="1:11" ht="14.25" customHeight="1" x14ac:dyDescent="0.25">
      <c r="A36" s="2824"/>
      <c r="B36" s="1034" t="s">
        <v>1333</v>
      </c>
      <c r="C36" s="1033">
        <v>-10.388273059822723</v>
      </c>
      <c r="D36" s="1033">
        <v>-6.5034589862985506</v>
      </c>
      <c r="E36" s="1033"/>
      <c r="F36" s="1039"/>
      <c r="G36" s="1815">
        <v>174.94605451918596</v>
      </c>
      <c r="H36" s="1033"/>
      <c r="I36" s="1033"/>
    </row>
    <row r="37" spans="1:11" ht="14.25" customHeight="1" x14ac:dyDescent="0.25">
      <c r="A37" s="2552" t="s">
        <v>1225</v>
      </c>
      <c r="B37" s="2681"/>
      <c r="C37" s="2680">
        <v>-16.592100345268001</v>
      </c>
      <c r="D37" s="2680">
        <v>-10.337293775452791</v>
      </c>
      <c r="E37" s="2680">
        <v>2127.0505487</v>
      </c>
      <c r="F37" s="2680">
        <v>332.90388897156942</v>
      </c>
      <c r="G37" s="2686">
        <v>1090.3831751601456</v>
      </c>
      <c r="H37" s="2680">
        <v>51.262682771058756</v>
      </c>
      <c r="I37" s="2680">
        <v>63893.832999999999</v>
      </c>
      <c r="J37" s="1839"/>
    </row>
    <row r="38" spans="1:11" ht="14.25" customHeight="1" x14ac:dyDescent="0.25">
      <c r="A38" s="2676"/>
      <c r="B38" s="1017" t="s">
        <v>1334</v>
      </c>
      <c r="C38" s="1014">
        <f>26.3098019242717+C41</f>
        <v>71.545471924271695</v>
      </c>
      <c r="D38" s="1014">
        <v>70.646285996113193</v>
      </c>
      <c r="E38" s="1014"/>
      <c r="F38" s="1014"/>
      <c r="G38" s="1829">
        <f>419.788993529557+G41</f>
        <v>754.09585129955701</v>
      </c>
      <c r="H38" s="1014"/>
      <c r="I38" s="1014"/>
      <c r="K38" s="1839"/>
    </row>
    <row r="39" spans="1:11" ht="14.25" customHeight="1" x14ac:dyDescent="0.25">
      <c r="A39" s="2824"/>
      <c r="B39" s="1034" t="s">
        <v>1333</v>
      </c>
      <c r="C39" s="1033">
        <f>-3.93176298186544+C42</f>
        <v>-33.167432981865439</v>
      </c>
      <c r="D39" s="1033">
        <v>-32.750583554385223</v>
      </c>
      <c r="E39" s="1033"/>
      <c r="F39" s="1033"/>
      <c r="G39" s="1033">
        <f>31.3685619826879+G42</f>
        <v>75.360903665187891</v>
      </c>
      <c r="H39" s="1033"/>
      <c r="I39" s="1014"/>
      <c r="K39" s="1356"/>
    </row>
    <row r="40" spans="1:11" ht="14.25" customHeight="1" x14ac:dyDescent="0.25">
      <c r="A40" s="2824"/>
      <c r="B40" s="1832" t="s">
        <v>1338</v>
      </c>
      <c r="C40" s="1020">
        <f>22.3780389424063+C43</f>
        <v>38.378038942406299</v>
      </c>
      <c r="D40" s="1831">
        <v>37.895702441727984</v>
      </c>
      <c r="E40" s="1020">
        <f>851.40664915+E43</f>
        <v>1813.20239915</v>
      </c>
      <c r="F40" s="1020">
        <v>447.60350240884031</v>
      </c>
      <c r="G40" s="2553">
        <f>451.157555512245+G43</f>
        <v>829.45675496474496</v>
      </c>
      <c r="H40" s="1020">
        <v>45.745403566285866</v>
      </c>
      <c r="I40" s="1831">
        <f>31809.12+I43</f>
        <v>40509.119999999995</v>
      </c>
      <c r="K40" s="1356"/>
    </row>
    <row r="41" spans="1:11" ht="14.25" customHeight="1" x14ac:dyDescent="0.25">
      <c r="A41" s="2826"/>
      <c r="B41" s="2685" t="s">
        <v>1337</v>
      </c>
      <c r="C41" s="1014">
        <v>45.235669999999999</v>
      </c>
      <c r="D41" s="1014"/>
      <c r="E41" s="1014"/>
      <c r="F41" s="1014"/>
      <c r="G41" s="1014">
        <v>334.30685777000002</v>
      </c>
      <c r="H41" s="1014"/>
      <c r="I41" s="1014"/>
    </row>
    <row r="42" spans="1:11" ht="14.25" customHeight="1" x14ac:dyDescent="0.25">
      <c r="A42" s="2824"/>
      <c r="B42" s="2684" t="s">
        <v>1336</v>
      </c>
      <c r="C42" s="1033">
        <v>-29.235669999999999</v>
      </c>
      <c r="D42" s="1033"/>
      <c r="E42" s="1033"/>
      <c r="F42" s="1033"/>
      <c r="G42" s="1033">
        <v>43.992341682499998</v>
      </c>
      <c r="H42" s="1033"/>
      <c r="I42" s="1014"/>
    </row>
    <row r="43" spans="1:11" ht="14.25" customHeight="1" x14ac:dyDescent="0.25">
      <c r="A43" s="2824"/>
      <c r="B43" s="2683" t="s">
        <v>1335</v>
      </c>
      <c r="C43" s="1020">
        <v>16</v>
      </c>
      <c r="D43" s="1831">
        <f>C43*4/I40*10000</f>
        <v>15.798911455000752</v>
      </c>
      <c r="E43" s="1020">
        <v>961.79575</v>
      </c>
      <c r="F43" s="1020">
        <v>237.42696706321937</v>
      </c>
      <c r="G43" s="1020">
        <v>378.29919945249998</v>
      </c>
      <c r="H43" s="1020">
        <v>21</v>
      </c>
      <c r="I43" s="1831">
        <v>8700</v>
      </c>
    </row>
    <row r="44" spans="1:11" ht="14.25" customHeight="1" x14ac:dyDescent="0.25">
      <c r="A44" s="2824"/>
      <c r="B44" s="1017" t="s">
        <v>1334</v>
      </c>
      <c r="C44" s="1014">
        <v>-1.200896341876869</v>
      </c>
      <c r="D44" s="1014">
        <v>-20.014939031281148</v>
      </c>
      <c r="E44" s="1014"/>
      <c r="F44" s="1014"/>
      <c r="G44" s="1014">
        <v>42.696532397707301</v>
      </c>
      <c r="H44" s="1014"/>
      <c r="I44" s="1014"/>
    </row>
    <row r="45" spans="1:11" ht="14.25" customHeight="1" x14ac:dyDescent="0.25">
      <c r="A45" s="2824"/>
      <c r="B45" s="1034" t="s">
        <v>1333</v>
      </c>
      <c r="C45" s="1033">
        <v>-2.9865903038852513</v>
      </c>
      <c r="D45" s="1033">
        <v>-49.77650506475419</v>
      </c>
      <c r="E45" s="1033"/>
      <c r="F45" s="1033"/>
      <c r="G45" s="1033">
        <v>3.8004546626134612</v>
      </c>
      <c r="H45" s="1033"/>
      <c r="I45" s="1014"/>
    </row>
    <row r="46" spans="1:11" ht="14.25" customHeight="1" x14ac:dyDescent="0.25">
      <c r="A46" s="2824"/>
      <c r="B46" s="1832" t="s">
        <v>677</v>
      </c>
      <c r="C46" s="1020">
        <v>-4.18748664576212</v>
      </c>
      <c r="D46" s="1831">
        <v>-69.791444096035335</v>
      </c>
      <c r="E46" s="1020">
        <v>67.856309699999997</v>
      </c>
      <c r="F46" s="1020">
        <v>282.73462374999997</v>
      </c>
      <c r="G46" s="2553">
        <v>46.496987060320762</v>
      </c>
      <c r="H46" s="1020">
        <v>68.52271699697333</v>
      </c>
      <c r="I46" s="1831">
        <v>2400</v>
      </c>
    </row>
    <row r="47" spans="1:11" ht="14.25" customHeight="1" x14ac:dyDescent="0.25">
      <c r="A47" s="1018"/>
      <c r="B47" s="1037"/>
      <c r="C47" s="1020"/>
      <c r="D47" s="1020"/>
      <c r="E47" s="1020"/>
      <c r="F47" s="1020"/>
      <c r="G47" s="1020"/>
      <c r="H47" s="1020"/>
      <c r="I47" s="1020"/>
    </row>
    <row r="48" spans="1:11" ht="14.25" customHeight="1" x14ac:dyDescent="0.25">
      <c r="A48" s="2676"/>
      <c r="B48" s="1037" t="s">
        <v>1119</v>
      </c>
      <c r="C48" s="1014">
        <v>0.56512519113122628</v>
      </c>
      <c r="D48" s="1014"/>
      <c r="E48" s="1014">
        <v>12.306105490000277</v>
      </c>
      <c r="F48" s="1014">
        <v>67.77982755012269</v>
      </c>
      <c r="G48" s="1014">
        <v>15.950277464856054</v>
      </c>
      <c r="H48" s="1014"/>
      <c r="I48" s="1020">
        <v>1815.6000000000004</v>
      </c>
    </row>
    <row r="49" spans="1:10" ht="14.25" customHeight="1" x14ac:dyDescent="0.25">
      <c r="A49" s="2676"/>
      <c r="B49" s="1017"/>
      <c r="C49" s="1014"/>
      <c r="D49" s="1014"/>
      <c r="E49" s="1014"/>
      <c r="F49" s="1014"/>
      <c r="G49" s="1014"/>
      <c r="H49" s="1014"/>
      <c r="I49" s="1014"/>
    </row>
    <row r="50" spans="1:10" ht="14.25" customHeight="1" x14ac:dyDescent="0.25">
      <c r="A50" s="2676"/>
      <c r="B50" s="1017" t="s">
        <v>1334</v>
      </c>
      <c r="C50" s="1014">
        <v>70.03850065102516</v>
      </c>
      <c r="D50" s="1014">
        <v>62.639632535228976</v>
      </c>
      <c r="E50" s="1014"/>
      <c r="F50" s="1014"/>
      <c r="G50" s="1014">
        <v>773.90529740349007</v>
      </c>
      <c r="H50" s="1014"/>
      <c r="I50" s="1014"/>
    </row>
    <row r="51" spans="1:10" ht="14.25" customHeight="1" x14ac:dyDescent="0.25">
      <c r="A51" s="2824"/>
      <c r="B51" s="1034" t="s">
        <v>1333</v>
      </c>
      <c r="C51" s="1033">
        <v>-35.282822933009456</v>
      </c>
      <c r="D51" s="1033">
        <v>-31.555545061442043</v>
      </c>
      <c r="E51" s="1033"/>
      <c r="F51" s="1033"/>
      <c r="G51" s="1033">
        <v>117.99890757656954</v>
      </c>
      <c r="H51" s="1033"/>
      <c r="I51" s="1033"/>
    </row>
    <row r="52" spans="1:10" ht="14.25" customHeight="1" x14ac:dyDescent="0.25">
      <c r="A52" s="2552" t="s">
        <v>1224</v>
      </c>
      <c r="B52" s="2681"/>
      <c r="C52" s="2680">
        <v>34.855677718015698</v>
      </c>
      <c r="D52" s="2680">
        <v>31.173523472491897</v>
      </c>
      <c r="E52" s="2680">
        <v>1893.3648143400001</v>
      </c>
      <c r="F52" s="2680">
        <v>423.33743270835458</v>
      </c>
      <c r="G52" s="2680">
        <v>891.9042049800596</v>
      </c>
      <c r="H52" s="2680">
        <v>47.106833201131643</v>
      </c>
      <c r="I52" s="2680">
        <v>44724.72</v>
      </c>
    </row>
    <row r="53" spans="1:10" ht="14.25" customHeight="1" x14ac:dyDescent="0.25">
      <c r="A53" s="1018"/>
      <c r="B53" s="1829"/>
      <c r="C53" s="2682"/>
      <c r="D53" s="2682"/>
      <c r="E53" s="2682"/>
      <c r="F53" s="2682"/>
      <c r="G53" s="2682"/>
      <c r="H53" s="2682"/>
      <c r="I53" s="2682"/>
    </row>
    <row r="54" spans="1:10" ht="14.25" customHeight="1" x14ac:dyDescent="0.25">
      <c r="A54" s="2552" t="s">
        <v>1223</v>
      </c>
      <c r="B54" s="2681"/>
      <c r="C54" s="2680">
        <v>0.14387814670692101</v>
      </c>
      <c r="D54" s="2680"/>
      <c r="E54" s="2680">
        <v>20.491371000000001</v>
      </c>
      <c r="F54" s="2680"/>
      <c r="G54" s="2680">
        <v>7.0037677668549083</v>
      </c>
      <c r="H54" s="2680"/>
      <c r="I54" s="2680">
        <v>9500</v>
      </c>
    </row>
    <row r="55" spans="1:10" ht="14.25" customHeight="1" x14ac:dyDescent="0.25">
      <c r="A55" s="2827"/>
      <c r="B55" s="1036"/>
      <c r="C55" s="1033"/>
      <c r="D55" s="1033"/>
      <c r="E55" s="1033"/>
      <c r="F55" s="1033"/>
      <c r="G55" s="1033"/>
      <c r="H55" s="1033"/>
      <c r="I55" s="1033"/>
    </row>
    <row r="56" spans="1:10" ht="14.25" customHeight="1" x14ac:dyDescent="0.25">
      <c r="A56" s="2552" t="s">
        <v>676</v>
      </c>
      <c r="B56" s="2681" t="s">
        <v>1119</v>
      </c>
      <c r="C56" s="2680">
        <v>3.4365798744726188</v>
      </c>
      <c r="D56" s="2680"/>
      <c r="E56" s="2680">
        <v>24.645556330000002</v>
      </c>
      <c r="F56" s="2680">
        <v>79.50179461290324</v>
      </c>
      <c r="G56" s="2680">
        <v>-18.594349535325826</v>
      </c>
      <c r="H56" s="2680">
        <v>-75.44706756199983</v>
      </c>
      <c r="I56" s="2680">
        <v>3100</v>
      </c>
    </row>
    <row r="57" spans="1:10" ht="14.25" customHeight="1" x14ac:dyDescent="0.25">
      <c r="A57" s="1018"/>
      <c r="B57" s="1828"/>
      <c r="C57" s="2679"/>
      <c r="D57" s="2679"/>
      <c r="E57" s="2679"/>
      <c r="F57" s="2679"/>
      <c r="G57" s="2679"/>
      <c r="H57" s="2679"/>
      <c r="I57" s="2679"/>
    </row>
    <row r="58" spans="1:10" ht="14.25" customHeight="1" x14ac:dyDescent="0.25">
      <c r="A58" s="2828"/>
      <c r="B58" s="1017" t="s">
        <v>1334</v>
      </c>
      <c r="C58" s="1014">
        <v>120.2701170333723</v>
      </c>
      <c r="D58" s="1014">
        <v>20.894814107025603</v>
      </c>
      <c r="E58" s="1014"/>
      <c r="F58" s="1014"/>
      <c r="G58" s="1014">
        <v>1962.2222166535273</v>
      </c>
      <c r="H58" s="1014"/>
      <c r="I58" s="1040"/>
    </row>
    <row r="59" spans="1:10" ht="14.25" customHeight="1" thickBot="1" x14ac:dyDescent="0.3">
      <c r="A59" s="2829"/>
      <c r="B59" s="1034" t="s">
        <v>1333</v>
      </c>
      <c r="C59" s="1014">
        <v>-80.644509305334424</v>
      </c>
      <c r="D59" s="1033">
        <v>-14.010562825175388</v>
      </c>
      <c r="E59" s="1014"/>
      <c r="F59" s="1014"/>
      <c r="G59" s="1014">
        <v>446.91860418972169</v>
      </c>
      <c r="H59" s="1033"/>
      <c r="I59" s="1014"/>
    </row>
    <row r="60" spans="1:10" ht="14.25" customHeight="1" thickBot="1" x14ac:dyDescent="0.3">
      <c r="A60" s="1032" t="s">
        <v>673</v>
      </c>
      <c r="B60" s="1031"/>
      <c r="C60" s="1029">
        <v>40.025607728037905</v>
      </c>
      <c r="D60" s="1030">
        <v>6.9537442352867833</v>
      </c>
      <c r="E60" s="1029">
        <v>5211.8542834700002</v>
      </c>
      <c r="F60" s="1029">
        <v>226.36696689958578</v>
      </c>
      <c r="G60" s="1029">
        <v>2409.140820843249</v>
      </c>
      <c r="H60" s="1029">
        <v>46.224255127088227</v>
      </c>
      <c r="I60" s="1029">
        <v>230239.17114999951</v>
      </c>
      <c r="J60" s="2678"/>
    </row>
    <row r="61" spans="1:10" ht="14.25" customHeight="1" x14ac:dyDescent="0.25">
      <c r="A61" s="1018"/>
      <c r="B61" s="1017"/>
      <c r="C61" s="1014"/>
      <c r="D61" s="1014"/>
      <c r="E61" s="1014"/>
      <c r="F61" s="1014"/>
      <c r="G61" s="1014"/>
      <c r="H61" s="1014"/>
      <c r="I61" s="1040"/>
      <c r="J61" s="2677"/>
    </row>
    <row r="62" spans="1:10" ht="14.25" customHeight="1" thickBot="1" x14ac:dyDescent="0.3">
      <c r="A62" s="2830"/>
      <c r="B62" s="2830"/>
      <c r="C62" s="1022"/>
      <c r="D62" s="2830"/>
      <c r="E62" s="2831"/>
      <c r="F62" s="2831"/>
      <c r="G62" s="1022"/>
      <c r="H62" s="2831"/>
      <c r="I62" s="1022"/>
    </row>
    <row r="63" spans="1:10" ht="14.25" customHeight="1" x14ac:dyDescent="0.25">
      <c r="A63" s="1027" t="s">
        <v>655</v>
      </c>
      <c r="B63" s="1026"/>
      <c r="C63" s="1026"/>
      <c r="D63" s="2832"/>
      <c r="E63" s="1024"/>
      <c r="F63" s="1024"/>
      <c r="G63" s="1024">
        <v>2281.6598140542023</v>
      </c>
      <c r="H63" s="1024"/>
      <c r="I63" s="1024"/>
    </row>
    <row r="64" spans="1:10" ht="14.25" customHeight="1" thickBot="1" x14ac:dyDescent="0.3">
      <c r="A64" s="1023" t="s">
        <v>654</v>
      </c>
      <c r="B64" s="1022"/>
      <c r="C64" s="1022"/>
      <c r="D64" s="2833"/>
      <c r="E64" s="1023"/>
      <c r="F64" s="2307"/>
      <c r="G64" s="1023"/>
      <c r="H64" s="1023"/>
      <c r="I64" s="1021">
        <v>331145.864</v>
      </c>
    </row>
    <row r="65" spans="1:10" ht="14.25" customHeight="1" x14ac:dyDescent="0.25">
      <c r="A65" s="2676"/>
      <c r="B65" s="2303"/>
      <c r="C65" s="1822"/>
      <c r="D65" s="2834"/>
      <c r="E65" s="960"/>
      <c r="F65" s="960"/>
      <c r="G65" s="1059"/>
      <c r="H65" s="960"/>
      <c r="I65" s="1014"/>
    </row>
    <row r="66" spans="1:10" ht="14.25" customHeight="1" x14ac:dyDescent="0.25">
      <c r="A66" s="2304"/>
      <c r="B66" s="960"/>
      <c r="C66" s="1822"/>
      <c r="D66" s="960"/>
      <c r="E66" s="1822"/>
      <c r="F66" s="2303"/>
      <c r="G66" s="2832"/>
      <c r="H66" s="2676"/>
      <c r="I66" s="1020"/>
    </row>
    <row r="67" spans="1:10" ht="14.25" customHeight="1" x14ac:dyDescent="0.25">
      <c r="A67" s="2304"/>
      <c r="B67" s="960"/>
      <c r="C67" s="1822"/>
      <c r="D67" s="960"/>
      <c r="E67" s="1822"/>
      <c r="F67" s="960"/>
      <c r="G67" s="1059"/>
      <c r="H67" s="960"/>
      <c r="I67" s="1014"/>
      <c r="J67" s="1839"/>
    </row>
    <row r="68" spans="1:10" x14ac:dyDescent="0.25">
      <c r="A68" s="1013"/>
      <c r="B68" s="1013"/>
      <c r="C68" s="1020"/>
      <c r="D68" s="1020"/>
      <c r="E68" s="1020"/>
      <c r="F68" s="1020"/>
      <c r="G68" s="1020"/>
      <c r="H68" s="1020"/>
      <c r="I68" s="1020"/>
    </row>
    <row r="69" spans="1:10" x14ac:dyDescent="0.25">
      <c r="A69" s="1018"/>
      <c r="B69" s="1014"/>
      <c r="C69" s="1014"/>
      <c r="D69" s="1014"/>
      <c r="E69" s="1014"/>
      <c r="F69" s="1014"/>
      <c r="G69" s="1014"/>
      <c r="H69" s="1014"/>
      <c r="I69" s="1014"/>
    </row>
    <row r="70" spans="1:10" x14ac:dyDescent="0.25">
      <c r="A70" s="1013"/>
      <c r="B70" s="1013"/>
      <c r="C70" s="1014"/>
      <c r="D70" s="1014"/>
      <c r="E70" s="1014"/>
      <c r="F70" s="1014"/>
      <c r="G70" s="1014"/>
      <c r="H70" s="1020"/>
      <c r="I70" s="1020"/>
    </row>
    <row r="71" spans="1:10" x14ac:dyDescent="0.25">
      <c r="A71" s="1018"/>
      <c r="B71" s="1017"/>
      <c r="C71" s="1014"/>
      <c r="D71" s="1014"/>
      <c r="E71" s="1014"/>
      <c r="F71" s="1014"/>
      <c r="G71" s="1014"/>
      <c r="H71" s="1014"/>
      <c r="I71" s="1014"/>
    </row>
    <row r="72" spans="1:10" x14ac:dyDescent="0.25">
      <c r="A72" s="1013"/>
      <c r="B72" s="1013"/>
      <c r="C72" s="1014"/>
      <c r="D72" s="1014"/>
      <c r="E72" s="1014"/>
      <c r="F72" s="1014"/>
      <c r="G72" s="1014"/>
      <c r="H72" s="1020"/>
      <c r="I72" s="1020"/>
    </row>
    <row r="73" spans="1:10" x14ac:dyDescent="0.25">
      <c r="B73" s="1014"/>
      <c r="C73" s="1016"/>
      <c r="D73" s="1014"/>
      <c r="E73" s="1014"/>
      <c r="F73" s="1014"/>
      <c r="G73" s="1014"/>
      <c r="H73" s="1014"/>
      <c r="I73" s="1014"/>
    </row>
    <row r="74" spans="1:10" x14ac:dyDescent="0.25">
      <c r="B74" s="1017"/>
      <c r="C74" s="1826"/>
      <c r="D74" s="1014"/>
      <c r="E74" s="1014"/>
      <c r="F74" s="1014"/>
      <c r="G74" s="1014"/>
      <c r="H74" s="1019"/>
      <c r="I74" s="1014"/>
    </row>
    <row r="75" spans="1:10" x14ac:dyDescent="0.25">
      <c r="B75" s="2306"/>
      <c r="C75" s="1014"/>
      <c r="D75" s="1015"/>
      <c r="E75" s="1014"/>
      <c r="F75" s="1014"/>
      <c r="G75" s="1014"/>
      <c r="H75" s="1014"/>
      <c r="I75" s="1014"/>
    </row>
    <row r="76" spans="1:10" x14ac:dyDescent="0.25">
      <c r="B76" s="1013"/>
      <c r="C76" s="1012"/>
      <c r="D76" s="1011"/>
      <c r="E76" s="1010"/>
      <c r="F76" s="1010"/>
      <c r="G76" s="1010"/>
      <c r="H76" s="1010"/>
      <c r="I76" s="1010"/>
    </row>
    <row r="77" spans="1:10" x14ac:dyDescent="0.25">
      <c r="B77" s="920"/>
      <c r="C77" s="1824"/>
      <c r="D77" s="2305"/>
      <c r="E77" s="920"/>
      <c r="F77" s="920"/>
      <c r="G77" s="1820"/>
      <c r="H77" s="920"/>
      <c r="I77" s="2304"/>
    </row>
    <row r="78" spans="1:10" x14ac:dyDescent="0.25">
      <c r="B78" s="920"/>
      <c r="C78" s="1824"/>
      <c r="D78" s="920"/>
      <c r="E78" s="920"/>
      <c r="F78" s="920"/>
      <c r="G78" s="1820"/>
      <c r="H78" s="920"/>
      <c r="I78" s="2304"/>
    </row>
    <row r="79" spans="1:10" x14ac:dyDescent="0.25">
      <c r="B79" s="920"/>
      <c r="C79" s="1823"/>
      <c r="D79" s="920"/>
      <c r="E79" s="920"/>
      <c r="F79" s="920"/>
      <c r="G79" s="1820"/>
      <c r="H79" s="920"/>
      <c r="I79" s="2304"/>
    </row>
    <row r="80" spans="1:10" x14ac:dyDescent="0.25">
      <c r="B80" s="920"/>
      <c r="C80" s="1823"/>
      <c r="D80" s="920"/>
      <c r="E80" s="920"/>
      <c r="F80" s="920"/>
      <c r="G80" s="1820"/>
      <c r="H80" s="920"/>
      <c r="I80" s="2304"/>
    </row>
    <row r="81" spans="2:9" x14ac:dyDescent="0.25">
      <c r="B81" s="920"/>
      <c r="C81" s="1823"/>
      <c r="D81" s="920"/>
      <c r="E81" s="920"/>
      <c r="F81" s="920"/>
      <c r="G81" s="1820"/>
      <c r="H81" s="920"/>
      <c r="I81" s="2304"/>
    </row>
    <row r="82" spans="2:9" x14ac:dyDescent="0.25">
      <c r="B82" s="920"/>
      <c r="C82" s="1823"/>
      <c r="D82" s="920"/>
      <c r="E82" s="920"/>
      <c r="F82" s="920"/>
      <c r="G82" s="1820"/>
      <c r="H82" s="920"/>
      <c r="I82" s="2304"/>
    </row>
    <row r="83" spans="2:9" x14ac:dyDescent="0.25">
      <c r="B83" s="920"/>
      <c r="C83" s="1823"/>
      <c r="D83" s="920"/>
      <c r="E83" s="920"/>
      <c r="F83" s="920"/>
      <c r="G83" s="1820"/>
      <c r="H83" s="920"/>
      <c r="I83" s="2304"/>
    </row>
    <row r="84" spans="2:9" x14ac:dyDescent="0.25">
      <c r="B84" s="920"/>
      <c r="C84" s="1823"/>
      <c r="D84" s="920"/>
      <c r="E84" s="920"/>
      <c r="F84" s="920"/>
      <c r="G84" s="1820"/>
      <c r="H84" s="920"/>
      <c r="I84" s="2304"/>
    </row>
    <row r="85" spans="2:9" x14ac:dyDescent="0.25">
      <c r="B85" s="920"/>
      <c r="C85" s="1823"/>
      <c r="D85" s="920"/>
      <c r="E85" s="920"/>
      <c r="F85" s="920"/>
      <c r="G85" s="1820"/>
      <c r="H85" s="920"/>
      <c r="I85" s="2304"/>
    </row>
    <row r="86" spans="2:9" x14ac:dyDescent="0.25">
      <c r="B86" s="920"/>
      <c r="C86" s="1823"/>
      <c r="D86" s="920"/>
      <c r="E86" s="920"/>
      <c r="F86" s="920"/>
      <c r="G86" s="1820"/>
      <c r="H86" s="920"/>
      <c r="I86" s="2304"/>
    </row>
    <row r="87" spans="2:9" x14ac:dyDescent="0.25">
      <c r="B87" s="920"/>
      <c r="C87" s="1823"/>
      <c r="D87" s="920"/>
      <c r="E87" s="920"/>
      <c r="F87" s="920"/>
      <c r="G87" s="1820"/>
      <c r="H87" s="920"/>
      <c r="I87" s="2304"/>
    </row>
    <row r="88" spans="2:9" x14ac:dyDescent="0.25">
      <c r="B88" s="920"/>
      <c r="C88" s="1823"/>
      <c r="D88" s="920"/>
      <c r="E88" s="920"/>
      <c r="F88" s="920"/>
      <c r="G88" s="1820"/>
      <c r="H88" s="920"/>
      <c r="I88" s="2304"/>
    </row>
    <row r="89" spans="2:9" x14ac:dyDescent="0.25">
      <c r="B89" s="920"/>
      <c r="C89" s="1823"/>
      <c r="D89" s="920"/>
      <c r="E89" s="920"/>
      <c r="F89" s="920"/>
      <c r="G89" s="1820"/>
      <c r="H89" s="920"/>
      <c r="I89" s="2304"/>
    </row>
    <row r="90" spans="2:9" x14ac:dyDescent="0.25">
      <c r="B90" s="920"/>
      <c r="C90" s="1823"/>
      <c r="D90" s="920"/>
      <c r="E90" s="920"/>
      <c r="F90" s="920"/>
      <c r="G90" s="1820"/>
      <c r="H90" s="920"/>
      <c r="I90" s="2304"/>
    </row>
    <row r="91" spans="2:9" x14ac:dyDescent="0.25">
      <c r="B91" s="920"/>
      <c r="C91" s="1823"/>
      <c r="D91" s="920"/>
      <c r="E91" s="920"/>
      <c r="F91" s="920"/>
      <c r="G91" s="1820"/>
      <c r="H91" s="920"/>
      <c r="I91" s="2304"/>
    </row>
    <row r="92" spans="2:9" x14ac:dyDescent="0.25">
      <c r="B92" s="920"/>
      <c r="C92" s="1823"/>
      <c r="D92" s="920"/>
      <c r="E92" s="920"/>
      <c r="F92" s="920"/>
      <c r="G92" s="1820"/>
      <c r="H92" s="920"/>
      <c r="I92" s="2304"/>
    </row>
    <row r="93" spans="2:9" x14ac:dyDescent="0.25">
      <c r="B93" s="920"/>
      <c r="C93" s="1823"/>
      <c r="D93" s="920"/>
      <c r="E93" s="920"/>
      <c r="F93" s="920"/>
      <c r="G93" s="1820"/>
      <c r="H93" s="920"/>
      <c r="I93" s="2304"/>
    </row>
    <row r="94" spans="2:9" x14ac:dyDescent="0.25">
      <c r="I94" s="2303"/>
    </row>
    <row r="95" spans="2:9" x14ac:dyDescent="0.25">
      <c r="I95" s="2303"/>
    </row>
    <row r="96" spans="2:9" x14ac:dyDescent="0.25">
      <c r="I96" s="2303"/>
    </row>
    <row r="97" spans="9:9" x14ac:dyDescent="0.25">
      <c r="I97" s="2303"/>
    </row>
    <row r="98" spans="9:9" x14ac:dyDescent="0.25">
      <c r="I98" s="2303"/>
    </row>
  </sheetData>
  <mergeCells count="2">
    <mergeCell ref="E3:E4"/>
    <mergeCell ref="I3:I4"/>
  </mergeCells>
  <pageMargins left="0.7" right="0.7" top="0.75" bottom="0.75" header="0.3" footer="0.3"/>
  <pageSetup paperSize="9" scale="74" fitToWidth="0" fitToHeight="0" orientation="portrait" r:id="rId1"/>
  <customProperties>
    <customPr name="_pios_id" r:id="rId2"/>
  </customProperties>
  <ignoredErrors>
    <ignoredError sqref="C38:C41 D43 E40 G38:G40 I40" unlockedFormula="1"/>
  </ignoredErrors>
  <drawing r:id="rId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98"/>
  <sheetViews>
    <sheetView view="pageBreakPreview" topLeftCell="B1" zoomScale="85" zoomScaleNormal="100" zoomScaleSheetLayoutView="85" workbookViewId="0">
      <selection activeCell="AE64" sqref="AE64"/>
    </sheetView>
  </sheetViews>
  <sheetFormatPr defaultRowHeight="15" x14ac:dyDescent="0.25"/>
  <cols>
    <col min="1" max="1" width="23.140625" style="1820" customWidth="1"/>
    <col min="2" max="2" width="22.7109375" style="1052" customWidth="1"/>
    <col min="3" max="3" width="10.28515625" style="1821" customWidth="1"/>
    <col min="4" max="4" width="10" style="1052" customWidth="1"/>
    <col min="5" max="5" width="9.85546875" style="1052" customWidth="1"/>
    <col min="6" max="6" width="10.42578125" style="1052" customWidth="1"/>
    <col min="7" max="7" width="11.7109375" style="1052" customWidth="1"/>
    <col min="8" max="8" width="11.5703125" style="1052" customWidth="1"/>
    <col min="9" max="9" width="10.140625" style="1059" customWidth="1"/>
    <col min="10" max="10" width="12.28515625" style="1820" customWidth="1"/>
    <col min="11" max="16384" width="9.140625" style="1356"/>
  </cols>
  <sheetData>
    <row r="1" spans="1:21" x14ac:dyDescent="0.25">
      <c r="A1" s="2835" t="s">
        <v>1387</v>
      </c>
      <c r="B1" s="1059"/>
      <c r="C1" s="1822"/>
      <c r="D1" s="2303"/>
      <c r="E1" s="2303"/>
      <c r="F1" s="2303"/>
      <c r="G1" s="2303"/>
      <c r="H1" s="2303"/>
      <c r="I1" s="960"/>
    </row>
    <row r="2" spans="1:21" x14ac:dyDescent="0.25">
      <c r="A2" s="1049" t="s">
        <v>1188</v>
      </c>
      <c r="B2" s="1059"/>
      <c r="C2" s="1014"/>
      <c r="D2" s="1014"/>
      <c r="E2" s="1014"/>
      <c r="F2" s="1014"/>
      <c r="G2" s="1014"/>
      <c r="H2" s="1014"/>
      <c r="I2" s="1827"/>
      <c r="J2" s="1014"/>
    </row>
    <row r="3" spans="1:21" ht="14.25" customHeight="1" x14ac:dyDescent="0.25">
      <c r="A3" s="1038"/>
      <c r="B3" s="1047"/>
      <c r="C3" s="1046" t="s">
        <v>691</v>
      </c>
      <c r="D3" s="1046" t="s">
        <v>690</v>
      </c>
      <c r="E3" s="1046" t="s">
        <v>672</v>
      </c>
      <c r="F3" s="1046" t="s">
        <v>689</v>
      </c>
      <c r="G3" s="1046"/>
      <c r="H3" s="1046" t="s">
        <v>688</v>
      </c>
      <c r="I3" s="1045" t="s">
        <v>664</v>
      </c>
      <c r="J3" s="1045"/>
    </row>
    <row r="4" spans="1:21" ht="14.25" customHeight="1" x14ac:dyDescent="0.25">
      <c r="A4" s="1038"/>
      <c r="B4" s="1018"/>
      <c r="C4" s="1044" t="s">
        <v>687</v>
      </c>
      <c r="D4" s="1044" t="s">
        <v>662</v>
      </c>
      <c r="E4" s="1044" t="s">
        <v>686</v>
      </c>
      <c r="F4" s="1044" t="s">
        <v>685</v>
      </c>
      <c r="G4" s="1044" t="s">
        <v>667</v>
      </c>
      <c r="H4" s="1044" t="s">
        <v>684</v>
      </c>
      <c r="I4" s="1044" t="s">
        <v>658</v>
      </c>
      <c r="J4" s="1046"/>
    </row>
    <row r="5" spans="1:21" ht="14.25" customHeight="1" x14ac:dyDescent="0.25">
      <c r="A5" s="2309"/>
      <c r="B5" s="1017" t="s">
        <v>675</v>
      </c>
      <c r="C5" s="1014">
        <v>-8.4797682463821538</v>
      </c>
      <c r="D5" s="1014">
        <v>-8.8101488274100301</v>
      </c>
      <c r="E5" s="1014"/>
      <c r="F5" s="1014"/>
      <c r="G5" s="1014">
        <v>335.91368999999997</v>
      </c>
      <c r="H5" s="1014"/>
      <c r="I5" s="1014"/>
      <c r="J5" s="1014"/>
      <c r="U5" s="1380"/>
    </row>
    <row r="6" spans="1:21" ht="14.25" customHeight="1" x14ac:dyDescent="0.25">
      <c r="A6" s="1830"/>
      <c r="B6" s="1034" t="s">
        <v>674</v>
      </c>
      <c r="C6" s="1033">
        <v>0.34840996076646308</v>
      </c>
      <c r="D6" s="1033">
        <v>0.36198437482229928</v>
      </c>
      <c r="E6" s="1033"/>
      <c r="F6" s="1033"/>
      <c r="G6" s="1033">
        <v>25.512259999999998</v>
      </c>
      <c r="H6" s="1033"/>
      <c r="I6" s="1033"/>
      <c r="J6" s="1014"/>
    </row>
    <row r="7" spans="1:21" ht="14.25" customHeight="1" x14ac:dyDescent="0.25">
      <c r="A7" s="2836"/>
      <c r="B7" s="1037" t="s">
        <v>683</v>
      </c>
      <c r="C7" s="1020">
        <v>-8.1313582856156899</v>
      </c>
      <c r="D7" s="1020">
        <v>-8.4481644525877293</v>
      </c>
      <c r="E7" s="1020">
        <v>1097.8750899999998</v>
      </c>
      <c r="F7" s="1020">
        <v>285.16236103896097</v>
      </c>
      <c r="G7" s="1020">
        <v>361.42595</v>
      </c>
      <c r="H7" s="1020">
        <v>32.920498269069945</v>
      </c>
      <c r="I7" s="1020">
        <v>38500</v>
      </c>
      <c r="J7" s="1020"/>
    </row>
    <row r="8" spans="1:21" ht="14.25" customHeight="1" x14ac:dyDescent="0.25">
      <c r="A8" s="1830"/>
      <c r="B8" s="1017" t="s">
        <v>675</v>
      </c>
      <c r="C8" s="1014">
        <v>2.47184055</v>
      </c>
      <c r="D8" s="1014">
        <v>3.0611028482972134</v>
      </c>
      <c r="E8" s="1014"/>
      <c r="F8" s="1014"/>
      <c r="G8" s="1014">
        <v>24.40146</v>
      </c>
      <c r="H8" s="1014"/>
      <c r="I8" s="1014"/>
      <c r="J8" s="1014"/>
    </row>
    <row r="9" spans="1:21" ht="14.25" customHeight="1" x14ac:dyDescent="0.25">
      <c r="A9" s="1830"/>
      <c r="B9" s="1034" t="s">
        <v>674</v>
      </c>
      <c r="C9" s="1033">
        <v>-0.53727508000000013</v>
      </c>
      <c r="D9" s="1033">
        <v>-0.66535613622291034</v>
      </c>
      <c r="E9" s="1033"/>
      <c r="F9" s="1033"/>
      <c r="G9" s="1033">
        <v>19.125209999999999</v>
      </c>
      <c r="H9" s="1033"/>
      <c r="I9" s="1033"/>
      <c r="J9" s="1014"/>
    </row>
    <row r="10" spans="1:21" ht="14.25" customHeight="1" x14ac:dyDescent="0.25">
      <c r="A10" s="1830"/>
      <c r="B10" s="1037" t="s">
        <v>682</v>
      </c>
      <c r="C10" s="1020">
        <v>1.9345654699999999</v>
      </c>
      <c r="D10" s="1020">
        <v>2.3957467120743035</v>
      </c>
      <c r="E10" s="1020">
        <v>435.32643999999999</v>
      </c>
      <c r="F10" s="1020">
        <v>134.77598761609909</v>
      </c>
      <c r="G10" s="1020">
        <v>43.526669999999996</v>
      </c>
      <c r="H10" s="1020">
        <v>9.998627696493692</v>
      </c>
      <c r="I10" s="1020">
        <v>32300</v>
      </c>
      <c r="J10" s="1020"/>
    </row>
    <row r="11" spans="1:21" ht="14.25" customHeight="1" x14ac:dyDescent="0.25">
      <c r="A11" s="1830"/>
      <c r="B11" s="1017" t="s">
        <v>675</v>
      </c>
      <c r="C11" s="1014">
        <v>3.5998939243339148E-2</v>
      </c>
      <c r="D11" s="1014">
        <v>5.2939616534322276E-2</v>
      </c>
      <c r="E11" s="1014"/>
      <c r="F11" s="1014"/>
      <c r="G11" s="1014">
        <v>9.7574699999999996</v>
      </c>
      <c r="H11" s="1014"/>
      <c r="I11" s="1014"/>
      <c r="J11" s="1014"/>
    </row>
    <row r="12" spans="1:21" ht="14.25" customHeight="1" x14ac:dyDescent="0.25">
      <c r="A12" s="1830"/>
      <c r="B12" s="1034" t="s">
        <v>674</v>
      </c>
      <c r="C12" s="1033">
        <v>0.17463355640216188</v>
      </c>
      <c r="D12" s="1033">
        <v>0.25681405353259101</v>
      </c>
      <c r="E12" s="1033"/>
      <c r="F12" s="1033"/>
      <c r="G12" s="1033">
        <v>14.616389999999999</v>
      </c>
      <c r="H12" s="1033"/>
      <c r="I12" s="1033"/>
      <c r="J12" s="1014"/>
    </row>
    <row r="13" spans="1:21" ht="14.25" customHeight="1" x14ac:dyDescent="0.25">
      <c r="A13" s="1830"/>
      <c r="B13" s="1037" t="s">
        <v>681</v>
      </c>
      <c r="C13" s="1020">
        <v>0.21063249564550102</v>
      </c>
      <c r="D13" s="1020">
        <v>0.30975367006691329</v>
      </c>
      <c r="E13" s="1020">
        <v>129.99412000000001</v>
      </c>
      <c r="F13" s="1020">
        <v>47.791955882352944</v>
      </c>
      <c r="G13" s="1020">
        <v>24.373860000000001</v>
      </c>
      <c r="H13" s="1020">
        <v>18.749971152541363</v>
      </c>
      <c r="I13" s="1020">
        <v>27200</v>
      </c>
      <c r="J13" s="1020"/>
    </row>
    <row r="14" spans="1:21" ht="14.25" customHeight="1" x14ac:dyDescent="0.25">
      <c r="A14" s="1830"/>
      <c r="B14" s="1017" t="s">
        <v>675</v>
      </c>
      <c r="C14" s="1014">
        <v>2.9954646758844303</v>
      </c>
      <c r="D14" s="1014">
        <v>2.5493316390505791</v>
      </c>
      <c r="E14" s="1014"/>
      <c r="F14" s="1014"/>
      <c r="G14" s="1014">
        <v>5.5485500000000005</v>
      </c>
      <c r="H14" s="1014"/>
      <c r="I14" s="1014"/>
      <c r="J14" s="1014"/>
    </row>
    <row r="15" spans="1:21" ht="14.25" customHeight="1" x14ac:dyDescent="0.25">
      <c r="A15" s="1830"/>
      <c r="B15" s="1034" t="s">
        <v>674</v>
      </c>
      <c r="C15" s="1033">
        <v>0.66196574179720002</v>
      </c>
      <c r="D15" s="1033">
        <v>0.56337509940187236</v>
      </c>
      <c r="E15" s="1033"/>
      <c r="F15" s="1033"/>
      <c r="G15" s="1033">
        <v>14.05288</v>
      </c>
      <c r="H15" s="1033"/>
      <c r="I15" s="1033"/>
      <c r="J15" s="1014"/>
    </row>
    <row r="16" spans="1:21" ht="14.25" customHeight="1" x14ac:dyDescent="0.25">
      <c r="A16" s="1830"/>
      <c r="B16" s="1037" t="s">
        <v>680</v>
      </c>
      <c r="C16" s="1020">
        <v>3.6574304176816299</v>
      </c>
      <c r="D16" s="1020">
        <v>3.1127067384524509</v>
      </c>
      <c r="E16" s="1020">
        <v>128.45775</v>
      </c>
      <c r="F16" s="1020">
        <v>27.331436170212768</v>
      </c>
      <c r="G16" s="1020">
        <v>19.601430000000001</v>
      </c>
      <c r="H16" s="1020">
        <v>15.259048208457646</v>
      </c>
      <c r="I16" s="1020">
        <v>47000</v>
      </c>
      <c r="J16" s="1020"/>
    </row>
    <row r="17" spans="1:10" ht="14.25" customHeight="1" x14ac:dyDescent="0.25">
      <c r="A17" s="1830"/>
      <c r="B17" s="1017"/>
      <c r="C17" s="1014"/>
      <c r="D17" s="1014"/>
      <c r="E17" s="1014"/>
      <c r="F17" s="1014"/>
      <c r="G17" s="1014"/>
      <c r="H17" s="1014"/>
      <c r="I17" s="1014"/>
      <c r="J17" s="1014"/>
    </row>
    <row r="18" spans="1:10" ht="14.25" customHeight="1" x14ac:dyDescent="0.25">
      <c r="A18" s="1830"/>
      <c r="B18" s="1017"/>
      <c r="C18" s="1014"/>
      <c r="D18" s="1014"/>
      <c r="E18" s="1014"/>
      <c r="F18" s="1014"/>
      <c r="G18" s="1014"/>
      <c r="H18" s="1014"/>
      <c r="I18" s="1014"/>
      <c r="J18" s="1014"/>
    </row>
    <row r="19" spans="1:10" ht="14.25" customHeight="1" x14ac:dyDescent="0.25">
      <c r="A19" s="1830"/>
      <c r="B19" s="1037"/>
      <c r="C19" s="1020"/>
      <c r="D19" s="1020"/>
      <c r="E19" s="1020"/>
      <c r="F19" s="1020"/>
      <c r="G19" s="1020"/>
      <c r="H19" s="1020"/>
      <c r="I19" s="1020"/>
      <c r="J19" s="1043"/>
    </row>
    <row r="20" spans="1:10" ht="14.25" customHeight="1" x14ac:dyDescent="0.25">
      <c r="A20" s="1830"/>
      <c r="B20" s="1037"/>
      <c r="C20" s="1020"/>
      <c r="D20" s="1020"/>
      <c r="E20" s="1020"/>
      <c r="F20" s="1020"/>
      <c r="G20" s="1020"/>
      <c r="H20" s="1020"/>
      <c r="I20" s="1020"/>
      <c r="J20" s="1043"/>
    </row>
    <row r="21" spans="1:10" ht="14.25" customHeight="1" x14ac:dyDescent="0.25">
      <c r="A21" s="1830"/>
      <c r="B21" s="1037" t="s">
        <v>4</v>
      </c>
      <c r="C21" s="1020">
        <v>5.4908361689178262</v>
      </c>
      <c r="D21" s="1020"/>
      <c r="E21" s="1020"/>
      <c r="F21" s="1020"/>
      <c r="G21" s="1020"/>
      <c r="H21" s="1020"/>
      <c r="I21" s="1020"/>
      <c r="J21" s="1020"/>
    </row>
    <row r="22" spans="1:10" ht="14.25" customHeight="1" x14ac:dyDescent="0.25">
      <c r="A22" s="1830"/>
      <c r="B22" s="1037"/>
      <c r="C22" s="1020"/>
      <c r="D22" s="1020"/>
      <c r="E22" s="1020"/>
      <c r="F22" s="1043"/>
      <c r="G22" s="1020"/>
      <c r="H22" s="1020"/>
      <c r="I22" s="960"/>
      <c r="J22" s="1020"/>
    </row>
    <row r="23" spans="1:10" ht="14.25" customHeight="1" x14ac:dyDescent="0.25">
      <c r="A23" s="1830"/>
      <c r="B23" s="1017" t="s">
        <v>675</v>
      </c>
      <c r="C23" s="1014">
        <v>0.91661832828816892</v>
      </c>
      <c r="D23" s="1014">
        <v>0.25286022849328799</v>
      </c>
      <c r="E23" s="1014"/>
      <c r="F23" s="1040"/>
      <c r="G23" s="1014">
        <v>375.62117000000001</v>
      </c>
      <c r="H23" s="1014"/>
      <c r="I23" s="1014"/>
      <c r="J23" s="1014"/>
    </row>
    <row r="24" spans="1:10" ht="14.25" customHeight="1" x14ac:dyDescent="0.25">
      <c r="A24" s="1830"/>
      <c r="B24" s="1034" t="s">
        <v>674</v>
      </c>
      <c r="C24" s="1033">
        <v>2.2454879383411912</v>
      </c>
      <c r="D24" s="1033">
        <v>0.61944494850791476</v>
      </c>
      <c r="E24" s="1033"/>
      <c r="F24" s="1039"/>
      <c r="G24" s="1033">
        <v>73.306740000000005</v>
      </c>
      <c r="H24" s="1033"/>
      <c r="I24" s="1033"/>
      <c r="J24" s="1014"/>
    </row>
    <row r="25" spans="1:10" ht="14.25" customHeight="1" x14ac:dyDescent="0.25">
      <c r="A25" s="2720" t="s">
        <v>1226</v>
      </c>
      <c r="B25" s="2719"/>
      <c r="C25" s="2718">
        <v>3.16210626662936</v>
      </c>
      <c r="D25" s="2718">
        <v>0.87230517700120269</v>
      </c>
      <c r="E25" s="2718">
        <v>1791.6533999999999</v>
      </c>
      <c r="F25" s="2718">
        <v>123.56230344827586</v>
      </c>
      <c r="G25" s="2718">
        <v>448.92791</v>
      </c>
      <c r="H25" s="2718">
        <v>25.056627023954526</v>
      </c>
      <c r="I25" s="2717">
        <v>145000</v>
      </c>
      <c r="J25" s="1020"/>
    </row>
    <row r="26" spans="1:10" ht="14.25" customHeight="1" x14ac:dyDescent="0.25">
      <c r="A26" s="1038"/>
      <c r="B26" s="1017" t="s">
        <v>675</v>
      </c>
      <c r="C26" s="1014">
        <v>33.64117406909098</v>
      </c>
      <c r="D26" s="1014">
        <v>31.149235249158316</v>
      </c>
      <c r="E26" s="1014"/>
      <c r="F26" s="1040"/>
      <c r="G26" s="1014">
        <v>498.71040000000005</v>
      </c>
      <c r="H26" s="1014"/>
      <c r="I26" s="1014"/>
      <c r="J26" s="1014"/>
    </row>
    <row r="27" spans="1:10" ht="14.25" customHeight="1" x14ac:dyDescent="0.25">
      <c r="A27" s="1830"/>
      <c r="B27" s="1034" t="s">
        <v>674</v>
      </c>
      <c r="C27" s="1033">
        <v>-7.1063340707697806</v>
      </c>
      <c r="D27" s="1033">
        <v>-6.5799389544164635</v>
      </c>
      <c r="E27" s="1033"/>
      <c r="F27" s="1039"/>
      <c r="G27" s="1033">
        <v>49.875349999999997</v>
      </c>
      <c r="H27" s="1033"/>
      <c r="I27" s="1033"/>
      <c r="J27" s="1014"/>
    </row>
    <row r="28" spans="1:10" ht="14.25" customHeight="1" x14ac:dyDescent="0.25">
      <c r="A28" s="1830"/>
      <c r="B28" s="1833" t="s">
        <v>679</v>
      </c>
      <c r="C28" s="1020">
        <v>26.5348399983212</v>
      </c>
      <c r="D28" s="1831">
        <v>24.56929629474185</v>
      </c>
      <c r="E28" s="1831">
        <v>1269.7756100000001</v>
      </c>
      <c r="F28" s="1831">
        <v>293.92953935185187</v>
      </c>
      <c r="G28" s="1831">
        <v>548.58574999999996</v>
      </c>
      <c r="H28" s="1831">
        <v>43.2033617341256</v>
      </c>
      <c r="I28" s="1831">
        <v>43200</v>
      </c>
      <c r="J28" s="1020"/>
    </row>
    <row r="29" spans="1:10" ht="14.25" customHeight="1" x14ac:dyDescent="0.25">
      <c r="A29" s="1830"/>
      <c r="B29" s="1017" t="s">
        <v>675</v>
      </c>
      <c r="C29" s="1014">
        <v>17.79541753598701</v>
      </c>
      <c r="D29" s="1014">
        <v>19.290425513265053</v>
      </c>
      <c r="E29" s="1014"/>
      <c r="F29" s="1040"/>
      <c r="G29" s="1014">
        <v>389.96546000000001</v>
      </c>
      <c r="H29" s="1014"/>
      <c r="I29" s="1014"/>
      <c r="J29" s="1014"/>
    </row>
    <row r="30" spans="1:10" ht="14.25" customHeight="1" x14ac:dyDescent="0.25">
      <c r="A30" s="1830"/>
      <c r="B30" s="1034" t="s">
        <v>674</v>
      </c>
      <c r="C30" s="1033">
        <v>-17.508307326937334</v>
      </c>
      <c r="D30" s="1033">
        <v>-18.979194934349415</v>
      </c>
      <c r="E30" s="1033"/>
      <c r="F30" s="1039"/>
      <c r="G30" s="1033">
        <v>56.603070000000002</v>
      </c>
      <c r="H30" s="1033"/>
      <c r="I30" s="1033"/>
      <c r="J30" s="1014"/>
    </row>
    <row r="31" spans="1:10" ht="14.25" customHeight="1" x14ac:dyDescent="0.25">
      <c r="A31" s="1830"/>
      <c r="B31" s="1042" t="s">
        <v>678</v>
      </c>
      <c r="C31" s="1020">
        <v>0.28711020904967399</v>
      </c>
      <c r="D31" s="1041">
        <v>0.31123057891563577</v>
      </c>
      <c r="E31" s="1041">
        <v>1086.48107</v>
      </c>
      <c r="F31" s="1041">
        <v>294.43931436314364</v>
      </c>
      <c r="G31" s="1041">
        <v>446.56853000000001</v>
      </c>
      <c r="H31" s="1041">
        <v>41.102283540016025</v>
      </c>
      <c r="I31" s="1041">
        <v>36900</v>
      </c>
      <c r="J31" s="2690"/>
    </row>
    <row r="32" spans="1:10" ht="14.25" customHeight="1" x14ac:dyDescent="0.25">
      <c r="A32" s="1830"/>
      <c r="B32" s="1037"/>
      <c r="C32" s="1020"/>
      <c r="D32" s="1020"/>
      <c r="E32" s="1020"/>
      <c r="F32" s="1020"/>
      <c r="G32" s="1020"/>
      <c r="H32" s="1020"/>
      <c r="I32" s="1020"/>
      <c r="J32" s="1049"/>
    </row>
    <row r="33" spans="1:10" ht="14.25" customHeight="1" x14ac:dyDescent="0.25">
      <c r="A33" s="1830"/>
      <c r="B33" s="1017" t="s">
        <v>1119</v>
      </c>
      <c r="C33" s="1020">
        <v>2.3349063785111497</v>
      </c>
      <c r="D33" s="1020"/>
      <c r="E33" s="1020">
        <v>158.87423000000013</v>
      </c>
      <c r="F33" s="1020"/>
      <c r="G33" s="1020">
        <v>112.56436999999983</v>
      </c>
      <c r="H33" s="1020"/>
      <c r="I33" s="1020"/>
      <c r="J33" s="1020"/>
    </row>
    <row r="34" spans="1:10" ht="14.25" customHeight="1" x14ac:dyDescent="0.25">
      <c r="A34" s="1830"/>
      <c r="B34" s="1037"/>
      <c r="C34" s="1020"/>
      <c r="D34" s="1020"/>
      <c r="E34" s="1020"/>
      <c r="F34" s="1020"/>
      <c r="G34" s="1020"/>
      <c r="H34" s="1020"/>
      <c r="I34" s="1020"/>
      <c r="J34" s="1020"/>
    </row>
    <row r="35" spans="1:10" ht="14.25" customHeight="1" x14ac:dyDescent="0.25">
      <c r="A35" s="1830"/>
      <c r="B35" s="1017" t="s">
        <v>675</v>
      </c>
      <c r="C35" s="1014">
        <v>52.064077979054474</v>
      </c>
      <c r="D35" s="1014">
        <v>25.999539565070901</v>
      </c>
      <c r="E35" s="1014"/>
      <c r="F35" s="1040"/>
      <c r="G35" s="1014">
        <v>950.97868999999992</v>
      </c>
      <c r="H35" s="1014"/>
      <c r="I35" s="1014"/>
      <c r="J35" s="1014"/>
    </row>
    <row r="36" spans="1:10" ht="14.25" customHeight="1" x14ac:dyDescent="0.25">
      <c r="A36" s="1830"/>
      <c r="B36" s="1034" t="s">
        <v>674</v>
      </c>
      <c r="C36" s="1033">
        <v>-23.20722139317137</v>
      </c>
      <c r="D36" s="1033">
        <v>-11.589124291221658</v>
      </c>
      <c r="E36" s="1033"/>
      <c r="F36" s="1039"/>
      <c r="G36" s="1033">
        <v>156.73996</v>
      </c>
      <c r="H36" s="1033"/>
      <c r="I36" s="1033"/>
      <c r="J36" s="1014"/>
    </row>
    <row r="37" spans="1:10" ht="14.25" customHeight="1" x14ac:dyDescent="0.25">
      <c r="A37" s="2720" t="s">
        <v>1225</v>
      </c>
      <c r="B37" s="2719"/>
      <c r="C37" s="2718">
        <v>28.856856585883097</v>
      </c>
      <c r="D37" s="2718">
        <v>14.460415273849236</v>
      </c>
      <c r="E37" s="2718">
        <v>2515.1309100000003</v>
      </c>
      <c r="F37" s="2718">
        <v>313.99886516853934</v>
      </c>
      <c r="G37" s="2718">
        <v>1107.7186499999998</v>
      </c>
      <c r="H37" s="2718">
        <v>44.042186655007939</v>
      </c>
      <c r="I37" s="2717">
        <v>80100</v>
      </c>
      <c r="J37" s="1020"/>
    </row>
    <row r="38" spans="1:10" ht="14.25" customHeight="1" x14ac:dyDescent="0.25">
      <c r="A38" s="1830"/>
      <c r="B38" s="1017" t="s">
        <v>675</v>
      </c>
      <c r="C38" s="1014">
        <v>24.068327028926181</v>
      </c>
      <c r="D38" s="1014">
        <v>26.448711020798001</v>
      </c>
      <c r="E38" s="1014"/>
      <c r="F38" s="1014"/>
      <c r="G38" s="1014">
        <v>413.9119</v>
      </c>
      <c r="H38" s="1014"/>
      <c r="I38" s="1014"/>
      <c r="J38" s="1014"/>
    </row>
    <row r="39" spans="1:10" ht="14.25" customHeight="1" x14ac:dyDescent="0.25">
      <c r="A39" s="1830"/>
      <c r="B39" s="1034" t="s">
        <v>674</v>
      </c>
      <c r="C39" s="1033">
        <v>0.58595281742681526</v>
      </c>
      <c r="D39" s="1033">
        <v>0.64390419497452223</v>
      </c>
      <c r="E39" s="1033"/>
      <c r="F39" s="1033"/>
      <c r="G39" s="1033">
        <v>54.254920000000006</v>
      </c>
      <c r="H39" s="1033"/>
      <c r="I39" s="1014"/>
      <c r="J39" s="1014"/>
    </row>
    <row r="40" spans="1:10" ht="14.25" customHeight="1" x14ac:dyDescent="0.25">
      <c r="A40" s="1830"/>
      <c r="B40" s="1832" t="s">
        <v>480</v>
      </c>
      <c r="C40" s="1020">
        <v>24.654279846352999</v>
      </c>
      <c r="D40" s="1831">
        <v>27.092615215772526</v>
      </c>
      <c r="E40" s="1020">
        <v>676.70643000000007</v>
      </c>
      <c r="F40" s="1020">
        <v>185.90835989010992</v>
      </c>
      <c r="G40" s="1020">
        <v>468.16682000000003</v>
      </c>
      <c r="H40" s="1020">
        <v>69.183149331091769</v>
      </c>
      <c r="I40" s="1831">
        <v>36400</v>
      </c>
      <c r="J40" s="1020"/>
    </row>
    <row r="41" spans="1:10" ht="14.25" customHeight="1" x14ac:dyDescent="0.25">
      <c r="A41" s="1830"/>
      <c r="B41" s="1017" t="s">
        <v>675</v>
      </c>
      <c r="C41" s="1014">
        <v>80.27939923351623</v>
      </c>
      <c r="D41" s="1014">
        <v>349.04086623267926</v>
      </c>
      <c r="E41" s="1014"/>
      <c r="F41" s="1014"/>
      <c r="G41" s="1014">
        <v>260.60633999999999</v>
      </c>
      <c r="H41" s="1014"/>
      <c r="I41" s="1014"/>
      <c r="J41" s="1014"/>
    </row>
    <row r="42" spans="1:10" ht="14.25" customHeight="1" x14ac:dyDescent="0.25">
      <c r="A42" s="1830"/>
      <c r="B42" s="1034" t="s">
        <v>674</v>
      </c>
      <c r="C42" s="1033">
        <v>-66.14392531577333</v>
      </c>
      <c r="D42" s="1033">
        <v>-287.58228398162316</v>
      </c>
      <c r="E42" s="1033"/>
      <c r="F42" s="1033"/>
      <c r="G42" s="1033">
        <v>94.138100000000009</v>
      </c>
      <c r="H42" s="1033"/>
      <c r="I42" s="1014"/>
      <c r="J42" s="1014"/>
    </row>
    <row r="43" spans="1:10" ht="14.25" customHeight="1" x14ac:dyDescent="0.25">
      <c r="A43" s="1830"/>
      <c r="B43" s="1832" t="s">
        <v>479</v>
      </c>
      <c r="C43" s="1020">
        <v>14.1354739177429</v>
      </c>
      <c r="D43" s="1831">
        <v>61.458582251056086</v>
      </c>
      <c r="E43" s="1020">
        <v>1219.7360899999999</v>
      </c>
      <c r="F43" s="1020">
        <v>1325.8000978260868</v>
      </c>
      <c r="G43" s="1020">
        <v>354.74444</v>
      </c>
      <c r="H43" s="1020">
        <v>29.083704492174206</v>
      </c>
      <c r="I43" s="1831">
        <v>9200</v>
      </c>
      <c r="J43" s="1020"/>
    </row>
    <row r="44" spans="1:10" ht="14.25" customHeight="1" x14ac:dyDescent="0.25">
      <c r="A44" s="1830"/>
      <c r="B44" s="1017" t="s">
        <v>675</v>
      </c>
      <c r="C44" s="1014">
        <v>-5.5026412564814198</v>
      </c>
      <c r="D44" s="1014">
        <v>-95.698108808372524</v>
      </c>
      <c r="E44" s="1014"/>
      <c r="F44" s="1014"/>
      <c r="G44" s="1014">
        <v>44.557879999999997</v>
      </c>
      <c r="H44" s="1014"/>
      <c r="I44" s="1014"/>
      <c r="J44" s="1014"/>
    </row>
    <row r="45" spans="1:10" ht="14.25" customHeight="1" x14ac:dyDescent="0.25">
      <c r="A45" s="1830"/>
      <c r="B45" s="1034" t="s">
        <v>674</v>
      </c>
      <c r="C45" s="1033">
        <v>0.47953701712026986</v>
      </c>
      <c r="D45" s="1033">
        <v>8.3397742107873025</v>
      </c>
      <c r="E45" s="1033"/>
      <c r="F45" s="1033"/>
      <c r="G45" s="1033">
        <v>16.919370000000001</v>
      </c>
      <c r="H45" s="1033"/>
      <c r="I45" s="1014"/>
      <c r="J45" s="1014"/>
    </row>
    <row r="46" spans="1:10" ht="14.25" customHeight="1" x14ac:dyDescent="0.25">
      <c r="A46" s="1830"/>
      <c r="B46" s="1832" t="s">
        <v>677</v>
      </c>
      <c r="C46" s="1020">
        <v>-5.0231042393611505</v>
      </c>
      <c r="D46" s="1831">
        <v>-87.358334597585227</v>
      </c>
      <c r="E46" s="1020">
        <v>71.453860000000006</v>
      </c>
      <c r="F46" s="1020">
        <v>310.66895652173918</v>
      </c>
      <c r="G46" s="1020">
        <v>61.477249999999998</v>
      </c>
      <c r="H46" s="1020">
        <v>86.037689216509776</v>
      </c>
      <c r="I46" s="1831">
        <v>2300</v>
      </c>
      <c r="J46" s="1020"/>
    </row>
    <row r="47" spans="1:10" ht="14.25" customHeight="1" x14ac:dyDescent="0.25">
      <c r="A47" s="1830"/>
      <c r="B47" s="1037"/>
      <c r="C47" s="1020"/>
      <c r="D47" s="1020"/>
      <c r="E47" s="1020"/>
      <c r="F47" s="1020"/>
      <c r="G47" s="1020"/>
      <c r="H47" s="1020"/>
      <c r="I47" s="1020"/>
      <c r="J47" s="1020"/>
    </row>
    <row r="48" spans="1:10" ht="14.25" customHeight="1" x14ac:dyDescent="0.25">
      <c r="A48" s="1830"/>
      <c r="B48" s="1037" t="s">
        <v>1119</v>
      </c>
      <c r="C48" s="1014">
        <v>0.5938967373900661</v>
      </c>
      <c r="D48" s="1014"/>
      <c r="E48" s="1014">
        <v>9.0365099999999785</v>
      </c>
      <c r="F48" s="1014">
        <v>3.8950474137930944</v>
      </c>
      <c r="G48" s="1014">
        <v>-29.168900000000036</v>
      </c>
      <c r="H48" s="1014"/>
      <c r="I48" s="1020">
        <v>23200</v>
      </c>
      <c r="J48" s="1014"/>
    </row>
    <row r="49" spans="1:10" ht="14.25" customHeight="1" x14ac:dyDescent="0.25">
      <c r="A49" s="1830"/>
      <c r="B49" s="1017"/>
      <c r="C49" s="1014"/>
      <c r="D49" s="1014"/>
      <c r="E49" s="1014"/>
      <c r="F49" s="1014"/>
      <c r="G49" s="1014"/>
      <c r="H49" s="1014"/>
      <c r="I49" s="1014"/>
      <c r="J49" s="1014"/>
    </row>
    <row r="50" spans="1:10" ht="14.25" customHeight="1" x14ac:dyDescent="0.25">
      <c r="A50" s="1830"/>
      <c r="B50" s="1017" t="s">
        <v>675</v>
      </c>
      <c r="C50" s="1014">
        <v>100.18098375434552</v>
      </c>
      <c r="D50" s="1014">
        <v>56.360609707086091</v>
      </c>
      <c r="E50" s="1014"/>
      <c r="F50" s="1014"/>
      <c r="G50" s="1014">
        <v>689.41718000000003</v>
      </c>
      <c r="H50" s="1014"/>
      <c r="I50" s="1014"/>
      <c r="J50" s="1014"/>
    </row>
    <row r="51" spans="1:10" ht="14.25" customHeight="1" x14ac:dyDescent="0.25">
      <c r="A51" s="1830"/>
      <c r="B51" s="1017" t="s">
        <v>674</v>
      </c>
      <c r="C51" s="1033">
        <v>-65.570437492220222</v>
      </c>
      <c r="D51" s="1033">
        <v>-36.889135016720239</v>
      </c>
      <c r="E51" s="1033"/>
      <c r="F51" s="1033"/>
      <c r="G51" s="1033">
        <v>165.80242999999999</v>
      </c>
      <c r="H51" s="1033"/>
      <c r="I51" s="1033"/>
      <c r="J51" s="1014"/>
    </row>
    <row r="52" spans="1:10" ht="14.25" customHeight="1" x14ac:dyDescent="0.25">
      <c r="A52" s="2720" t="s">
        <v>1224</v>
      </c>
      <c r="B52" s="2719"/>
      <c r="C52" s="2718">
        <v>34.710546262125298</v>
      </c>
      <c r="D52" s="2718">
        <v>19.527733480801857</v>
      </c>
      <c r="E52" s="2718">
        <v>1976.93289</v>
      </c>
      <c r="F52" s="2718">
        <v>278.04963291139239</v>
      </c>
      <c r="G52" s="2718">
        <v>855.21960999999999</v>
      </c>
      <c r="H52" s="2718">
        <v>43.259921180227821</v>
      </c>
      <c r="I52" s="2717">
        <v>71100</v>
      </c>
      <c r="J52" s="1020"/>
    </row>
    <row r="53" spans="1:10" ht="14.25" customHeight="1" x14ac:dyDescent="0.25">
      <c r="A53" s="1038"/>
      <c r="B53" s="1829"/>
      <c r="C53" s="2679"/>
      <c r="D53" s="2679"/>
      <c r="E53" s="2679"/>
      <c r="F53" s="2679"/>
      <c r="G53" s="2679"/>
      <c r="H53" s="2679"/>
      <c r="I53" s="2679"/>
      <c r="J53" s="1014"/>
    </row>
    <row r="54" spans="1:10" ht="14.25" customHeight="1" x14ac:dyDescent="0.25">
      <c r="A54" s="2720" t="s">
        <v>1223</v>
      </c>
      <c r="B54" s="2719"/>
      <c r="C54" s="2718">
        <v>-6.41391516130079E-2</v>
      </c>
      <c r="D54" s="2718"/>
      <c r="E54" s="2718">
        <v>3.10236</v>
      </c>
      <c r="F54" s="2718"/>
      <c r="G54" s="2718">
        <v>0.38650999999999996</v>
      </c>
      <c r="H54" s="2718"/>
      <c r="I54" s="2717">
        <v>9400</v>
      </c>
      <c r="J54" s="1020"/>
    </row>
    <row r="55" spans="1:10" ht="14.25" customHeight="1" x14ac:dyDescent="0.25">
      <c r="A55" s="2837"/>
      <c r="B55" s="1036"/>
      <c r="C55" s="1033"/>
      <c r="D55" s="1033"/>
      <c r="E55" s="1033"/>
      <c r="F55" s="1033"/>
      <c r="G55" s="1033"/>
      <c r="H55" s="1033"/>
      <c r="I55" s="1033"/>
      <c r="J55" s="1014"/>
    </row>
    <row r="56" spans="1:10" ht="14.25" customHeight="1" x14ac:dyDescent="0.25">
      <c r="A56" s="2720" t="s">
        <v>676</v>
      </c>
      <c r="B56" s="2719" t="s">
        <v>1119</v>
      </c>
      <c r="C56" s="2718">
        <v>3.7804340097279501</v>
      </c>
      <c r="D56" s="2718"/>
      <c r="E56" s="2718">
        <v>26.857059999999997</v>
      </c>
      <c r="F56" s="2718">
        <v>58.38491304347825</v>
      </c>
      <c r="G56" s="2718">
        <v>11.93476000000001</v>
      </c>
      <c r="H56" s="2718">
        <v>44.438073266396287</v>
      </c>
      <c r="I56" s="2717">
        <v>4600</v>
      </c>
      <c r="J56" s="1020"/>
    </row>
    <row r="57" spans="1:10" ht="14.25" customHeight="1" x14ac:dyDescent="0.25">
      <c r="A57" s="1038"/>
      <c r="B57" s="1828"/>
      <c r="C57" s="2679"/>
      <c r="D57" s="2679"/>
      <c r="E57" s="2679"/>
      <c r="F57" s="2679"/>
      <c r="G57" s="2679"/>
      <c r="H57" s="2679"/>
      <c r="I57" s="2679"/>
      <c r="J57" s="1014"/>
    </row>
    <row r="58" spans="1:10" ht="14.25" customHeight="1" x14ac:dyDescent="0.25">
      <c r="A58" s="1035"/>
      <c r="B58" s="1017" t="s">
        <v>675</v>
      </c>
      <c r="C58" s="1014">
        <v>157.00870742170099</v>
      </c>
      <c r="D58" s="1014">
        <v>20.24612603761457</v>
      </c>
      <c r="E58" s="1014"/>
      <c r="F58" s="1014"/>
      <c r="G58" s="1014">
        <v>2027.4383099999998</v>
      </c>
      <c r="H58" s="1014"/>
      <c r="I58" s="1014"/>
      <c r="J58" s="1014"/>
    </row>
    <row r="59" spans="1:10" ht="14.25" customHeight="1" thickBot="1" x14ac:dyDescent="0.3">
      <c r="A59" s="2308"/>
      <c r="B59" s="1034" t="s">
        <v>674</v>
      </c>
      <c r="C59" s="1014">
        <v>-86.362903448948799</v>
      </c>
      <c r="D59" s="1033">
        <v>-11.136415660728408</v>
      </c>
      <c r="E59" s="1014"/>
      <c r="F59" s="1014"/>
      <c r="G59" s="1014">
        <v>396.64912999999996</v>
      </c>
      <c r="H59" s="1033"/>
      <c r="I59" s="1014"/>
      <c r="J59" s="1014"/>
    </row>
    <row r="60" spans="1:10" ht="14.25" customHeight="1" thickBot="1" x14ac:dyDescent="0.3">
      <c r="A60" s="1032" t="s">
        <v>673</v>
      </c>
      <c r="B60" s="1031"/>
      <c r="C60" s="1029">
        <v>70.645803972752191</v>
      </c>
      <c r="D60" s="1030">
        <v>9.1097103768861629</v>
      </c>
      <c r="E60" s="1029">
        <v>6313.6766200000002</v>
      </c>
      <c r="F60" s="1029">
        <v>203.53567440361059</v>
      </c>
      <c r="G60" s="1029">
        <v>2424.1874399999997</v>
      </c>
      <c r="H60" s="1029">
        <v>38.395812549550563</v>
      </c>
      <c r="I60" s="1028">
        <v>310200</v>
      </c>
      <c r="J60" s="1827"/>
    </row>
    <row r="61" spans="1:10" ht="14.25" customHeight="1" x14ac:dyDescent="0.25">
      <c r="A61" s="1038"/>
      <c r="B61" s="1017"/>
      <c r="C61" s="1014"/>
      <c r="D61" s="1014"/>
      <c r="E61" s="1014"/>
      <c r="F61" s="1014"/>
      <c r="G61" s="1014"/>
      <c r="H61" s="1014"/>
      <c r="I61" s="1014"/>
      <c r="J61" s="1015"/>
    </row>
    <row r="62" spans="1:10" ht="14.25" customHeight="1" thickBot="1" x14ac:dyDescent="0.3">
      <c r="A62" s="2838"/>
      <c r="B62" s="2830"/>
      <c r="C62" s="1022"/>
      <c r="D62" s="2830"/>
      <c r="E62" s="2831"/>
      <c r="F62" s="2831"/>
      <c r="G62" s="2831"/>
      <c r="H62" s="2831"/>
      <c r="I62" s="1022"/>
      <c r="J62" s="1048"/>
    </row>
    <row r="63" spans="1:10" ht="14.25" customHeight="1" x14ac:dyDescent="0.25">
      <c r="A63" s="1027" t="s">
        <v>655</v>
      </c>
      <c r="B63" s="1026"/>
      <c r="C63" s="1026"/>
      <c r="D63" s="2832"/>
      <c r="E63" s="1024">
        <v>6067.79043</v>
      </c>
      <c r="F63" s="1024"/>
      <c r="G63" s="1024">
        <v>2333.03892</v>
      </c>
      <c r="H63" s="1024"/>
      <c r="I63" s="1024"/>
      <c r="J63" s="1025"/>
    </row>
    <row r="64" spans="1:10" ht="14.25" customHeight="1" thickBot="1" x14ac:dyDescent="0.3">
      <c r="A64" s="1023" t="s">
        <v>654</v>
      </c>
      <c r="B64" s="1022"/>
      <c r="C64" s="1022"/>
      <c r="D64" s="2833"/>
      <c r="E64" s="1023"/>
      <c r="F64" s="2307"/>
      <c r="G64" s="1023"/>
      <c r="H64" s="1023"/>
      <c r="I64" s="1021">
        <v>323545.88199999998</v>
      </c>
      <c r="J64" s="2689"/>
    </row>
    <row r="65" spans="1:10" ht="14.25" customHeight="1" x14ac:dyDescent="0.25">
      <c r="A65" s="2839"/>
      <c r="B65" s="2303"/>
      <c r="C65" s="1822"/>
      <c r="D65" s="2834"/>
      <c r="E65" s="960"/>
      <c r="F65" s="960"/>
      <c r="G65" s="960"/>
      <c r="H65" s="960"/>
      <c r="I65" s="1014"/>
      <c r="J65" s="1014"/>
    </row>
    <row r="66" spans="1:10" ht="14.25" customHeight="1" x14ac:dyDescent="0.25">
      <c r="A66" s="2840" t="s">
        <v>653</v>
      </c>
      <c r="B66" s="960"/>
      <c r="C66" s="1822"/>
      <c r="D66" s="960"/>
      <c r="E66" s="960"/>
      <c r="F66" s="960"/>
      <c r="G66" s="2676"/>
      <c r="H66" s="2676"/>
      <c r="I66" s="1020"/>
      <c r="J66" s="1020"/>
    </row>
    <row r="67" spans="1:10" ht="14.25" customHeight="1" x14ac:dyDescent="0.25">
      <c r="A67" s="2840" t="s">
        <v>652</v>
      </c>
      <c r="B67" s="960"/>
      <c r="C67" s="1822"/>
      <c r="D67" s="960"/>
      <c r="E67" s="960"/>
      <c r="F67" s="960"/>
      <c r="G67" s="960"/>
      <c r="H67" s="960"/>
      <c r="I67" s="1014"/>
      <c r="J67" s="1014"/>
    </row>
    <row r="68" spans="1:10" x14ac:dyDescent="0.25">
      <c r="A68" s="1013"/>
      <c r="B68" s="1013"/>
      <c r="C68" s="1020"/>
      <c r="D68" s="1020"/>
      <c r="E68" s="1020"/>
      <c r="F68" s="1020"/>
      <c r="G68" s="1020"/>
      <c r="H68" s="1020"/>
      <c r="I68" s="1020"/>
      <c r="J68" s="1020"/>
    </row>
    <row r="69" spans="1:10" x14ac:dyDescent="0.25">
      <c r="A69" s="1018"/>
      <c r="B69" s="1014"/>
      <c r="C69" s="1014"/>
      <c r="D69" s="1014"/>
      <c r="E69" s="1014"/>
      <c r="F69" s="1014"/>
      <c r="G69" s="1014"/>
      <c r="H69" s="1014"/>
      <c r="I69" s="1014"/>
      <c r="J69" s="1014"/>
    </row>
    <row r="70" spans="1:10" x14ac:dyDescent="0.25">
      <c r="A70" s="1013"/>
      <c r="B70" s="1013"/>
      <c r="C70" s="1014"/>
      <c r="D70" s="1014"/>
      <c r="E70" s="1014"/>
      <c r="F70" s="1014"/>
      <c r="G70" s="1014"/>
      <c r="H70" s="1020"/>
      <c r="I70" s="1020"/>
      <c r="J70" s="1020"/>
    </row>
    <row r="71" spans="1:10" x14ac:dyDescent="0.25">
      <c r="A71" s="1018"/>
      <c r="B71" s="1017"/>
      <c r="C71" s="1014"/>
      <c r="D71" s="1014"/>
      <c r="E71" s="1014"/>
      <c r="F71" s="1014"/>
      <c r="G71" s="1014"/>
      <c r="H71" s="1014"/>
      <c r="I71" s="1014"/>
      <c r="J71" s="1014"/>
    </row>
    <row r="72" spans="1:10" x14ac:dyDescent="0.25">
      <c r="A72" s="1013"/>
      <c r="B72" s="1013"/>
      <c r="C72" s="1014"/>
      <c r="D72" s="1014"/>
      <c r="E72" s="1014"/>
      <c r="F72" s="1014"/>
      <c r="G72" s="1014"/>
      <c r="H72" s="1020"/>
      <c r="I72" s="1020"/>
      <c r="J72" s="1020"/>
    </row>
    <row r="73" spans="1:10" x14ac:dyDescent="0.25">
      <c r="A73" s="1018"/>
      <c r="B73" s="1014"/>
      <c r="C73" s="1016"/>
      <c r="D73" s="1014"/>
      <c r="E73" s="1014"/>
      <c r="F73" s="1014"/>
      <c r="G73" s="1014"/>
      <c r="H73" s="1014"/>
      <c r="I73" s="1014"/>
      <c r="J73" s="1014"/>
    </row>
    <row r="74" spans="1:10" x14ac:dyDescent="0.25">
      <c r="A74" s="1013"/>
      <c r="B74" s="1017"/>
      <c r="C74" s="1826"/>
      <c r="D74" s="1014"/>
      <c r="E74" s="1014"/>
      <c r="F74" s="1014"/>
      <c r="G74" s="1014"/>
      <c r="H74" s="1019"/>
      <c r="I74" s="1014"/>
      <c r="J74" s="1014"/>
    </row>
    <row r="75" spans="1:10" x14ac:dyDescent="0.25">
      <c r="A75" s="1018"/>
      <c r="B75" s="1017"/>
      <c r="C75" s="1016"/>
      <c r="D75" s="1015"/>
      <c r="E75" s="1014"/>
      <c r="F75" s="1014"/>
      <c r="G75" s="1014"/>
      <c r="H75" s="1014"/>
      <c r="I75" s="1014"/>
      <c r="J75" s="1014"/>
    </row>
    <row r="76" spans="1:10" x14ac:dyDescent="0.25">
      <c r="A76" s="1013"/>
      <c r="B76" s="1013"/>
      <c r="C76" s="1012"/>
      <c r="D76" s="1011"/>
      <c r="E76" s="1010"/>
      <c r="F76" s="1010"/>
      <c r="G76" s="1010"/>
      <c r="H76" s="1010"/>
      <c r="I76" s="1010"/>
      <c r="J76" s="1010"/>
    </row>
    <row r="77" spans="1:10" x14ac:dyDescent="0.25">
      <c r="B77" s="1820"/>
      <c r="C77" s="1824"/>
      <c r="D77" s="1825"/>
      <c r="E77" s="1820"/>
      <c r="F77" s="1820"/>
      <c r="G77" s="1820"/>
      <c r="H77" s="1820"/>
      <c r="I77" s="1026"/>
      <c r="J77" s="1048"/>
    </row>
    <row r="78" spans="1:10" x14ac:dyDescent="0.25">
      <c r="B78" s="1820"/>
      <c r="C78" s="1824"/>
      <c r="D78" s="1820"/>
      <c r="E78" s="1820"/>
      <c r="F78" s="1820"/>
      <c r="G78" s="1820"/>
      <c r="H78" s="1820"/>
      <c r="I78" s="1026"/>
      <c r="J78" s="1048"/>
    </row>
    <row r="79" spans="1:10" x14ac:dyDescent="0.25">
      <c r="B79" s="1820"/>
      <c r="C79" s="1823"/>
      <c r="D79" s="1820"/>
      <c r="E79" s="1820"/>
      <c r="F79" s="1820"/>
      <c r="G79" s="1820"/>
      <c r="H79" s="1820"/>
      <c r="I79" s="1026"/>
      <c r="J79" s="1048"/>
    </row>
    <row r="80" spans="1:10" x14ac:dyDescent="0.25">
      <c r="B80" s="1820"/>
      <c r="C80" s="1823"/>
      <c r="D80" s="1820"/>
      <c r="E80" s="1820"/>
      <c r="F80" s="1820"/>
      <c r="G80" s="1820"/>
      <c r="H80" s="1820"/>
      <c r="I80" s="1026"/>
      <c r="J80" s="1048"/>
    </row>
    <row r="81" spans="2:10" x14ac:dyDescent="0.25">
      <c r="B81" s="1820"/>
      <c r="C81" s="1823"/>
      <c r="D81" s="1820"/>
      <c r="E81" s="1820"/>
      <c r="F81" s="1820"/>
      <c r="G81" s="1820"/>
      <c r="H81" s="1820"/>
      <c r="I81" s="1026"/>
      <c r="J81" s="1048"/>
    </row>
    <row r="82" spans="2:10" x14ac:dyDescent="0.25">
      <c r="B82" s="1820"/>
      <c r="C82" s="1823"/>
      <c r="D82" s="1820"/>
      <c r="E82" s="1820"/>
      <c r="F82" s="1820"/>
      <c r="G82" s="1820"/>
      <c r="H82" s="1820"/>
      <c r="I82" s="1026"/>
      <c r="J82" s="1048"/>
    </row>
    <row r="83" spans="2:10" x14ac:dyDescent="0.25">
      <c r="B83" s="1820"/>
      <c r="C83" s="1823"/>
      <c r="D83" s="1820"/>
      <c r="E83" s="1820"/>
      <c r="F83" s="1820"/>
      <c r="G83" s="1820"/>
      <c r="H83" s="1820"/>
      <c r="I83" s="1026"/>
      <c r="J83" s="1048"/>
    </row>
    <row r="84" spans="2:10" x14ac:dyDescent="0.25">
      <c r="B84" s="1820"/>
      <c r="C84" s="1823"/>
      <c r="D84" s="1820"/>
      <c r="E84" s="1820"/>
      <c r="F84" s="1820"/>
      <c r="G84" s="1820"/>
      <c r="H84" s="1820"/>
      <c r="I84" s="1026"/>
      <c r="J84" s="1048"/>
    </row>
    <row r="85" spans="2:10" x14ac:dyDescent="0.25">
      <c r="B85" s="1820"/>
      <c r="C85" s="1823"/>
      <c r="D85" s="1820"/>
      <c r="E85" s="1820"/>
      <c r="F85" s="1820"/>
      <c r="G85" s="1820"/>
      <c r="H85" s="1820"/>
      <c r="I85" s="1026"/>
      <c r="J85" s="1048"/>
    </row>
    <row r="86" spans="2:10" x14ac:dyDescent="0.25">
      <c r="B86" s="1820"/>
      <c r="C86" s="1823"/>
      <c r="D86" s="1820"/>
      <c r="E86" s="1820"/>
      <c r="F86" s="1820"/>
      <c r="G86" s="1820"/>
      <c r="H86" s="1820"/>
      <c r="I86" s="1026"/>
      <c r="J86" s="1048"/>
    </row>
    <row r="87" spans="2:10" x14ac:dyDescent="0.25">
      <c r="B87" s="1820"/>
      <c r="C87" s="1823"/>
      <c r="D87" s="1820"/>
      <c r="E87" s="1820"/>
      <c r="F87" s="1820"/>
      <c r="G87" s="1820"/>
      <c r="H87" s="1820"/>
      <c r="I87" s="1026"/>
      <c r="J87" s="1048"/>
    </row>
    <row r="88" spans="2:10" x14ac:dyDescent="0.25">
      <c r="B88" s="1820"/>
      <c r="C88" s="1823"/>
      <c r="D88" s="1820"/>
      <c r="E88" s="1820"/>
      <c r="F88" s="1820"/>
      <c r="G88" s="1820"/>
      <c r="H88" s="1820"/>
      <c r="I88" s="1026"/>
      <c r="J88" s="1048"/>
    </row>
    <row r="89" spans="2:10" x14ac:dyDescent="0.25">
      <c r="B89" s="1820"/>
      <c r="C89" s="1823"/>
      <c r="D89" s="1820"/>
      <c r="E89" s="1820"/>
      <c r="F89" s="1820"/>
      <c r="G89" s="1820"/>
      <c r="H89" s="1820"/>
      <c r="I89" s="1026"/>
      <c r="J89" s="1048"/>
    </row>
    <row r="90" spans="2:10" x14ac:dyDescent="0.25">
      <c r="B90" s="1820"/>
      <c r="C90" s="1823"/>
      <c r="D90" s="1820"/>
      <c r="E90" s="1820"/>
      <c r="F90" s="1820"/>
      <c r="G90" s="1820"/>
      <c r="H90" s="1820"/>
      <c r="I90" s="1026"/>
      <c r="J90" s="1048"/>
    </row>
    <row r="91" spans="2:10" x14ac:dyDescent="0.25">
      <c r="B91" s="1820"/>
      <c r="C91" s="1823"/>
      <c r="D91" s="1820"/>
      <c r="E91" s="1820"/>
      <c r="F91" s="1820"/>
      <c r="G91" s="1820"/>
      <c r="H91" s="1820"/>
      <c r="I91" s="1026"/>
      <c r="J91" s="1048"/>
    </row>
    <row r="92" spans="2:10" x14ac:dyDescent="0.25">
      <c r="B92" s="1820"/>
      <c r="C92" s="1823"/>
      <c r="D92" s="1820"/>
      <c r="E92" s="1820"/>
      <c r="F92" s="1820"/>
      <c r="G92" s="1820"/>
      <c r="H92" s="1820"/>
      <c r="I92" s="1026"/>
      <c r="J92" s="1048"/>
    </row>
    <row r="93" spans="2:10" x14ac:dyDescent="0.25">
      <c r="B93" s="1820"/>
      <c r="C93" s="1823"/>
      <c r="D93" s="1820"/>
      <c r="E93" s="1820"/>
      <c r="F93" s="1820"/>
      <c r="G93" s="1820"/>
      <c r="H93" s="1820"/>
      <c r="I93" s="1026"/>
      <c r="J93" s="1048"/>
    </row>
    <row r="94" spans="2:10" x14ac:dyDescent="0.25">
      <c r="I94" s="1822"/>
      <c r="J94" s="1048"/>
    </row>
    <row r="95" spans="2:10" x14ac:dyDescent="0.25">
      <c r="I95" s="1822"/>
      <c r="J95" s="1048"/>
    </row>
    <row r="96" spans="2:10" x14ac:dyDescent="0.25">
      <c r="I96" s="1822"/>
      <c r="J96" s="1048"/>
    </row>
    <row r="97" spans="9:10" x14ac:dyDescent="0.25">
      <c r="I97" s="1822"/>
      <c r="J97" s="1048"/>
    </row>
    <row r="98" spans="9:10" x14ac:dyDescent="0.25">
      <c r="I98" s="1822"/>
      <c r="J98" s="1048"/>
    </row>
  </sheetData>
  <pageMargins left="0.7" right="0.7" top="0.75" bottom="0.75" header="0.3" footer="0.3"/>
  <pageSetup paperSize="9" scale="72" fitToWidth="0" fitToHeight="0" orientation="portrait" r:id="rId1"/>
  <customProperties>
    <customPr name="_pios_id" r:id="rId2"/>
  </customProperties>
  <drawing r:id="rId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6"/>
  <sheetViews>
    <sheetView view="pageBreakPreview" zoomScaleNormal="100" zoomScaleSheetLayoutView="100" workbookViewId="0">
      <selection activeCell="L26" sqref="L26"/>
    </sheetView>
  </sheetViews>
  <sheetFormatPr defaultRowHeight="15" x14ac:dyDescent="0.25"/>
  <cols>
    <col min="1" max="1" width="27" style="919" customWidth="1"/>
    <col min="2" max="3" width="9.28515625" style="919" customWidth="1"/>
    <col min="4" max="10" width="9.28515625" style="952" customWidth="1"/>
    <col min="11" max="11" width="8.5703125" style="952" customWidth="1"/>
    <col min="14" max="14" width="19.7109375" customWidth="1"/>
  </cols>
  <sheetData>
    <row r="1" spans="1:16" x14ac:dyDescent="0.25">
      <c r="A1" s="1075" t="s">
        <v>705</v>
      </c>
      <c r="B1" s="1074"/>
      <c r="C1" s="1074"/>
      <c r="D1" s="1074"/>
      <c r="E1" s="1074"/>
      <c r="F1" s="1074"/>
      <c r="G1" s="1074"/>
      <c r="H1" s="1074"/>
      <c r="I1" s="1074"/>
      <c r="J1" s="1074"/>
      <c r="K1" s="1074"/>
    </row>
    <row r="2" spans="1:16" x14ac:dyDescent="0.25">
      <c r="A2" s="1052"/>
      <c r="B2" s="1063"/>
      <c r="C2" s="1063"/>
      <c r="D2" s="1063"/>
      <c r="E2" s="1063"/>
      <c r="F2" s="1063"/>
      <c r="G2" s="1063"/>
      <c r="H2" s="1063"/>
      <c r="I2" s="1063"/>
      <c r="J2" s="1063"/>
      <c r="K2" s="1063"/>
    </row>
    <row r="3" spans="1:16" x14ac:dyDescent="0.25">
      <c r="A3" s="1052"/>
      <c r="B3" s="1063"/>
      <c r="C3" s="1063"/>
      <c r="D3" s="1063"/>
      <c r="E3" s="1063"/>
      <c r="F3" s="1063"/>
      <c r="G3" s="1063"/>
      <c r="H3" s="1063"/>
      <c r="I3" s="1063"/>
      <c r="J3" s="1063"/>
      <c r="K3" s="1063"/>
    </row>
    <row r="4" spans="1:16" ht="15.75" thickBot="1" x14ac:dyDescent="0.3">
      <c r="A4" s="1073" t="s">
        <v>417</v>
      </c>
      <c r="B4" s="2694" t="s">
        <v>1240</v>
      </c>
      <c r="C4" s="1072" t="s">
        <v>1186</v>
      </c>
      <c r="D4" s="1072" t="s">
        <v>1091</v>
      </c>
      <c r="E4" s="1072" t="s">
        <v>319</v>
      </c>
      <c r="F4" s="1072" t="s">
        <v>318</v>
      </c>
      <c r="G4" s="1072" t="s">
        <v>317</v>
      </c>
      <c r="H4" s="1072" t="s">
        <v>316</v>
      </c>
      <c r="I4" s="1072" t="s">
        <v>315</v>
      </c>
      <c r="J4" s="1072" t="s">
        <v>314</v>
      </c>
      <c r="K4" s="2560"/>
    </row>
    <row r="5" spans="1:16" x14ac:dyDescent="0.25">
      <c r="A5" s="2693" t="s">
        <v>704</v>
      </c>
      <c r="B5" s="2692">
        <v>2.3090846086718817</v>
      </c>
      <c r="C5" s="1069">
        <v>2.4682982895991641</v>
      </c>
      <c r="D5" s="1069">
        <v>2.5907123758692774</v>
      </c>
      <c r="E5" s="1069">
        <v>2.6908568868664502</v>
      </c>
      <c r="F5" s="1069">
        <v>2.8865814723353513</v>
      </c>
      <c r="G5" s="1069">
        <v>3.08</v>
      </c>
      <c r="H5" s="1069">
        <v>2.93</v>
      </c>
      <c r="I5" s="1069">
        <v>2.9</v>
      </c>
      <c r="J5" s="1069">
        <v>2.96</v>
      </c>
      <c r="K5" s="2559"/>
      <c r="P5" s="1835"/>
    </row>
    <row r="6" spans="1:16" x14ac:dyDescent="0.25">
      <c r="A6" s="1070" t="s">
        <v>703</v>
      </c>
      <c r="B6" s="2692">
        <v>1.1402989350198394</v>
      </c>
      <c r="C6" s="1069">
        <v>1.2479127124640661</v>
      </c>
      <c r="D6" s="1069">
        <v>1.2658466928473893</v>
      </c>
      <c r="E6" s="1069">
        <v>1.3209086336169171</v>
      </c>
      <c r="F6" s="1069">
        <v>1.4286246948120058</v>
      </c>
      <c r="G6" s="1069">
        <v>1.48</v>
      </c>
      <c r="H6" s="1069">
        <v>1.49</v>
      </c>
      <c r="I6" s="1069">
        <v>1.54</v>
      </c>
      <c r="J6" s="1069">
        <v>1.55</v>
      </c>
      <c r="K6" s="2559"/>
      <c r="P6" s="1835"/>
    </row>
    <row r="7" spans="1:16" x14ac:dyDescent="0.25">
      <c r="A7" s="1070" t="s">
        <v>702</v>
      </c>
      <c r="B7" s="2692">
        <v>1.4062556234417176</v>
      </c>
      <c r="C7" s="1069">
        <v>1.4906458156451752</v>
      </c>
      <c r="D7" s="1069">
        <v>1.5643999523142924</v>
      </c>
      <c r="E7" s="1069">
        <v>1.9044426818779108</v>
      </c>
      <c r="F7" s="1069">
        <v>1.8002515472456357</v>
      </c>
      <c r="G7" s="1069">
        <v>2.0099999999999998</v>
      </c>
      <c r="H7" s="1069">
        <v>1.93</v>
      </c>
      <c r="I7" s="1069">
        <v>1.85</v>
      </c>
      <c r="J7" s="1069">
        <v>1.8</v>
      </c>
      <c r="K7" s="2559"/>
      <c r="P7" s="1835"/>
    </row>
    <row r="8" spans="1:16" x14ac:dyDescent="0.25">
      <c r="A8" s="1070" t="s">
        <v>701</v>
      </c>
      <c r="B8" s="2692">
        <v>0.11529938627984558</v>
      </c>
      <c r="C8" s="1069">
        <v>0.12682629142010127</v>
      </c>
      <c r="D8" s="1069">
        <v>0.13738020455622818</v>
      </c>
      <c r="E8" s="1069">
        <v>0.22635682293741302</v>
      </c>
      <c r="F8" s="1069">
        <v>0.20331689747591813</v>
      </c>
      <c r="G8" s="1069">
        <v>0.23</v>
      </c>
      <c r="H8" s="1069">
        <v>0.27</v>
      </c>
      <c r="I8" s="1069">
        <v>0.23</v>
      </c>
      <c r="J8" s="1069">
        <v>0.22</v>
      </c>
      <c r="K8" s="2559"/>
      <c r="P8" s="1835"/>
    </row>
    <row r="9" spans="1:16" x14ac:dyDescent="0.25">
      <c r="A9" s="1070" t="s">
        <v>700</v>
      </c>
      <c r="B9" s="2692">
        <v>0.12381932330772127</v>
      </c>
      <c r="C9" s="1069">
        <v>0.12775760285637822</v>
      </c>
      <c r="D9" s="1069">
        <v>0.14455042711356431</v>
      </c>
      <c r="E9" s="1069">
        <v>0.15297860292063284</v>
      </c>
      <c r="F9" s="1069">
        <v>0.18079343424327335</v>
      </c>
      <c r="G9" s="1069">
        <v>0.25</v>
      </c>
      <c r="H9" s="1069">
        <v>0.25</v>
      </c>
      <c r="I9" s="1069">
        <v>0.25</v>
      </c>
      <c r="J9" s="1069">
        <v>0.25</v>
      </c>
      <c r="K9" s="2559"/>
      <c r="P9" s="1835"/>
    </row>
    <row r="10" spans="1:16" x14ac:dyDescent="0.25">
      <c r="A10" s="1070" t="s">
        <v>699</v>
      </c>
      <c r="B10" s="2692">
        <v>0.52956148116168023</v>
      </c>
      <c r="C10" s="1069">
        <v>0.59258456339858301</v>
      </c>
      <c r="D10" s="1069">
        <v>0.60535561824635453</v>
      </c>
      <c r="E10" s="1069">
        <v>0.64324985373258381</v>
      </c>
      <c r="F10" s="1069">
        <v>0.76580433455947361</v>
      </c>
      <c r="G10" s="1069">
        <v>0.76</v>
      </c>
      <c r="H10" s="1069">
        <v>0.76</v>
      </c>
      <c r="I10" s="1069">
        <v>0.81</v>
      </c>
      <c r="J10" s="1069">
        <v>0.81</v>
      </c>
      <c r="K10" s="2559"/>
      <c r="P10" s="1835"/>
    </row>
    <row r="11" spans="1:16" x14ac:dyDescent="0.25">
      <c r="A11" s="1070" t="s">
        <v>698</v>
      </c>
      <c r="B11" s="2692">
        <v>9.5166536749609926E-2</v>
      </c>
      <c r="C11" s="1069">
        <v>0.10378821194710991</v>
      </c>
      <c r="D11" s="1069">
        <v>0.14056505813537354</v>
      </c>
      <c r="E11" s="1069">
        <v>0.19972848099845397</v>
      </c>
      <c r="F11" s="1069">
        <v>0.17767864643627682</v>
      </c>
      <c r="G11" s="1069">
        <v>0.19</v>
      </c>
      <c r="H11" s="1069">
        <v>0.2</v>
      </c>
      <c r="I11" s="1069">
        <v>0.14000000000000001</v>
      </c>
      <c r="J11" s="1069">
        <v>0.16</v>
      </c>
      <c r="K11" s="2559"/>
      <c r="P11" s="1835"/>
    </row>
    <row r="12" spans="1:16" x14ac:dyDescent="0.25">
      <c r="A12" s="1070" t="s">
        <v>697</v>
      </c>
      <c r="B12" s="2692">
        <v>0.77553090883012599</v>
      </c>
      <c r="C12" s="1069">
        <v>0.81171304055033955</v>
      </c>
      <c r="D12" s="1069">
        <v>0.94640899899880149</v>
      </c>
      <c r="E12" s="1069">
        <v>1.0153076518222366</v>
      </c>
      <c r="F12" s="1069">
        <v>1.1072106577612177</v>
      </c>
      <c r="G12" s="1069">
        <v>1.1299999999999999</v>
      </c>
      <c r="H12" s="1069">
        <v>1.1000000000000001</v>
      </c>
      <c r="I12" s="1069">
        <v>1.1399999999999999</v>
      </c>
      <c r="J12" s="1069">
        <v>1.17</v>
      </c>
      <c r="K12" s="2559"/>
      <c r="P12" s="1835"/>
    </row>
    <row r="13" spans="1:16" x14ac:dyDescent="0.25">
      <c r="A13" s="1071" t="s">
        <v>696</v>
      </c>
      <c r="B13" s="2692">
        <v>0.72661763309990379</v>
      </c>
      <c r="C13" s="1069">
        <v>0.77091281648806265</v>
      </c>
      <c r="D13" s="1069">
        <v>0.81523936422706733</v>
      </c>
      <c r="E13" s="1069">
        <v>0.78461309736401186</v>
      </c>
      <c r="F13" s="1069">
        <v>0.90714781307199877</v>
      </c>
      <c r="G13" s="1069">
        <v>0.94</v>
      </c>
      <c r="H13" s="1069">
        <v>0.92</v>
      </c>
      <c r="I13" s="1069">
        <v>0.92</v>
      </c>
      <c r="J13" s="1069">
        <v>0.9</v>
      </c>
      <c r="K13" s="2559"/>
      <c r="P13" s="1835"/>
    </row>
    <row r="14" spans="1:16" x14ac:dyDescent="0.25">
      <c r="A14" s="1070" t="s">
        <v>695</v>
      </c>
      <c r="B14" s="2692">
        <v>0.2549248073770039</v>
      </c>
      <c r="C14" s="1069">
        <v>0.27805368757185034</v>
      </c>
      <c r="D14" s="1069">
        <v>0.29028562186462825</v>
      </c>
      <c r="E14" s="1069">
        <v>0.31461775218609939</v>
      </c>
      <c r="F14" s="1069">
        <v>0.37527671334395934</v>
      </c>
      <c r="G14" s="1069">
        <v>0.42</v>
      </c>
      <c r="H14" s="1069">
        <v>0.4</v>
      </c>
      <c r="I14" s="1069">
        <v>0.43</v>
      </c>
      <c r="J14" s="1069">
        <v>0.36</v>
      </c>
      <c r="K14" s="2559"/>
      <c r="P14" s="1835"/>
    </row>
    <row r="15" spans="1:16" x14ac:dyDescent="0.25">
      <c r="A15" s="1071" t="s">
        <v>694</v>
      </c>
      <c r="B15" s="2692">
        <v>0.21574727883278991</v>
      </c>
      <c r="C15" s="1069">
        <v>0.26146130552317487</v>
      </c>
      <c r="D15" s="1069">
        <v>0.2688111189363846</v>
      </c>
      <c r="E15" s="1069">
        <v>0.29850012399594117</v>
      </c>
      <c r="F15" s="1069">
        <v>0.29154574616525347</v>
      </c>
      <c r="G15" s="1069">
        <v>0.32</v>
      </c>
      <c r="H15" s="1069">
        <v>0.33</v>
      </c>
      <c r="I15" s="1069">
        <v>0.35</v>
      </c>
      <c r="J15" s="1069">
        <v>0.34</v>
      </c>
      <c r="K15" s="2559"/>
      <c r="P15" s="1835"/>
    </row>
    <row r="16" spans="1:16" x14ac:dyDescent="0.25">
      <c r="A16" s="1071" t="s">
        <v>693</v>
      </c>
      <c r="B16" s="2692">
        <v>0.20333817247791558</v>
      </c>
      <c r="C16" s="1069">
        <v>0.21517529425902282</v>
      </c>
      <c r="D16" s="1069">
        <v>0.45481510031307593</v>
      </c>
      <c r="E16" s="1069">
        <v>0.36651060462837759</v>
      </c>
      <c r="F16" s="1069">
        <v>0.45298284086927149</v>
      </c>
      <c r="G16" s="1069">
        <v>0.48</v>
      </c>
      <c r="H16" s="1069">
        <v>0.44</v>
      </c>
      <c r="I16" s="1069">
        <v>0.47</v>
      </c>
      <c r="J16" s="1069">
        <v>0.43</v>
      </c>
      <c r="K16" s="2559"/>
      <c r="P16" s="1835"/>
    </row>
    <row r="17" spans="1:16" x14ac:dyDescent="0.25">
      <c r="A17" s="1070" t="s">
        <v>692</v>
      </c>
      <c r="B17" s="2692">
        <v>0.28656921961422416</v>
      </c>
      <c r="C17" s="1069">
        <v>0.28742800074027164</v>
      </c>
      <c r="D17" s="1069">
        <v>0.3039958426042782</v>
      </c>
      <c r="E17" s="1069">
        <v>0.21882453401424312</v>
      </c>
      <c r="F17" s="1069">
        <v>0.2208817191246174</v>
      </c>
      <c r="G17" s="1069">
        <v>0.19</v>
      </c>
      <c r="H17" s="1069">
        <v>0.2</v>
      </c>
      <c r="I17" s="1069">
        <v>0.2</v>
      </c>
      <c r="J17" s="1069">
        <v>0.21</v>
      </c>
      <c r="K17" s="2559"/>
      <c r="P17" s="1835"/>
    </row>
    <row r="18" spans="1:16" x14ac:dyDescent="0.25">
      <c r="A18" s="1070" t="s">
        <v>4</v>
      </c>
      <c r="B18" s="2692">
        <v>0.54283516501068652</v>
      </c>
      <c r="C18" s="1069">
        <v>0.44843738746508299</v>
      </c>
      <c r="D18" s="1069">
        <v>0.38032693490537239</v>
      </c>
      <c r="E18" s="1069">
        <v>0.6046630950998082</v>
      </c>
      <c r="F18" s="1069">
        <v>0.8111186555912816</v>
      </c>
      <c r="G18" s="1069">
        <v>0.55000000000000004</v>
      </c>
      <c r="H18" s="1069">
        <v>0.64</v>
      </c>
      <c r="I18" s="1069">
        <v>0.75</v>
      </c>
      <c r="J18" s="1069">
        <v>0.72</v>
      </c>
      <c r="K18" s="2559"/>
      <c r="P18" s="1835"/>
    </row>
    <row r="19" spans="1:16" x14ac:dyDescent="0.25">
      <c r="A19" s="1838" t="s">
        <v>410</v>
      </c>
      <c r="B19" s="2691">
        <f>SUM(B5:B18)</f>
        <v>8.725049079874946</v>
      </c>
      <c r="C19" s="1837">
        <v>9.2309950199283826</v>
      </c>
      <c r="D19" s="1837">
        <v>9.9086933109320885</v>
      </c>
      <c r="E19" s="1837">
        <v>10.74155882206108</v>
      </c>
      <c r="F19" s="1837">
        <v>11.609215173035537</v>
      </c>
      <c r="G19" s="1837">
        <v>12.03</v>
      </c>
      <c r="H19" s="1837">
        <v>11.86</v>
      </c>
      <c r="I19" s="1837">
        <v>11.979999999999999</v>
      </c>
      <c r="J19" s="1836">
        <v>11.88</v>
      </c>
      <c r="K19" s="2558"/>
      <c r="P19" s="1835"/>
    </row>
    <row r="20" spans="1:16" x14ac:dyDescent="0.25">
      <c r="A20" s="1055"/>
      <c r="B20" s="1068"/>
      <c r="C20" s="1068"/>
      <c r="D20" s="1067"/>
      <c r="E20" s="1066"/>
      <c r="F20" s="1066"/>
      <c r="G20" s="1066"/>
      <c r="H20" s="1065"/>
      <c r="I20" s="1065"/>
      <c r="J20" s="1065"/>
      <c r="K20" s="2557"/>
      <c r="P20" s="1835"/>
    </row>
    <row r="21" spans="1:16" x14ac:dyDescent="0.25">
      <c r="A21" s="1062" t="s">
        <v>704</v>
      </c>
      <c r="B21" s="1061">
        <f t="shared" ref="B21:B34" si="0">B5/$B$19</f>
        <v>0.26465004237030348</v>
      </c>
      <c r="C21" s="1061">
        <v>0.25050897466948202</v>
      </c>
      <c r="D21" s="1061">
        <v>0.25606726893070803</v>
      </c>
      <c r="E21" s="1064"/>
      <c r="F21" s="1064"/>
      <c r="G21" s="1063"/>
      <c r="H21" s="1063"/>
      <c r="I21" s="1063"/>
      <c r="J21" s="1063"/>
      <c r="K21" s="1063"/>
      <c r="P21" s="1835"/>
    </row>
    <row r="22" spans="1:16" x14ac:dyDescent="0.25">
      <c r="A22" s="1062" t="s">
        <v>703</v>
      </c>
      <c r="B22" s="1061">
        <f t="shared" si="0"/>
        <v>0.13069255250953649</v>
      </c>
      <c r="C22" s="1061">
        <v>0.12297178235471995</v>
      </c>
      <c r="D22" s="1061">
        <v>0.12310203213956082</v>
      </c>
      <c r="E22" s="1064"/>
      <c r="F22" s="1064"/>
      <c r="G22" s="1063"/>
      <c r="H22" s="1063"/>
      <c r="I22" s="1063"/>
      <c r="J22" s="1063"/>
      <c r="K22" s="1063"/>
      <c r="P22" s="1835"/>
    </row>
    <row r="23" spans="1:16" x14ac:dyDescent="0.25">
      <c r="A23" s="1062" t="s">
        <v>702</v>
      </c>
      <c r="B23" s="1061">
        <f t="shared" si="0"/>
        <v>0.16117452298180918</v>
      </c>
      <c r="C23" s="1061">
        <v>0.1772966767138634</v>
      </c>
      <c r="D23" s="1060">
        <v>0.1665288053885646</v>
      </c>
      <c r="E23" s="1058"/>
      <c r="F23" s="1058"/>
      <c r="P23" s="1835"/>
    </row>
    <row r="24" spans="1:16" x14ac:dyDescent="0.25">
      <c r="A24" s="1062" t="s">
        <v>701</v>
      </c>
      <c r="B24" s="1061">
        <f t="shared" si="0"/>
        <v>1.3214755037400676E-2</v>
      </c>
      <c r="C24" s="1061">
        <v>2.1072995706407152E-2</v>
      </c>
      <c r="D24" s="1060">
        <v>1.8928159413986533E-2</v>
      </c>
      <c r="E24" s="1058"/>
      <c r="F24" s="1058"/>
      <c r="P24" s="1835"/>
    </row>
    <row r="25" spans="1:16" x14ac:dyDescent="0.25">
      <c r="A25" s="1062" t="s">
        <v>700</v>
      </c>
      <c r="B25" s="1061">
        <f t="shared" si="0"/>
        <v>1.4191246624998464E-2</v>
      </c>
      <c r="C25" s="1061">
        <v>1.4241750704417726E-2</v>
      </c>
      <c r="D25" s="1060">
        <v>2.1100769230536894E-2</v>
      </c>
      <c r="E25" s="1058"/>
      <c r="F25" s="1058"/>
      <c r="P25" s="1835"/>
    </row>
    <row r="26" spans="1:16" x14ac:dyDescent="0.25">
      <c r="A26" s="1062" t="s">
        <v>699</v>
      </c>
      <c r="B26" s="1061">
        <f t="shared" si="0"/>
        <v>6.069438421649203E-2</v>
      </c>
      <c r="C26" s="1061">
        <v>5.9884218332582534E-2</v>
      </c>
      <c r="D26" s="1060">
        <v>6.2969205280660703E-2</v>
      </c>
      <c r="E26" s="1058"/>
      <c r="F26" s="1058"/>
      <c r="P26" s="1835"/>
    </row>
    <row r="27" spans="1:16" x14ac:dyDescent="0.25">
      <c r="A27" s="1062" t="s">
        <v>698</v>
      </c>
      <c r="B27" s="1061">
        <f t="shared" si="0"/>
        <v>1.0907278099915735E-2</v>
      </c>
      <c r="C27" s="1061">
        <v>1.859399406613595E-2</v>
      </c>
      <c r="D27" s="1060">
        <v>1.5819955974324253E-2</v>
      </c>
      <c r="E27" s="1058"/>
      <c r="F27" s="1058"/>
      <c r="P27" s="1835"/>
    </row>
    <row r="28" spans="1:16" x14ac:dyDescent="0.25">
      <c r="A28" s="1062" t="s">
        <v>697</v>
      </c>
      <c r="B28" s="1061">
        <f t="shared" si="0"/>
        <v>8.8885564050172824E-2</v>
      </c>
      <c r="C28" s="1061">
        <v>9.4521444107068656E-2</v>
      </c>
      <c r="D28" s="1060">
        <v>9.4076736269565531E-2</v>
      </c>
      <c r="E28" s="1058"/>
      <c r="F28" s="1058"/>
      <c r="P28" s="1835"/>
    </row>
    <row r="29" spans="1:16" x14ac:dyDescent="0.25">
      <c r="A29" s="1062" t="s">
        <v>696</v>
      </c>
      <c r="B29" s="1061">
        <f t="shared" si="0"/>
        <v>8.3279489484581581E-2</v>
      </c>
      <c r="C29" s="1061">
        <v>7.3044621396344128E-2</v>
      </c>
      <c r="D29" s="1060">
        <v>7.8392302717005577E-2</v>
      </c>
      <c r="E29" s="1058"/>
      <c r="F29" s="1058"/>
      <c r="P29" s="1835"/>
    </row>
    <row r="30" spans="1:16" x14ac:dyDescent="0.25">
      <c r="A30" s="1062" t="s">
        <v>695</v>
      </c>
      <c r="B30" s="1061">
        <f t="shared" si="0"/>
        <v>2.9217578611105955E-2</v>
      </c>
      <c r="C30" s="1061">
        <v>2.9289766727333421E-2</v>
      </c>
      <c r="D30" s="1060">
        <v>3.5176356085913608E-2</v>
      </c>
      <c r="E30" s="1058"/>
      <c r="F30" s="1058"/>
      <c r="P30" s="1835"/>
    </row>
    <row r="31" spans="1:16" x14ac:dyDescent="0.25">
      <c r="A31" s="1062" t="s">
        <v>694</v>
      </c>
      <c r="B31" s="1061">
        <f t="shared" si="0"/>
        <v>2.4727342718384129E-2</v>
      </c>
      <c r="C31" s="1061">
        <v>2.7789274251599289E-2</v>
      </c>
      <c r="D31" s="1060">
        <v>2.6886180350596828E-2</v>
      </c>
      <c r="E31" s="1058"/>
      <c r="F31" s="1058"/>
      <c r="P31" s="1835"/>
    </row>
    <row r="32" spans="1:16" x14ac:dyDescent="0.25">
      <c r="A32" s="1062" t="s">
        <v>693</v>
      </c>
      <c r="B32" s="1061">
        <f t="shared" si="0"/>
        <v>2.3305103572074114E-2</v>
      </c>
      <c r="C32" s="1061">
        <v>3.4120802268999897E-2</v>
      </c>
      <c r="D32" s="1060">
        <v>3.9475539439420108E-2</v>
      </c>
      <c r="E32" s="1058"/>
      <c r="F32" s="1058"/>
      <c r="P32" s="1835"/>
    </row>
    <row r="33" spans="1:6" x14ac:dyDescent="0.25">
      <c r="A33" s="1062" t="s">
        <v>692</v>
      </c>
      <c r="B33" s="1061">
        <f t="shared" si="0"/>
        <v>3.2844424941427551E-2</v>
      </c>
      <c r="C33" s="1061">
        <v>2.0371767044166805E-2</v>
      </c>
      <c r="D33" s="1060">
        <v>1.5858556974727447E-2</v>
      </c>
      <c r="E33" s="1058"/>
      <c r="F33" s="1058"/>
    </row>
    <row r="34" spans="1:6" x14ac:dyDescent="0.25">
      <c r="A34" s="1062" t="s">
        <v>4</v>
      </c>
      <c r="B34" s="1061">
        <f t="shared" si="0"/>
        <v>6.221571478179775E-2</v>
      </c>
      <c r="C34" s="1061">
        <v>5.629193165687902E-2</v>
      </c>
      <c r="D34" s="1060">
        <v>4.5618131804428912E-2</v>
      </c>
      <c r="E34" s="1058"/>
      <c r="F34" s="1058"/>
    </row>
    <row r="35" spans="1:6" x14ac:dyDescent="0.25">
      <c r="A35" s="1821"/>
      <c r="B35" s="927"/>
      <c r="C35" s="927"/>
      <c r="D35" s="1834"/>
      <c r="E35" s="1058"/>
      <c r="F35" s="1058"/>
    </row>
    <row r="36" spans="1:6" x14ac:dyDescent="0.25">
      <c r="A36" s="1821"/>
      <c r="B36" s="927"/>
      <c r="C36" s="960"/>
      <c r="D36" s="1058"/>
      <c r="E36" s="1058"/>
      <c r="F36" s="1058"/>
    </row>
    <row r="37" spans="1:6" x14ac:dyDescent="0.25">
      <c r="A37" s="1057"/>
    </row>
    <row r="38" spans="1:6" x14ac:dyDescent="0.25">
      <c r="A38" s="1056"/>
    </row>
    <row r="39" spans="1:6" x14ac:dyDescent="0.25">
      <c r="A39" s="1054"/>
    </row>
    <row r="40" spans="1:6" x14ac:dyDescent="0.25">
      <c r="A40" s="1054"/>
    </row>
    <row r="41" spans="1:6" x14ac:dyDescent="0.25">
      <c r="A41" s="1054"/>
    </row>
    <row r="42" spans="1:6" x14ac:dyDescent="0.25">
      <c r="A42" s="1054"/>
    </row>
    <row r="43" spans="1:6" x14ac:dyDescent="0.25">
      <c r="A43" s="1054"/>
    </row>
    <row r="44" spans="1:6" x14ac:dyDescent="0.25">
      <c r="A44" s="1054"/>
    </row>
    <row r="45" spans="1:6" x14ac:dyDescent="0.25">
      <c r="A45" s="1054"/>
    </row>
    <row r="46" spans="1:6" x14ac:dyDescent="0.25">
      <c r="A46" s="1054"/>
    </row>
    <row r="47" spans="1:6" x14ac:dyDescent="0.25">
      <c r="A47" s="1054"/>
    </row>
    <row r="48" spans="1:6" x14ac:dyDescent="0.25">
      <c r="A48" s="1054"/>
    </row>
    <row r="49" spans="1:11" x14ac:dyDescent="0.25">
      <c r="A49" s="1054"/>
    </row>
    <row r="50" spans="1:11" x14ac:dyDescent="0.25">
      <c r="A50" s="1054"/>
    </row>
    <row r="51" spans="1:11" x14ac:dyDescent="0.25">
      <c r="A51" s="1054"/>
    </row>
    <row r="52" spans="1:11" x14ac:dyDescent="0.25">
      <c r="A52" s="1054"/>
    </row>
    <row r="53" spans="1:11" x14ac:dyDescent="0.25">
      <c r="A53" s="1054"/>
    </row>
    <row r="54" spans="1:11" x14ac:dyDescent="0.25">
      <c r="A54" s="1055"/>
    </row>
    <row r="55" spans="1:11" x14ac:dyDescent="0.25">
      <c r="A55" s="1053"/>
      <c r="B55" s="1050"/>
      <c r="C55" s="1050"/>
      <c r="D55" s="1050"/>
      <c r="E55" s="1050"/>
      <c r="F55" s="1050"/>
      <c r="G55" s="1050"/>
      <c r="H55" s="1050"/>
      <c r="I55" s="1050"/>
      <c r="J55" s="1050"/>
      <c r="K55" s="1050"/>
    </row>
    <row r="56" spans="1:11" x14ac:dyDescent="0.25">
      <c r="A56" s="1054"/>
      <c r="B56" s="1050"/>
      <c r="C56" s="1050"/>
      <c r="D56" s="1050"/>
      <c r="E56" s="1050"/>
      <c r="F56" s="1050"/>
      <c r="G56" s="1050"/>
      <c r="H56" s="1050"/>
      <c r="I56" s="1050"/>
      <c r="J56" s="1050"/>
      <c r="K56" s="1050"/>
    </row>
    <row r="57" spans="1:11" x14ac:dyDescent="0.25">
      <c r="A57" s="1054"/>
      <c r="B57" s="1050"/>
      <c r="C57" s="1050"/>
      <c r="D57" s="1050"/>
      <c r="E57" s="1050"/>
      <c r="F57" s="1050"/>
      <c r="G57" s="1050"/>
      <c r="H57" s="1050"/>
      <c r="I57" s="1050"/>
      <c r="J57" s="1050"/>
      <c r="K57" s="1050"/>
    </row>
    <row r="58" spans="1:11" x14ac:dyDescent="0.25">
      <c r="A58" s="1054"/>
      <c r="B58" s="1050"/>
      <c r="C58" s="1050"/>
      <c r="D58" s="1050"/>
      <c r="E58" s="1050"/>
      <c r="F58" s="1050"/>
      <c r="G58" s="1050"/>
      <c r="H58" s="1050"/>
      <c r="I58" s="1050"/>
      <c r="J58" s="1050"/>
      <c r="K58" s="1050"/>
    </row>
    <row r="59" spans="1:11" x14ac:dyDescent="0.25">
      <c r="A59" s="1054"/>
      <c r="B59" s="1050"/>
      <c r="C59" s="1050"/>
      <c r="D59" s="1050"/>
      <c r="E59" s="1050"/>
      <c r="F59" s="1050"/>
      <c r="G59" s="1050"/>
      <c r="H59" s="1050"/>
      <c r="I59" s="1050"/>
      <c r="J59" s="1050"/>
      <c r="K59" s="1050"/>
    </row>
    <row r="60" spans="1:11" x14ac:dyDescent="0.25">
      <c r="A60" s="1054"/>
      <c r="B60" s="1050"/>
      <c r="C60" s="1050"/>
      <c r="D60" s="1050"/>
      <c r="E60" s="1050"/>
      <c r="F60" s="1050"/>
      <c r="G60" s="1050"/>
      <c r="H60" s="1050"/>
      <c r="I60" s="1050"/>
      <c r="J60" s="1050"/>
      <c r="K60" s="1050"/>
    </row>
    <row r="61" spans="1:11" x14ac:dyDescent="0.25">
      <c r="A61" s="1053"/>
      <c r="B61" s="1050"/>
      <c r="C61" s="1050"/>
      <c r="D61" s="1050"/>
      <c r="E61" s="1050"/>
      <c r="F61" s="1050"/>
      <c r="G61" s="1050"/>
      <c r="H61" s="1050"/>
      <c r="I61" s="1050"/>
      <c r="J61" s="1050"/>
      <c r="K61" s="1050"/>
    </row>
    <row r="62" spans="1:11" x14ac:dyDescent="0.25">
      <c r="A62" s="1053"/>
      <c r="B62" s="1050"/>
      <c r="C62" s="1050"/>
      <c r="D62" s="1050"/>
      <c r="E62" s="1050"/>
      <c r="F62" s="1050"/>
      <c r="G62" s="1050"/>
      <c r="H62" s="1050"/>
      <c r="I62" s="1050"/>
      <c r="J62" s="1050"/>
      <c r="K62" s="1050"/>
    </row>
    <row r="63" spans="1:11" x14ac:dyDescent="0.25">
      <c r="A63" s="1025"/>
      <c r="B63" s="1050"/>
      <c r="C63" s="1050"/>
      <c r="D63" s="1050"/>
      <c r="E63" s="1050"/>
      <c r="F63" s="1050"/>
      <c r="G63" s="1050"/>
      <c r="H63" s="1050"/>
      <c r="I63" s="1050"/>
      <c r="J63" s="1050"/>
      <c r="K63" s="1050"/>
    </row>
    <row r="64" spans="1:11" x14ac:dyDescent="0.25">
      <c r="A64" s="1052"/>
      <c r="B64" s="1050"/>
      <c r="C64" s="1050"/>
      <c r="D64" s="1050"/>
      <c r="E64" s="1050"/>
      <c r="F64" s="1050"/>
      <c r="G64" s="1050"/>
      <c r="H64" s="1050"/>
      <c r="I64" s="1050"/>
      <c r="J64" s="1050"/>
      <c r="K64" s="1050"/>
    </row>
    <row r="65" spans="1:11" x14ac:dyDescent="0.25">
      <c r="A65" s="1052"/>
      <c r="B65" s="1050"/>
      <c r="C65" s="1050"/>
      <c r="D65" s="1050"/>
      <c r="E65" s="1050"/>
      <c r="F65" s="1050"/>
      <c r="G65" s="1050"/>
      <c r="H65" s="1050"/>
      <c r="I65" s="1050"/>
      <c r="J65" s="1050"/>
      <c r="K65" s="1050"/>
    </row>
    <row r="66" spans="1:11" x14ac:dyDescent="0.25">
      <c r="A66" s="1052"/>
      <c r="B66" s="1050"/>
      <c r="C66" s="1050"/>
      <c r="D66" s="1050"/>
      <c r="E66" s="1050"/>
      <c r="F66" s="1050"/>
      <c r="G66" s="1050"/>
      <c r="H66" s="1050"/>
      <c r="I66" s="1050"/>
      <c r="J66" s="1050"/>
      <c r="K66" s="1050"/>
    </row>
    <row r="67" spans="1:11" x14ac:dyDescent="0.25">
      <c r="A67" s="1052"/>
      <c r="B67" s="1050"/>
      <c r="C67" s="1050"/>
      <c r="D67" s="1050"/>
      <c r="E67" s="1050"/>
      <c r="F67" s="1050"/>
      <c r="G67" s="1050"/>
      <c r="H67" s="1050"/>
      <c r="I67" s="1050"/>
      <c r="J67" s="1050"/>
      <c r="K67" s="1050"/>
    </row>
    <row r="68" spans="1:11" x14ac:dyDescent="0.25">
      <c r="A68" s="1051"/>
      <c r="B68" s="1050"/>
      <c r="C68" s="1050"/>
      <c r="D68" s="1050"/>
      <c r="E68" s="1050"/>
      <c r="F68" s="1050"/>
      <c r="G68" s="1050"/>
      <c r="H68" s="1050"/>
      <c r="I68" s="1050"/>
      <c r="J68" s="1050"/>
      <c r="K68" s="1050"/>
    </row>
    <row r="69" spans="1:11" x14ac:dyDescent="0.25">
      <c r="B69" s="1050"/>
      <c r="C69" s="1050"/>
      <c r="D69" s="1050"/>
      <c r="E69" s="1050"/>
      <c r="F69" s="1050"/>
      <c r="G69" s="1050"/>
      <c r="H69" s="1050"/>
      <c r="I69" s="1050"/>
      <c r="J69" s="1050"/>
      <c r="K69" s="1050"/>
    </row>
    <row r="75" spans="1:11" x14ac:dyDescent="0.25">
      <c r="A75" s="974"/>
    </row>
    <row r="76" spans="1:11" x14ac:dyDescent="0.25">
      <c r="A76" s="974"/>
    </row>
    <row r="77" spans="1:11" x14ac:dyDescent="0.25">
      <c r="A77" s="974"/>
    </row>
    <row r="78" spans="1:11" x14ac:dyDescent="0.25">
      <c r="A78" s="974"/>
    </row>
    <row r="79" spans="1:11" x14ac:dyDescent="0.25">
      <c r="A79" s="974"/>
    </row>
    <row r="80" spans="1:11" x14ac:dyDescent="0.25">
      <c r="A80" s="974"/>
    </row>
    <row r="81" spans="1:1" x14ac:dyDescent="0.25">
      <c r="A81" s="974"/>
    </row>
    <row r="82" spans="1:1" x14ac:dyDescent="0.25">
      <c r="A82" s="974"/>
    </row>
    <row r="83" spans="1:1" x14ac:dyDescent="0.25">
      <c r="A83" s="974"/>
    </row>
    <row r="84" spans="1:1" x14ac:dyDescent="0.25">
      <c r="A84" s="974"/>
    </row>
    <row r="85" spans="1:1" x14ac:dyDescent="0.25">
      <c r="A85" s="974"/>
    </row>
    <row r="86" spans="1:1" x14ac:dyDescent="0.25">
      <c r="A86" s="974"/>
    </row>
    <row r="87" spans="1:1" x14ac:dyDescent="0.25">
      <c r="A87" s="974"/>
    </row>
    <row r="88" spans="1:1" x14ac:dyDescent="0.25">
      <c r="A88" s="974"/>
    </row>
    <row r="89" spans="1:1" x14ac:dyDescent="0.25">
      <c r="A89" s="974"/>
    </row>
    <row r="90" spans="1:1" x14ac:dyDescent="0.25">
      <c r="A90" s="974"/>
    </row>
    <row r="91" spans="1:1" x14ac:dyDescent="0.25">
      <c r="A91" s="974"/>
    </row>
    <row r="92" spans="1:1" x14ac:dyDescent="0.25">
      <c r="A92" s="974"/>
    </row>
    <row r="93" spans="1:1" x14ac:dyDescent="0.25">
      <c r="A93" s="974"/>
    </row>
    <row r="94" spans="1:1" x14ac:dyDescent="0.25">
      <c r="A94" s="974"/>
    </row>
    <row r="95" spans="1:1" x14ac:dyDescent="0.25">
      <c r="A95" s="974"/>
    </row>
    <row r="96" spans="1:1" x14ac:dyDescent="0.25">
      <c r="A96" s="974"/>
    </row>
    <row r="97" spans="1:1" x14ac:dyDescent="0.25">
      <c r="A97" s="974"/>
    </row>
    <row r="98" spans="1:1" x14ac:dyDescent="0.25">
      <c r="A98" s="974"/>
    </row>
    <row r="99" spans="1:1" x14ac:dyDescent="0.25">
      <c r="A99" s="974"/>
    </row>
    <row r="100" spans="1:1" x14ac:dyDescent="0.25">
      <c r="A100" s="974"/>
    </row>
    <row r="101" spans="1:1" x14ac:dyDescent="0.25">
      <c r="A101" s="974"/>
    </row>
    <row r="102" spans="1:1" x14ac:dyDescent="0.25">
      <c r="A102" s="974"/>
    </row>
    <row r="103" spans="1:1" x14ac:dyDescent="0.25">
      <c r="A103" s="974"/>
    </row>
    <row r="104" spans="1:1" x14ac:dyDescent="0.25">
      <c r="A104" s="974"/>
    </row>
    <row r="105" spans="1:1" x14ac:dyDescent="0.25">
      <c r="A105" s="974"/>
    </row>
    <row r="106" spans="1:1" x14ac:dyDescent="0.25">
      <c r="A106" s="974"/>
    </row>
  </sheetData>
  <pageMargins left="0.7" right="0.7" top="0.75" bottom="0.75" header="0.3" footer="0.3"/>
  <pageSetup paperSize="9" scale="80" fitToWidth="0" fitToHeight="0" orientation="portrait" r:id="rId1"/>
  <customProperties>
    <customPr name="_pios_id" r:id="rId2"/>
  </customProperties>
  <drawing r:id="rId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6"/>
  <sheetViews>
    <sheetView view="pageBreakPreview" topLeftCell="A19" zoomScale="85" zoomScaleNormal="100" zoomScaleSheetLayoutView="85" workbookViewId="0">
      <selection activeCell="L4" sqref="L4"/>
    </sheetView>
  </sheetViews>
  <sheetFormatPr defaultRowHeight="15" x14ac:dyDescent="0.25"/>
  <cols>
    <col min="1" max="1" width="36.5703125" style="919" customWidth="1"/>
    <col min="2" max="4" width="8.5703125" style="919" customWidth="1"/>
    <col min="5" max="5" width="6.85546875" style="919" bestFit="1" customWidth="1"/>
    <col min="6" max="6" width="8.5703125" style="919" customWidth="1"/>
    <col min="7" max="7" width="7.42578125" style="919" customWidth="1"/>
    <col min="8" max="8" width="7.7109375" style="919" customWidth="1"/>
  </cols>
  <sheetData>
    <row r="1" spans="1:12" x14ac:dyDescent="0.25">
      <c r="A1" s="1075" t="s">
        <v>1372</v>
      </c>
    </row>
    <row r="2" spans="1:12" ht="13.5" customHeight="1" x14ac:dyDescent="0.25">
      <c r="A2" s="2562" t="s">
        <v>1242</v>
      </c>
    </row>
    <row r="3" spans="1:12" ht="13.5" customHeight="1" x14ac:dyDescent="0.25"/>
    <row r="4" spans="1:12" ht="24.75" customHeight="1" thickBot="1" x14ac:dyDescent="0.3">
      <c r="A4" s="942" t="s">
        <v>213</v>
      </c>
      <c r="B4" s="973" t="s">
        <v>651</v>
      </c>
      <c r="C4" s="973" t="s">
        <v>508</v>
      </c>
      <c r="D4" s="973" t="s">
        <v>507</v>
      </c>
      <c r="E4" s="973" t="s">
        <v>506</v>
      </c>
      <c r="F4" s="973" t="s">
        <v>505</v>
      </c>
      <c r="G4" s="2561" t="s">
        <v>478</v>
      </c>
      <c r="H4" s="1082" t="s">
        <v>649</v>
      </c>
    </row>
    <row r="5" spans="1:12" ht="13.5" customHeight="1" x14ac:dyDescent="0.25">
      <c r="A5" s="1086" t="s">
        <v>648</v>
      </c>
      <c r="B5" s="1054">
        <v>897.62627564000002</v>
      </c>
      <c r="C5" s="1054">
        <v>0</v>
      </c>
      <c r="D5" s="1054">
        <v>3.5516831700000004</v>
      </c>
      <c r="E5" s="1054">
        <v>409.26026593</v>
      </c>
      <c r="F5" s="1054">
        <v>0</v>
      </c>
      <c r="G5" s="1054">
        <v>6.73167998</v>
      </c>
      <c r="H5" s="1054">
        <v>478.08264656</v>
      </c>
      <c r="I5" s="1839"/>
      <c r="J5" s="1835"/>
      <c r="L5" s="1839"/>
    </row>
    <row r="6" spans="1:12" ht="13.5" customHeight="1" x14ac:dyDescent="0.25">
      <c r="A6" s="1086" t="s">
        <v>647</v>
      </c>
      <c r="B6" s="1054">
        <v>37.194718850000008</v>
      </c>
      <c r="C6" s="1054">
        <v>2.5134091199999999</v>
      </c>
      <c r="D6" s="1054">
        <v>5.6879231799999994</v>
      </c>
      <c r="E6" s="1054">
        <v>28.99338655</v>
      </c>
      <c r="F6" s="1054">
        <v>0</v>
      </c>
      <c r="G6" s="1054">
        <v>0</v>
      </c>
      <c r="H6" s="1054">
        <v>0</v>
      </c>
      <c r="I6" s="1839"/>
      <c r="J6" s="1835"/>
      <c r="L6" s="1839"/>
    </row>
    <row r="7" spans="1:12" ht="13.5" customHeight="1" x14ac:dyDescent="0.25">
      <c r="A7" s="1086" t="s">
        <v>646</v>
      </c>
      <c r="B7" s="1054">
        <v>11.4471206</v>
      </c>
      <c r="C7" s="1054">
        <v>9.2999421000000009</v>
      </c>
      <c r="D7" s="1054">
        <v>1.4700083900000001</v>
      </c>
      <c r="E7" s="1054">
        <v>8.5297139999999994E-2</v>
      </c>
      <c r="F7" s="1054">
        <v>0.59199999999999997</v>
      </c>
      <c r="G7" s="1054">
        <v>0</v>
      </c>
      <c r="H7" s="1054">
        <v>0</v>
      </c>
      <c r="I7" s="1839"/>
      <c r="J7" s="1835"/>
      <c r="L7" s="1839"/>
    </row>
    <row r="8" spans="1:12" ht="13.5" customHeight="1" x14ac:dyDescent="0.25">
      <c r="A8" s="1086" t="s">
        <v>645</v>
      </c>
      <c r="B8" s="1054">
        <v>239.03496453</v>
      </c>
      <c r="C8" s="1054">
        <v>60.048242549999998</v>
      </c>
      <c r="D8" s="1054">
        <v>144.96451508999999</v>
      </c>
      <c r="E8" s="1054">
        <v>12.07081241</v>
      </c>
      <c r="F8" s="1054">
        <v>20.088000000000001</v>
      </c>
      <c r="G8" s="1054">
        <v>0</v>
      </c>
      <c r="H8" s="1054">
        <v>1.8634669400000001</v>
      </c>
      <c r="I8" s="1839"/>
      <c r="J8" s="1835"/>
      <c r="L8" s="1839"/>
    </row>
    <row r="9" spans="1:12" ht="13.5" customHeight="1" x14ac:dyDescent="0.25">
      <c r="A9" s="1086" t="s">
        <v>644</v>
      </c>
      <c r="B9" s="1054">
        <v>62.538662540000004</v>
      </c>
      <c r="C9" s="1054">
        <v>22.966429109999996</v>
      </c>
      <c r="D9" s="1054">
        <v>35.157955639999997</v>
      </c>
      <c r="E9" s="1054">
        <v>0.13663539</v>
      </c>
      <c r="F9" s="1054">
        <v>3.3730000000000002</v>
      </c>
      <c r="G9" s="1054">
        <v>0</v>
      </c>
      <c r="H9" s="1054">
        <v>0.90461091999999999</v>
      </c>
      <c r="I9" s="1839"/>
      <c r="J9" s="1835"/>
      <c r="L9" s="1839"/>
    </row>
    <row r="10" spans="1:12" ht="13.5" customHeight="1" x14ac:dyDescent="0.25">
      <c r="A10" s="1086" t="s">
        <v>643</v>
      </c>
      <c r="B10" s="1054">
        <v>379.48655646999998</v>
      </c>
      <c r="C10" s="1054">
        <v>89.983832579999998</v>
      </c>
      <c r="D10" s="1054">
        <v>54.277327210000003</v>
      </c>
      <c r="E10" s="1054">
        <v>70.809725</v>
      </c>
      <c r="F10" s="1054">
        <v>87.986000000000004</v>
      </c>
      <c r="G10" s="1054">
        <v>0</v>
      </c>
      <c r="H10" s="1054">
        <v>76.430484540000009</v>
      </c>
      <c r="I10" s="1839"/>
      <c r="J10" s="1835"/>
      <c r="L10" s="1839"/>
    </row>
    <row r="11" spans="1:12" ht="13.5" customHeight="1" x14ac:dyDescent="0.25">
      <c r="A11" s="1086" t="s">
        <v>642</v>
      </c>
      <c r="B11" s="1054">
        <v>121.03192037000001</v>
      </c>
      <c r="C11" s="1054">
        <v>45.1960044</v>
      </c>
      <c r="D11" s="1054">
        <v>32.721814440000003</v>
      </c>
      <c r="E11" s="1054">
        <v>34.101990279999995</v>
      </c>
      <c r="F11" s="1054">
        <v>9.0120000000000005</v>
      </c>
      <c r="G11" s="1054">
        <v>0</v>
      </c>
      <c r="H11" s="1054">
        <v>0</v>
      </c>
      <c r="I11" s="1839"/>
      <c r="J11" s="1835"/>
      <c r="L11" s="1839"/>
    </row>
    <row r="12" spans="1:12" ht="13.5" customHeight="1" x14ac:dyDescent="0.25">
      <c r="A12" s="1086" t="s">
        <v>641</v>
      </c>
      <c r="B12" s="1054">
        <v>313.54802179000001</v>
      </c>
      <c r="C12" s="1054">
        <v>22.316505590000002</v>
      </c>
      <c r="D12" s="1054">
        <v>6.7690098099999991</v>
      </c>
      <c r="E12" s="1054">
        <v>209.10995866000002</v>
      </c>
      <c r="F12" s="1054">
        <v>0</v>
      </c>
      <c r="G12" s="1054">
        <v>0</v>
      </c>
      <c r="H12" s="1054">
        <v>75.352439009999998</v>
      </c>
      <c r="I12" s="1839"/>
      <c r="J12" s="1835"/>
      <c r="L12" s="1839"/>
    </row>
    <row r="13" spans="1:12" ht="13.5" customHeight="1" x14ac:dyDescent="0.25">
      <c r="A13" s="1086" t="s">
        <v>640</v>
      </c>
      <c r="B13" s="1054">
        <v>55.396667459999996</v>
      </c>
      <c r="C13" s="1054">
        <v>10.506223239999999</v>
      </c>
      <c r="D13" s="1054">
        <v>13.87873141</v>
      </c>
      <c r="E13" s="1054">
        <v>26.589277029999998</v>
      </c>
      <c r="F13" s="1054">
        <v>4.4219999999999997</v>
      </c>
      <c r="G13" s="1054">
        <v>0</v>
      </c>
      <c r="H13" s="1054">
        <v>0</v>
      </c>
      <c r="I13" s="1839"/>
      <c r="J13" s="1835"/>
      <c r="L13" s="1839"/>
    </row>
    <row r="14" spans="1:12" ht="13.5" customHeight="1" x14ac:dyDescent="0.25">
      <c r="A14" s="1086" t="s">
        <v>639</v>
      </c>
      <c r="B14" s="1054">
        <v>170.22952728999999</v>
      </c>
      <c r="C14" s="1054">
        <v>24.767757409999998</v>
      </c>
      <c r="D14" s="1054">
        <v>24.462489189999999</v>
      </c>
      <c r="E14" s="1054">
        <v>108.20689648999999</v>
      </c>
      <c r="F14" s="1054">
        <v>11.784000000000001</v>
      </c>
      <c r="G14" s="1054">
        <v>0</v>
      </c>
      <c r="H14" s="1054">
        <v>1.00811049</v>
      </c>
      <c r="I14" s="1839"/>
      <c r="J14" s="1835"/>
      <c r="L14" s="1839"/>
    </row>
    <row r="15" spans="1:12" ht="13.5" customHeight="1" x14ac:dyDescent="0.25">
      <c r="A15" s="1086" t="s">
        <v>638</v>
      </c>
      <c r="B15" s="1054">
        <v>28.823749400000001</v>
      </c>
      <c r="C15" s="1054">
        <v>7.625945820000001</v>
      </c>
      <c r="D15" s="1054">
        <v>16.18588913</v>
      </c>
      <c r="E15" s="1054">
        <v>4.4405397300000002</v>
      </c>
      <c r="F15" s="1054">
        <v>0.57199999999999995</v>
      </c>
      <c r="G15" s="1054">
        <v>0</v>
      </c>
      <c r="H15" s="1054">
        <v>0</v>
      </c>
      <c r="I15" s="1839"/>
      <c r="J15" s="1835"/>
      <c r="L15" s="1839"/>
    </row>
    <row r="16" spans="1:12" ht="13.5" customHeight="1" x14ac:dyDescent="0.25">
      <c r="A16" s="1086" t="s">
        <v>637</v>
      </c>
      <c r="B16" s="1054">
        <v>318.45828833999997</v>
      </c>
      <c r="C16" s="1054">
        <v>152.22247838999999</v>
      </c>
      <c r="D16" s="1054">
        <v>71.081152960000011</v>
      </c>
      <c r="E16" s="1054">
        <v>28.080610679999999</v>
      </c>
      <c r="F16" s="1054">
        <v>67.073999999999998</v>
      </c>
      <c r="G16" s="1054">
        <v>0</v>
      </c>
      <c r="H16" s="1054">
        <v>0</v>
      </c>
      <c r="I16" s="1839"/>
      <c r="J16" s="1835"/>
      <c r="L16" s="1839"/>
    </row>
    <row r="17" spans="1:12" ht="13.5" customHeight="1" x14ac:dyDescent="0.25">
      <c r="A17" s="1086" t="s">
        <v>636</v>
      </c>
      <c r="B17" s="1054">
        <v>415.23353392000001</v>
      </c>
      <c r="C17" s="1054">
        <v>360.80694406999999</v>
      </c>
      <c r="D17" s="1054">
        <v>50.727503419999991</v>
      </c>
      <c r="E17" s="1054">
        <v>1.2340752400000001</v>
      </c>
      <c r="F17" s="1054">
        <v>2.4649999999999999</v>
      </c>
      <c r="G17" s="1054">
        <v>0</v>
      </c>
      <c r="H17" s="1054">
        <v>0</v>
      </c>
      <c r="I17" s="1839"/>
      <c r="J17" s="1835"/>
      <c r="L17" s="1839"/>
    </row>
    <row r="18" spans="1:12" ht="13.5" customHeight="1" x14ac:dyDescent="0.25">
      <c r="A18" s="1086" t="s">
        <v>635</v>
      </c>
      <c r="B18" s="1054">
        <v>7.9431764100000004</v>
      </c>
      <c r="C18" s="1054">
        <v>2.2769578700000004</v>
      </c>
      <c r="D18" s="1054">
        <v>4.5582469000000003</v>
      </c>
      <c r="E18" s="1054">
        <v>0.92668555000000008</v>
      </c>
      <c r="F18" s="1054">
        <v>0.182</v>
      </c>
      <c r="G18" s="1054">
        <v>0</v>
      </c>
      <c r="H18" s="1054">
        <v>0</v>
      </c>
      <c r="I18" s="1839"/>
      <c r="J18" s="1835"/>
      <c r="L18" s="1839"/>
    </row>
    <row r="19" spans="1:12" ht="13.5" customHeight="1" x14ac:dyDescent="0.25">
      <c r="A19" s="1086" t="s">
        <v>634</v>
      </c>
      <c r="B19" s="1054"/>
      <c r="C19" s="1054"/>
      <c r="D19" s="1054"/>
      <c r="E19" s="1054"/>
      <c r="F19" s="1054"/>
      <c r="G19" s="1054"/>
      <c r="H19" s="1054"/>
      <c r="I19" s="1839"/>
      <c r="J19" s="1835"/>
      <c r="L19" s="1839"/>
    </row>
    <row r="20" spans="1:12" ht="13.5" customHeight="1" x14ac:dyDescent="0.25">
      <c r="A20" s="1086" t="s">
        <v>633</v>
      </c>
      <c r="B20" s="1054">
        <v>318.62061556000003</v>
      </c>
      <c r="C20" s="1054">
        <v>238.17106730999998</v>
      </c>
      <c r="D20" s="1054">
        <v>5.9227147899999997</v>
      </c>
      <c r="E20" s="1054">
        <v>64.695932339999999</v>
      </c>
      <c r="F20" s="1054">
        <v>9.83</v>
      </c>
      <c r="G20" s="1054">
        <v>0</v>
      </c>
      <c r="H20" s="1054">
        <v>0</v>
      </c>
      <c r="I20" s="1839"/>
      <c r="J20" s="1835"/>
      <c r="L20" s="1839"/>
    </row>
    <row r="21" spans="1:12" ht="13.5" customHeight="1" x14ac:dyDescent="0.25">
      <c r="A21" s="1086" t="s">
        <v>632</v>
      </c>
      <c r="B21" s="1054">
        <v>324.48899049999994</v>
      </c>
      <c r="C21" s="1054">
        <v>102.97168157</v>
      </c>
      <c r="D21" s="1054">
        <v>77.758731729999994</v>
      </c>
      <c r="E21" s="1054">
        <v>120.22121144</v>
      </c>
      <c r="F21" s="1054">
        <v>9.6449999999999996</v>
      </c>
      <c r="G21" s="1054">
        <v>13.8921574</v>
      </c>
      <c r="H21" s="1054">
        <v>0</v>
      </c>
      <c r="I21" s="1839"/>
      <c r="J21" s="1835"/>
      <c r="L21" s="1839"/>
    </row>
    <row r="22" spans="1:12" ht="13.5" customHeight="1" x14ac:dyDescent="0.25">
      <c r="A22" s="1086" t="s">
        <v>631</v>
      </c>
      <c r="B22" s="1054">
        <v>15.336240089999999</v>
      </c>
      <c r="C22" s="1054">
        <v>9.0744794600000009</v>
      </c>
      <c r="D22" s="1054">
        <v>6.0712804</v>
      </c>
      <c r="E22" s="1054">
        <v>0.12603060999999999</v>
      </c>
      <c r="F22" s="1054">
        <v>6.5000000000000002E-2</v>
      </c>
      <c r="G22" s="1054">
        <v>0</v>
      </c>
      <c r="H22" s="1054">
        <v>0</v>
      </c>
      <c r="I22" s="1839"/>
      <c r="J22" s="1835"/>
      <c r="L22" s="1839"/>
    </row>
    <row r="23" spans="1:12" ht="13.5" customHeight="1" x14ac:dyDescent="0.25">
      <c r="A23" s="1086" t="s">
        <v>630</v>
      </c>
      <c r="B23" s="1054">
        <v>1.90674414</v>
      </c>
      <c r="C23" s="1054">
        <v>0.12916813999999999</v>
      </c>
      <c r="D23" s="1054">
        <v>1.777576</v>
      </c>
      <c r="E23" s="1054">
        <v>0</v>
      </c>
      <c r="F23" s="1054">
        <v>0</v>
      </c>
      <c r="G23" s="1054">
        <v>0</v>
      </c>
      <c r="H23" s="1054">
        <v>0</v>
      </c>
      <c r="I23" s="1839"/>
      <c r="J23" s="1835"/>
      <c r="L23" s="1839"/>
    </row>
    <row r="24" spans="1:12" ht="13.5" customHeight="1" x14ac:dyDescent="0.25">
      <c r="A24" s="1086" t="s">
        <v>629</v>
      </c>
      <c r="B24" s="1054">
        <v>19.716672740000003</v>
      </c>
      <c r="C24" s="1054">
        <v>4.7178110000000002E-2</v>
      </c>
      <c r="D24" s="1054">
        <v>9.1865706599999992</v>
      </c>
      <c r="E24" s="1054">
        <v>3.3693204400000001</v>
      </c>
      <c r="F24" s="1054">
        <v>7.1139999999999999</v>
      </c>
      <c r="G24" s="1054">
        <v>0</v>
      </c>
      <c r="H24" s="1054">
        <v>0</v>
      </c>
      <c r="I24" s="1839"/>
      <c r="J24" s="1835"/>
      <c r="L24" s="1839"/>
    </row>
    <row r="25" spans="1:12" ht="13.5" customHeight="1" x14ac:dyDescent="0.25">
      <c r="A25" s="1086" t="s">
        <v>628</v>
      </c>
      <c r="B25" s="1054">
        <v>30.496275700000002</v>
      </c>
      <c r="C25" s="1054">
        <v>2.0317196200000001</v>
      </c>
      <c r="D25" s="1054">
        <v>1.2918574599999999</v>
      </c>
      <c r="E25" s="1054">
        <v>17.831183580000001</v>
      </c>
      <c r="F25" s="1054">
        <v>9.3420000000000005</v>
      </c>
      <c r="G25" s="1054">
        <v>0</v>
      </c>
      <c r="H25" s="1054">
        <v>0</v>
      </c>
      <c r="I25" s="1839"/>
      <c r="J25" s="1835"/>
      <c r="L25" s="1839"/>
    </row>
    <row r="26" spans="1:12" ht="13.5" customHeight="1" x14ac:dyDescent="0.25">
      <c r="A26" s="1085" t="s">
        <v>627</v>
      </c>
      <c r="B26" s="2310">
        <v>3.6989721499999995</v>
      </c>
      <c r="C26" s="2310">
        <v>2.8097162199999999</v>
      </c>
      <c r="D26" s="2310">
        <v>0.88643006999999996</v>
      </c>
      <c r="E26" s="1084">
        <v>0</v>
      </c>
      <c r="F26" s="1084">
        <v>3.0000000000000001E-3</v>
      </c>
      <c r="G26" s="1084">
        <v>0</v>
      </c>
      <c r="H26" s="1084">
        <v>0</v>
      </c>
      <c r="I26" s="1839"/>
      <c r="J26" s="1835"/>
      <c r="L26" s="1839"/>
    </row>
    <row r="27" spans="1:12" ht="13.5" customHeight="1" x14ac:dyDescent="0.25">
      <c r="A27" s="1083" t="s">
        <v>1227</v>
      </c>
      <c r="B27" s="1077">
        <f t="shared" ref="B27:H27" si="0">SUM(B5:B26)</f>
        <v>3772.2576944899993</v>
      </c>
      <c r="C27" s="1077">
        <f t="shared" si="0"/>
        <v>1165.7656826800003</v>
      </c>
      <c r="D27" s="1077">
        <f t="shared" si="0"/>
        <v>568.38941104999992</v>
      </c>
      <c r="E27" s="1077">
        <f t="shared" si="0"/>
        <v>1140.2898344899997</v>
      </c>
      <c r="F27" s="1077">
        <f t="shared" si="0"/>
        <v>243.54900000000004</v>
      </c>
      <c r="G27" s="1077">
        <f t="shared" si="0"/>
        <v>20.623837380000001</v>
      </c>
      <c r="H27" s="1077">
        <f t="shared" si="0"/>
        <v>633.64175846000001</v>
      </c>
      <c r="I27" s="1839"/>
      <c r="J27" s="1835"/>
      <c r="L27" s="1839"/>
    </row>
    <row r="28" spans="1:12" ht="13.5" customHeight="1" x14ac:dyDescent="0.25">
      <c r="A28" s="1083" t="s">
        <v>624</v>
      </c>
      <c r="B28" s="1077">
        <v>1439.3922437800002</v>
      </c>
      <c r="C28" s="1077">
        <v>216.21305142</v>
      </c>
      <c r="D28" s="1077">
        <v>830.09380779000003</v>
      </c>
      <c r="E28" s="1077">
        <v>228.15680137000001</v>
      </c>
      <c r="F28" s="1077">
        <v>163.62200000000001</v>
      </c>
      <c r="G28" s="1077">
        <v>0</v>
      </c>
      <c r="H28" s="1077">
        <v>1.30643343</v>
      </c>
      <c r="I28" s="1839"/>
      <c r="J28" s="1835"/>
      <c r="L28" s="1839"/>
    </row>
    <row r="29" spans="1:12" ht="13.5" customHeight="1" x14ac:dyDescent="0.25">
      <c r="A29" s="1083" t="s">
        <v>617</v>
      </c>
      <c r="B29" s="1077">
        <v>2.5259179999999999E-2</v>
      </c>
      <c r="C29" s="1077">
        <v>0</v>
      </c>
      <c r="D29" s="1077">
        <v>0</v>
      </c>
      <c r="E29" s="1077">
        <v>0</v>
      </c>
      <c r="F29" s="1077">
        <v>2.5000000000000001E-2</v>
      </c>
      <c r="G29" s="1077">
        <v>0</v>
      </c>
      <c r="H29" s="1077">
        <v>0</v>
      </c>
      <c r="I29" s="1839"/>
      <c r="J29" s="1835"/>
      <c r="L29" s="1839"/>
    </row>
    <row r="30" spans="1:12" ht="13.5" customHeight="1" x14ac:dyDescent="0.25">
      <c r="A30" s="1083" t="s">
        <v>651</v>
      </c>
      <c r="B30" s="1077">
        <f t="shared" ref="B30:H30" si="1">B27+B28+B29</f>
        <v>5211.6751974499994</v>
      </c>
      <c r="C30" s="1077">
        <f t="shared" si="1"/>
        <v>1381.9787341000003</v>
      </c>
      <c r="D30" s="1077">
        <f t="shared" si="1"/>
        <v>1398.4832188400001</v>
      </c>
      <c r="E30" s="1077">
        <f t="shared" si="1"/>
        <v>1368.4466358599998</v>
      </c>
      <c r="F30" s="1077">
        <f t="shared" si="1"/>
        <v>407.19600000000003</v>
      </c>
      <c r="G30" s="1077">
        <f t="shared" si="1"/>
        <v>20.623837380000001</v>
      </c>
      <c r="H30" s="1077">
        <f t="shared" si="1"/>
        <v>634.94819188999998</v>
      </c>
      <c r="I30" s="1839"/>
      <c r="J30" s="1835"/>
      <c r="L30" s="1839"/>
    </row>
    <row r="31" spans="1:12" ht="13.5" customHeight="1" x14ac:dyDescent="0.25">
      <c r="I31" s="1839"/>
      <c r="J31" s="1835"/>
      <c r="L31" s="1839"/>
    </row>
    <row r="32" spans="1:12" ht="13.5" customHeight="1" x14ac:dyDescent="0.25">
      <c r="A32" s="946" t="s">
        <v>1228</v>
      </c>
      <c r="B32" s="974"/>
      <c r="I32" s="1839"/>
      <c r="J32" s="1835"/>
      <c r="L32" s="1839"/>
    </row>
    <row r="33" spans="1:22" ht="13.5" customHeight="1" x14ac:dyDescent="0.25">
      <c r="A33" s="949" t="s">
        <v>1188</v>
      </c>
      <c r="I33" s="1839"/>
      <c r="J33" s="1835"/>
      <c r="L33" s="1839"/>
    </row>
    <row r="34" spans="1:22" ht="13.5" customHeight="1" x14ac:dyDescent="0.25">
      <c r="H34" s="968"/>
      <c r="J34" s="1835"/>
      <c r="L34" s="1839"/>
    </row>
    <row r="35" spans="1:22" ht="24.75" customHeight="1" thickBot="1" x14ac:dyDescent="0.3">
      <c r="A35" s="942" t="s">
        <v>213</v>
      </c>
      <c r="B35" s="973" t="s">
        <v>651</v>
      </c>
      <c r="C35" s="973" t="s">
        <v>508</v>
      </c>
      <c r="D35" s="973" t="s">
        <v>507</v>
      </c>
      <c r="E35" s="973" t="s">
        <v>506</v>
      </c>
      <c r="F35" s="973" t="s">
        <v>505</v>
      </c>
      <c r="G35" s="973" t="s">
        <v>478</v>
      </c>
      <c r="H35" s="1082" t="s">
        <v>649</v>
      </c>
      <c r="L35" s="1839"/>
    </row>
    <row r="36" spans="1:22" ht="13.5" customHeight="1" x14ac:dyDescent="0.25">
      <c r="A36" s="1081" t="s">
        <v>648</v>
      </c>
      <c r="B36" s="1053">
        <v>911.39387999999997</v>
      </c>
      <c r="C36" s="1053">
        <v>0</v>
      </c>
      <c r="D36" s="1053">
        <v>1.8647</v>
      </c>
      <c r="E36" s="1053">
        <v>362.59159000000005</v>
      </c>
      <c r="F36" s="1053">
        <v>0</v>
      </c>
      <c r="G36" s="1053">
        <v>6.9172600000000006</v>
      </c>
      <c r="H36" s="1053">
        <v>540.02032999999994</v>
      </c>
      <c r="V36" s="1839"/>
    </row>
    <row r="37" spans="1:22" ht="13.5" customHeight="1" x14ac:dyDescent="0.25">
      <c r="A37" s="943" t="s">
        <v>647</v>
      </c>
      <c r="B37" s="1054">
        <v>40.499790000000004</v>
      </c>
      <c r="C37" s="1054">
        <v>0.32628000000000001</v>
      </c>
      <c r="D37" s="1054">
        <v>12.22748</v>
      </c>
      <c r="E37" s="1054">
        <v>27.946030000000004</v>
      </c>
      <c r="F37" s="1054">
        <v>0</v>
      </c>
      <c r="G37" s="1054">
        <v>0</v>
      </c>
      <c r="H37" s="1054">
        <v>0</v>
      </c>
    </row>
    <row r="38" spans="1:22" ht="13.5" customHeight="1" x14ac:dyDescent="0.25">
      <c r="A38" s="943" t="s">
        <v>646</v>
      </c>
      <c r="B38" s="1054">
        <v>6.8728199999999999</v>
      </c>
      <c r="C38" s="1054">
        <v>5.2622</v>
      </c>
      <c r="D38" s="1054">
        <v>0.77121000000000006</v>
      </c>
      <c r="E38" s="1054">
        <v>0.20380000000000001</v>
      </c>
      <c r="F38" s="1054">
        <v>0.63561000000000001</v>
      </c>
      <c r="G38" s="1054">
        <v>0</v>
      </c>
      <c r="H38" s="1054">
        <v>0</v>
      </c>
    </row>
    <row r="39" spans="1:22" ht="13.5" customHeight="1" x14ac:dyDescent="0.25">
      <c r="A39" s="943" t="s">
        <v>645</v>
      </c>
      <c r="B39" s="1054">
        <v>291.24144000000001</v>
      </c>
      <c r="C39" s="1054">
        <v>69.450850000000003</v>
      </c>
      <c r="D39" s="1054">
        <v>185.85205000000002</v>
      </c>
      <c r="E39" s="1054">
        <v>12.87848</v>
      </c>
      <c r="F39" s="1054">
        <v>23.06006</v>
      </c>
      <c r="G39" s="1054">
        <v>0</v>
      </c>
      <c r="H39" s="1054">
        <v>0</v>
      </c>
    </row>
    <row r="40" spans="1:22" ht="13.5" customHeight="1" x14ac:dyDescent="0.25">
      <c r="A40" s="943" t="s">
        <v>644</v>
      </c>
      <c r="B40" s="1054">
        <v>66.813860000000005</v>
      </c>
      <c r="C40" s="1054">
        <v>20.868680000000001</v>
      </c>
      <c r="D40" s="1054">
        <v>37.41713</v>
      </c>
      <c r="E40" s="1054">
        <v>7.8109999999999999E-2</v>
      </c>
      <c r="F40" s="1054">
        <v>5.5315699999999994</v>
      </c>
      <c r="G40" s="1054">
        <v>0</v>
      </c>
      <c r="H40" s="1054">
        <v>2.9183699999999999</v>
      </c>
    </row>
    <row r="41" spans="1:22" ht="13.5" customHeight="1" x14ac:dyDescent="0.25">
      <c r="A41" s="943" t="s">
        <v>643</v>
      </c>
      <c r="B41" s="1054">
        <v>366.39734999999996</v>
      </c>
      <c r="C41" s="1054">
        <v>116.12989</v>
      </c>
      <c r="D41" s="1054">
        <v>55.791509999999995</v>
      </c>
      <c r="E41" s="1054">
        <v>49.486870000000003</v>
      </c>
      <c r="F41" s="1054">
        <v>66.468279999999993</v>
      </c>
      <c r="G41" s="1054">
        <v>0</v>
      </c>
      <c r="H41" s="1054">
        <v>78.520800000000008</v>
      </c>
    </row>
    <row r="42" spans="1:22" ht="13.5" customHeight="1" x14ac:dyDescent="0.25">
      <c r="A42" s="943" t="s">
        <v>642</v>
      </c>
      <c r="B42" s="1054">
        <v>179.42693000000003</v>
      </c>
      <c r="C42" s="1054">
        <v>101.81334000000001</v>
      </c>
      <c r="D42" s="1054">
        <v>36.431050000000006</v>
      </c>
      <c r="E42" s="1054">
        <v>34.071680000000001</v>
      </c>
      <c r="F42" s="1054">
        <v>7.1108599999999997</v>
      </c>
      <c r="G42" s="1054">
        <v>0</v>
      </c>
      <c r="H42" s="1054">
        <v>0</v>
      </c>
    </row>
    <row r="43" spans="1:22" ht="13.5" customHeight="1" x14ac:dyDescent="0.25">
      <c r="A43" s="943" t="s">
        <v>641</v>
      </c>
      <c r="B43" s="1054">
        <v>293.23114000000004</v>
      </c>
      <c r="C43" s="1054">
        <v>21.660070000000001</v>
      </c>
      <c r="D43" s="1054">
        <v>3.8683899999999998</v>
      </c>
      <c r="E43" s="1054">
        <v>204.97370999999998</v>
      </c>
      <c r="F43" s="1054">
        <v>0</v>
      </c>
      <c r="G43" s="1054">
        <v>0</v>
      </c>
      <c r="H43" s="1054">
        <v>62.728970000000004</v>
      </c>
    </row>
    <row r="44" spans="1:22" ht="13.5" customHeight="1" x14ac:dyDescent="0.25">
      <c r="A44" s="943" t="s">
        <v>640</v>
      </c>
      <c r="B44" s="1054">
        <v>92.243960000000001</v>
      </c>
      <c r="C44" s="1054">
        <v>21.785889999999998</v>
      </c>
      <c r="D44" s="1054">
        <v>12.567200000000001</v>
      </c>
      <c r="E44" s="1054">
        <v>54.025320000000001</v>
      </c>
      <c r="F44" s="1054">
        <v>3.8655500000000003</v>
      </c>
      <c r="G44" s="1054">
        <v>0</v>
      </c>
      <c r="H44" s="1054">
        <v>0</v>
      </c>
    </row>
    <row r="45" spans="1:22" ht="13.5" customHeight="1" x14ac:dyDescent="0.25">
      <c r="A45" s="943" t="s">
        <v>639</v>
      </c>
      <c r="B45" s="1054">
        <v>235.63503</v>
      </c>
      <c r="C45" s="1054">
        <v>27.70722</v>
      </c>
      <c r="D45" s="1054">
        <v>33.886400000000002</v>
      </c>
      <c r="E45" s="1054">
        <v>157.98251999999999</v>
      </c>
      <c r="F45" s="1054">
        <v>15.391830000000001</v>
      </c>
      <c r="G45" s="1054">
        <v>0</v>
      </c>
      <c r="H45" s="1054">
        <v>0.66705999999999999</v>
      </c>
    </row>
    <row r="46" spans="1:22" ht="13.5" customHeight="1" x14ac:dyDescent="0.25">
      <c r="A46" s="943" t="s">
        <v>638</v>
      </c>
      <c r="B46" s="1054">
        <v>33.451080000000005</v>
      </c>
      <c r="C46" s="1054">
        <v>19.173110000000001</v>
      </c>
      <c r="D46" s="1054">
        <v>9.8460900000000002</v>
      </c>
      <c r="E46" s="1054">
        <v>4.3183699999999998</v>
      </c>
      <c r="F46" s="1054">
        <v>0.11351</v>
      </c>
      <c r="G46" s="1054">
        <v>0</v>
      </c>
      <c r="H46" s="1054">
        <v>0</v>
      </c>
    </row>
    <row r="47" spans="1:22" ht="13.5" customHeight="1" x14ac:dyDescent="0.25">
      <c r="A47" s="943" t="s">
        <v>637</v>
      </c>
      <c r="B47" s="1054">
        <v>330.87976999999995</v>
      </c>
      <c r="C47" s="1054">
        <v>167.32470000000001</v>
      </c>
      <c r="D47" s="1054">
        <v>63.160310000000003</v>
      </c>
      <c r="E47" s="1054">
        <v>32.583850000000005</v>
      </c>
      <c r="F47" s="1054">
        <v>67.810910000000007</v>
      </c>
      <c r="G47" s="1054">
        <v>0</v>
      </c>
      <c r="H47" s="1054">
        <v>0</v>
      </c>
    </row>
    <row r="48" spans="1:22" ht="13.5" customHeight="1" x14ac:dyDescent="0.25">
      <c r="A48" s="943" t="s">
        <v>636</v>
      </c>
      <c r="B48" s="1054">
        <v>741.49067999999988</v>
      </c>
      <c r="C48" s="1054">
        <v>689.71083999999996</v>
      </c>
      <c r="D48" s="1054">
        <v>50.401429999999998</v>
      </c>
      <c r="E48" s="1054">
        <v>0.54492999999999991</v>
      </c>
      <c r="F48" s="1054">
        <v>0.83348</v>
      </c>
      <c r="G48" s="1054">
        <v>0</v>
      </c>
      <c r="H48" s="1054">
        <v>0</v>
      </c>
    </row>
    <row r="49" spans="1:8" ht="13.5" customHeight="1" x14ac:dyDescent="0.25">
      <c r="A49" s="943" t="s">
        <v>635</v>
      </c>
      <c r="B49" s="1054">
        <v>14.771970000000001</v>
      </c>
      <c r="C49" s="1054">
        <v>9.7105300000000003</v>
      </c>
      <c r="D49" s="1054">
        <v>4.4134899999999995</v>
      </c>
      <c r="E49" s="1054">
        <v>0.64451000000000003</v>
      </c>
      <c r="F49" s="1054">
        <v>3.4399999999999999E-3</v>
      </c>
      <c r="G49" s="1054">
        <v>0</v>
      </c>
      <c r="H49" s="1054">
        <v>0</v>
      </c>
    </row>
    <row r="50" spans="1:8" ht="13.5" customHeight="1" x14ac:dyDescent="0.25">
      <c r="A50" s="943" t="s">
        <v>634</v>
      </c>
      <c r="B50" s="1054">
        <v>0</v>
      </c>
      <c r="C50" s="1054">
        <v>0</v>
      </c>
      <c r="D50" s="1054">
        <v>0</v>
      </c>
      <c r="E50" s="1054">
        <v>0</v>
      </c>
      <c r="F50" s="1054">
        <v>0</v>
      </c>
      <c r="G50" s="1054">
        <v>0</v>
      </c>
      <c r="H50" s="1054">
        <v>0</v>
      </c>
    </row>
    <row r="51" spans="1:8" ht="13.5" customHeight="1" x14ac:dyDescent="0.25">
      <c r="A51" s="943" t="s">
        <v>633</v>
      </c>
      <c r="B51" s="1054">
        <v>351.73664999999994</v>
      </c>
      <c r="C51" s="1054">
        <v>246.62430000000001</v>
      </c>
      <c r="D51" s="1054">
        <v>5.8823599999999994</v>
      </c>
      <c r="E51" s="1054">
        <v>58.602700000000006</v>
      </c>
      <c r="F51" s="1054">
        <v>40.627290000000002</v>
      </c>
      <c r="G51" s="1054">
        <v>0</v>
      </c>
      <c r="H51" s="1054">
        <v>0</v>
      </c>
    </row>
    <row r="52" spans="1:8" ht="13.5" customHeight="1" x14ac:dyDescent="0.25">
      <c r="A52" s="943" t="s">
        <v>632</v>
      </c>
      <c r="B52" s="1054">
        <v>399.14100000000002</v>
      </c>
      <c r="C52" s="1054">
        <v>213.29907</v>
      </c>
      <c r="D52" s="1054">
        <v>73.65391000000001</v>
      </c>
      <c r="E52" s="1054">
        <v>97.644909999999996</v>
      </c>
      <c r="F52" s="1054">
        <v>6.5100000000000002E-3</v>
      </c>
      <c r="G52" s="1054">
        <v>14.5366</v>
      </c>
      <c r="H52" s="1054">
        <v>0</v>
      </c>
    </row>
    <row r="53" spans="1:8" ht="13.5" customHeight="1" x14ac:dyDescent="0.25">
      <c r="A53" s="943" t="s">
        <v>631</v>
      </c>
      <c r="B53" s="1054">
        <v>51.744689999999999</v>
      </c>
      <c r="C53" s="1054">
        <v>24.719810000000003</v>
      </c>
      <c r="D53" s="1054">
        <v>26.767600000000002</v>
      </c>
      <c r="E53" s="1054">
        <v>0.25425999999999999</v>
      </c>
      <c r="F53" s="1054">
        <v>3.0200000000000001E-3</v>
      </c>
      <c r="G53" s="1054">
        <v>0</v>
      </c>
      <c r="H53" s="1054">
        <v>0</v>
      </c>
    </row>
    <row r="54" spans="1:8" ht="13.5" customHeight="1" x14ac:dyDescent="0.25">
      <c r="A54" s="943" t="s">
        <v>630</v>
      </c>
      <c r="B54" s="1054">
        <v>1.3147599999999999</v>
      </c>
      <c r="C54" s="1054">
        <v>0.48264999999999997</v>
      </c>
      <c r="D54" s="1054">
        <v>0.83211000000000002</v>
      </c>
      <c r="E54" s="1054">
        <v>0</v>
      </c>
      <c r="F54" s="1054">
        <v>0</v>
      </c>
      <c r="G54" s="1054">
        <v>0</v>
      </c>
      <c r="H54" s="1054">
        <v>0</v>
      </c>
    </row>
    <row r="55" spans="1:8" ht="13.5" customHeight="1" x14ac:dyDescent="0.25">
      <c r="A55" s="943" t="s">
        <v>629</v>
      </c>
      <c r="B55" s="1054">
        <v>26.480820000000001</v>
      </c>
      <c r="C55" s="1054">
        <v>0.23802999999999999</v>
      </c>
      <c r="D55" s="1054">
        <v>9.1518800000000002</v>
      </c>
      <c r="E55" s="1054">
        <v>3.5815000000000001</v>
      </c>
      <c r="F55" s="1054">
        <v>13.509409999999999</v>
      </c>
      <c r="G55" s="1054">
        <v>0</v>
      </c>
      <c r="H55" s="1054">
        <v>0</v>
      </c>
    </row>
    <row r="56" spans="1:8" ht="13.5" customHeight="1" x14ac:dyDescent="0.25">
      <c r="A56" s="1081" t="s">
        <v>628</v>
      </c>
      <c r="B56" s="1053">
        <v>42.828789999999998</v>
      </c>
      <c r="C56" s="1053">
        <v>1.94946</v>
      </c>
      <c r="D56" s="1053">
        <v>0.74100999999999995</v>
      </c>
      <c r="E56" s="1053">
        <v>29.42136</v>
      </c>
      <c r="F56" s="1053">
        <v>10.716959999999998</v>
      </c>
      <c r="G56" s="1053">
        <v>0</v>
      </c>
      <c r="H56" s="1053">
        <v>0</v>
      </c>
    </row>
    <row r="57" spans="1:8" ht="13.5" customHeight="1" thickBot="1" x14ac:dyDescent="0.3">
      <c r="A57" s="1080" t="s">
        <v>627</v>
      </c>
      <c r="B57" s="1079">
        <v>12.70759</v>
      </c>
      <c r="C57" s="1079">
        <v>9.9101900000000001</v>
      </c>
      <c r="D57" s="1079">
        <v>2.2659099999999999</v>
      </c>
      <c r="E57" s="1079">
        <v>0.53149000000000002</v>
      </c>
      <c r="F57" s="1079">
        <v>0</v>
      </c>
      <c r="G57" s="1079">
        <v>0</v>
      </c>
      <c r="H57" s="1079">
        <v>0</v>
      </c>
    </row>
    <row r="58" spans="1:8" ht="13.5" customHeight="1" x14ac:dyDescent="0.25">
      <c r="A58" s="1078" t="s">
        <v>1227</v>
      </c>
      <c r="B58" s="1077">
        <v>4490.3039999999992</v>
      </c>
      <c r="C58" s="1077">
        <v>1768.1471100000001</v>
      </c>
      <c r="D58" s="1077">
        <v>627.79321999999991</v>
      </c>
      <c r="E58" s="1077">
        <v>1132.36599</v>
      </c>
      <c r="F58" s="1077">
        <v>255.68829000000002</v>
      </c>
      <c r="G58" s="1077">
        <v>21.453859999999999</v>
      </c>
      <c r="H58" s="1077">
        <v>684.85552999999993</v>
      </c>
    </row>
    <row r="59" spans="1:8" ht="13.5" customHeight="1" x14ac:dyDescent="0.25">
      <c r="A59" s="1078" t="s">
        <v>624</v>
      </c>
      <c r="B59" s="1077">
        <v>1823.2175</v>
      </c>
      <c r="C59" s="1077">
        <v>866.10577000000001</v>
      </c>
      <c r="D59" s="1077">
        <v>652.94512999999995</v>
      </c>
      <c r="E59" s="1077">
        <v>138.81990999999999</v>
      </c>
      <c r="F59" s="1077">
        <v>152.70829999999998</v>
      </c>
      <c r="G59" s="1077">
        <v>0</v>
      </c>
      <c r="H59" s="1077">
        <v>12.638389999999999</v>
      </c>
    </row>
    <row r="60" spans="1:8" ht="13.5" customHeight="1" x14ac:dyDescent="0.25">
      <c r="A60" s="1078" t="s">
        <v>617</v>
      </c>
      <c r="B60" s="1077">
        <v>7.7999999999999999E-4</v>
      </c>
      <c r="C60" s="1077">
        <v>0</v>
      </c>
      <c r="D60" s="1077">
        <v>0</v>
      </c>
      <c r="E60" s="1077">
        <v>7.7999999999999999E-4</v>
      </c>
      <c r="F60" s="1077">
        <v>0</v>
      </c>
      <c r="G60" s="1077">
        <v>0</v>
      </c>
      <c r="H60" s="1077">
        <v>0</v>
      </c>
    </row>
    <row r="61" spans="1:8" ht="13.5" customHeight="1" x14ac:dyDescent="0.25">
      <c r="A61" s="1078" t="s">
        <v>651</v>
      </c>
      <c r="B61" s="1077">
        <v>6313.5222799999992</v>
      </c>
      <c r="C61" s="1077">
        <v>2634.25288</v>
      </c>
      <c r="D61" s="1077">
        <v>1280.7383499999999</v>
      </c>
      <c r="E61" s="1077">
        <v>1271.18668</v>
      </c>
      <c r="F61" s="1077">
        <v>408.39659</v>
      </c>
      <c r="G61" s="1077">
        <v>21.453859999999999</v>
      </c>
      <c r="H61" s="1077">
        <v>697.49391999999989</v>
      </c>
    </row>
    <row r="62" spans="1:8" x14ac:dyDescent="0.25">
      <c r="A62" s="1052"/>
      <c r="B62" s="1052"/>
      <c r="C62" s="1052"/>
      <c r="D62" s="1052"/>
      <c r="E62" s="1052"/>
      <c r="F62" s="1052"/>
      <c r="G62" s="1052"/>
      <c r="H62" s="1052"/>
    </row>
    <row r="63" spans="1:8" x14ac:dyDescent="0.25">
      <c r="A63" s="1052"/>
      <c r="B63" s="1076"/>
      <c r="C63" s="1052"/>
      <c r="D63" s="1052"/>
      <c r="E63" s="1052"/>
      <c r="F63" s="1052"/>
      <c r="G63" s="1052"/>
      <c r="H63" s="1052"/>
    </row>
    <row r="64" spans="1:8" x14ac:dyDescent="0.25">
      <c r="A64" s="1052"/>
      <c r="B64" s="1052"/>
      <c r="C64" s="1052"/>
      <c r="D64" s="1052"/>
      <c r="E64" s="1052"/>
      <c r="F64" s="1052"/>
      <c r="G64" s="1052"/>
      <c r="H64" s="1052"/>
    </row>
    <row r="66" spans="2:8" x14ac:dyDescent="0.25">
      <c r="B66" s="974"/>
      <c r="C66" s="974"/>
      <c r="D66" s="974"/>
      <c r="E66" s="974"/>
      <c r="F66" s="974"/>
      <c r="G66" s="974"/>
      <c r="H66" s="974"/>
    </row>
    <row r="67" spans="2:8" x14ac:dyDescent="0.25">
      <c r="B67" s="974"/>
      <c r="C67" s="974"/>
      <c r="D67" s="974"/>
      <c r="E67" s="974"/>
      <c r="F67" s="974"/>
      <c r="G67" s="974"/>
      <c r="H67" s="974"/>
    </row>
    <row r="68" spans="2:8" x14ac:dyDescent="0.25">
      <c r="B68" s="974"/>
      <c r="C68" s="974"/>
      <c r="D68" s="974"/>
      <c r="E68" s="974"/>
      <c r="F68" s="974"/>
      <c r="G68" s="974"/>
      <c r="H68" s="974"/>
    </row>
    <row r="69" spans="2:8" x14ac:dyDescent="0.25">
      <c r="B69" s="974"/>
      <c r="C69" s="974"/>
      <c r="D69" s="974"/>
      <c r="E69" s="974"/>
      <c r="F69" s="974"/>
      <c r="G69" s="974"/>
      <c r="H69" s="974"/>
    </row>
    <row r="70" spans="2:8" x14ac:dyDescent="0.25">
      <c r="B70" s="974"/>
      <c r="C70" s="974"/>
      <c r="D70" s="974"/>
      <c r="E70" s="974"/>
      <c r="F70" s="974"/>
      <c r="G70" s="974"/>
      <c r="H70" s="974"/>
    </row>
    <row r="71" spans="2:8" x14ac:dyDescent="0.25">
      <c r="B71" s="974"/>
      <c r="C71" s="974"/>
      <c r="D71" s="974"/>
      <c r="E71" s="974"/>
      <c r="F71" s="974"/>
      <c r="G71" s="974"/>
      <c r="H71" s="974"/>
    </row>
    <row r="72" spans="2:8" x14ac:dyDescent="0.25">
      <c r="B72" s="974"/>
      <c r="C72" s="974"/>
      <c r="D72" s="974"/>
      <c r="E72" s="974"/>
      <c r="F72" s="974"/>
      <c r="G72" s="974"/>
      <c r="H72" s="974"/>
    </row>
    <row r="73" spans="2:8" x14ac:dyDescent="0.25">
      <c r="B73" s="974"/>
      <c r="C73" s="974"/>
      <c r="D73" s="974"/>
      <c r="E73" s="974"/>
      <c r="F73" s="974"/>
      <c r="G73" s="974"/>
      <c r="H73" s="974"/>
    </row>
    <row r="74" spans="2:8" x14ac:dyDescent="0.25">
      <c r="B74" s="974"/>
      <c r="C74" s="974"/>
      <c r="D74" s="974"/>
      <c r="E74" s="974"/>
      <c r="F74" s="974"/>
      <c r="G74" s="974"/>
      <c r="H74" s="974"/>
    </row>
    <row r="75" spans="2:8" x14ac:dyDescent="0.25">
      <c r="B75" s="974"/>
      <c r="C75" s="974"/>
      <c r="D75" s="974"/>
      <c r="E75" s="974"/>
      <c r="F75" s="974"/>
      <c r="G75" s="974"/>
      <c r="H75" s="974"/>
    </row>
    <row r="76" spans="2:8" x14ac:dyDescent="0.25">
      <c r="B76" s="974"/>
      <c r="C76" s="974"/>
      <c r="D76" s="974"/>
      <c r="E76" s="974"/>
      <c r="F76" s="974"/>
      <c r="G76" s="974"/>
      <c r="H76" s="974"/>
    </row>
    <row r="77" spans="2:8" x14ac:dyDescent="0.25">
      <c r="B77" s="974"/>
      <c r="C77" s="974"/>
      <c r="D77" s="974"/>
      <c r="E77" s="974"/>
      <c r="F77" s="974"/>
      <c r="G77" s="974"/>
      <c r="H77" s="974"/>
    </row>
    <row r="78" spans="2:8" x14ac:dyDescent="0.25">
      <c r="B78" s="974"/>
      <c r="C78" s="974"/>
      <c r="D78" s="974"/>
      <c r="E78" s="974"/>
      <c r="F78" s="974"/>
      <c r="G78" s="974"/>
      <c r="H78" s="974"/>
    </row>
    <row r="79" spans="2:8" x14ac:dyDescent="0.25">
      <c r="B79" s="974"/>
      <c r="C79" s="974"/>
      <c r="D79" s="974"/>
      <c r="E79" s="974"/>
      <c r="F79" s="974"/>
      <c r="G79" s="974"/>
      <c r="H79" s="974"/>
    </row>
    <row r="80" spans="2:8" x14ac:dyDescent="0.25">
      <c r="B80" s="974"/>
      <c r="C80" s="974"/>
      <c r="D80" s="974"/>
      <c r="E80" s="974"/>
      <c r="F80" s="974"/>
      <c r="G80" s="974"/>
      <c r="H80" s="974"/>
    </row>
    <row r="81" spans="2:8" x14ac:dyDescent="0.25">
      <c r="B81" s="974"/>
      <c r="C81" s="974"/>
      <c r="D81" s="974"/>
      <c r="E81" s="974"/>
      <c r="F81" s="974"/>
      <c r="G81" s="974"/>
      <c r="H81" s="974"/>
    </row>
    <row r="82" spans="2:8" x14ac:dyDescent="0.25">
      <c r="B82" s="974"/>
      <c r="C82" s="974"/>
      <c r="D82" s="974"/>
      <c r="E82" s="974"/>
      <c r="F82" s="974"/>
      <c r="G82" s="974"/>
      <c r="H82" s="974"/>
    </row>
    <row r="83" spans="2:8" x14ac:dyDescent="0.25">
      <c r="B83" s="974"/>
      <c r="C83" s="974"/>
      <c r="D83" s="974"/>
      <c r="E83" s="974"/>
      <c r="F83" s="974"/>
      <c r="G83" s="974"/>
      <c r="H83" s="974"/>
    </row>
    <row r="84" spans="2:8" x14ac:dyDescent="0.25">
      <c r="B84" s="974"/>
      <c r="C84" s="974"/>
      <c r="D84" s="974"/>
      <c r="E84" s="974"/>
      <c r="F84" s="974"/>
      <c r="G84" s="974"/>
      <c r="H84" s="974"/>
    </row>
    <row r="85" spans="2:8" x14ac:dyDescent="0.25">
      <c r="B85" s="974"/>
      <c r="C85" s="974"/>
      <c r="D85" s="974"/>
      <c r="E85" s="974"/>
      <c r="F85" s="974"/>
      <c r="G85" s="974"/>
      <c r="H85" s="974"/>
    </row>
    <row r="86" spans="2:8" x14ac:dyDescent="0.25">
      <c r="B86" s="974"/>
      <c r="C86" s="974"/>
      <c r="D86" s="974"/>
      <c r="E86" s="974"/>
      <c r="F86" s="974"/>
      <c r="G86" s="974"/>
      <c r="H86" s="974"/>
    </row>
    <row r="87" spans="2:8" x14ac:dyDescent="0.25">
      <c r="B87" s="974"/>
      <c r="C87" s="974"/>
      <c r="D87" s="974"/>
      <c r="E87" s="974"/>
      <c r="F87" s="974"/>
      <c r="G87" s="974"/>
      <c r="H87" s="974"/>
    </row>
    <row r="88" spans="2:8" x14ac:dyDescent="0.25">
      <c r="B88" s="974"/>
      <c r="C88" s="974"/>
      <c r="D88" s="974"/>
      <c r="E88" s="974"/>
      <c r="F88" s="974"/>
      <c r="G88" s="974"/>
      <c r="H88" s="974"/>
    </row>
    <row r="89" spans="2:8" x14ac:dyDescent="0.25">
      <c r="B89" s="974"/>
      <c r="C89" s="974"/>
      <c r="D89" s="974"/>
      <c r="E89" s="974"/>
      <c r="F89" s="974"/>
      <c r="G89" s="974"/>
      <c r="H89" s="974"/>
    </row>
    <row r="90" spans="2:8" x14ac:dyDescent="0.25">
      <c r="B90" s="974"/>
      <c r="C90" s="974"/>
      <c r="D90" s="974"/>
      <c r="E90" s="974"/>
      <c r="F90" s="974"/>
      <c r="G90" s="974"/>
      <c r="H90" s="974"/>
    </row>
    <row r="91" spans="2:8" x14ac:dyDescent="0.25">
      <c r="B91" s="974"/>
      <c r="C91" s="974"/>
      <c r="D91" s="974"/>
      <c r="E91" s="974"/>
      <c r="F91" s="974"/>
      <c r="G91" s="974"/>
      <c r="H91" s="974"/>
    </row>
    <row r="92" spans="2:8" x14ac:dyDescent="0.25">
      <c r="B92" s="974"/>
      <c r="C92" s="974"/>
      <c r="D92" s="974"/>
      <c r="E92" s="974"/>
      <c r="F92" s="974"/>
      <c r="G92" s="974"/>
      <c r="H92" s="974"/>
    </row>
    <row r="93" spans="2:8" x14ac:dyDescent="0.25">
      <c r="B93" s="974"/>
      <c r="C93" s="974"/>
      <c r="D93" s="974"/>
      <c r="E93" s="974"/>
      <c r="F93" s="974"/>
      <c r="G93" s="974"/>
      <c r="H93" s="974"/>
    </row>
    <row r="94" spans="2:8" x14ac:dyDescent="0.25">
      <c r="B94" s="974"/>
      <c r="C94" s="974"/>
      <c r="D94" s="974"/>
      <c r="E94" s="974"/>
      <c r="F94" s="974"/>
      <c r="G94" s="974"/>
      <c r="H94" s="974"/>
    </row>
    <row r="95" spans="2:8" x14ac:dyDescent="0.25">
      <c r="B95" s="974"/>
      <c r="C95" s="974"/>
      <c r="D95" s="974"/>
      <c r="E95" s="974"/>
      <c r="F95" s="974"/>
      <c r="G95" s="974"/>
      <c r="H95" s="974"/>
    </row>
    <row r="96" spans="2:8" x14ac:dyDescent="0.25">
      <c r="B96" s="974"/>
      <c r="C96" s="974"/>
      <c r="D96" s="974"/>
      <c r="E96" s="974"/>
      <c r="F96" s="974"/>
      <c r="G96" s="974"/>
      <c r="H96" s="974"/>
    </row>
  </sheetData>
  <pageMargins left="0.7" right="0.7" top="0.75" bottom="0.75" header="0.3" footer="0.3"/>
  <pageSetup paperSize="9" scale="80" fitToWidth="0" fitToHeight="0" orientation="portrait" r:id="rId1"/>
  <customProperties>
    <customPr name="_pios_id" r:id="rId2"/>
  </customProperties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8"/>
  <sheetViews>
    <sheetView zoomScaleNormal="100" workbookViewId="0">
      <selection activeCell="A58" sqref="A58"/>
    </sheetView>
  </sheetViews>
  <sheetFormatPr defaultRowHeight="15" x14ac:dyDescent="0.25"/>
  <cols>
    <col min="1" max="1" width="40.7109375" style="919" customWidth="1"/>
    <col min="2" max="2" width="9" style="919" customWidth="1"/>
    <col min="3" max="3" width="8.28515625" style="919" customWidth="1"/>
    <col min="4" max="4" width="9.28515625" style="919" customWidth="1"/>
    <col min="5" max="10" width="7.42578125" style="919" customWidth="1"/>
    <col min="12" max="12" width="9.5703125" bestFit="1" customWidth="1"/>
  </cols>
  <sheetData>
    <row r="1" spans="1:10" ht="14.25" customHeight="1" x14ac:dyDescent="0.3">
      <c r="A1" s="951" t="s">
        <v>1346</v>
      </c>
      <c r="B1" s="950"/>
      <c r="C1" s="950"/>
      <c r="D1" s="948"/>
      <c r="E1" s="948"/>
      <c r="F1" s="948"/>
      <c r="G1" s="948"/>
      <c r="H1" s="948"/>
      <c r="I1" s="948"/>
      <c r="J1" s="948"/>
    </row>
    <row r="2" spans="1:10" ht="14.25" customHeight="1" x14ac:dyDescent="0.25">
      <c r="A2" s="949"/>
      <c r="B2" s="948"/>
      <c r="C2" s="948"/>
      <c r="D2" s="948"/>
      <c r="E2" s="948"/>
      <c r="F2" s="948"/>
      <c r="G2" s="948"/>
      <c r="H2" s="948"/>
      <c r="I2" s="948"/>
      <c r="J2" s="948"/>
    </row>
    <row r="3" spans="1:10" ht="14.25" customHeight="1" thickBot="1" x14ac:dyDescent="0.3">
      <c r="A3" s="2702" t="s">
        <v>213</v>
      </c>
      <c r="B3" s="2701" t="s">
        <v>1240</v>
      </c>
      <c r="C3" s="2701" t="s">
        <v>1186</v>
      </c>
      <c r="D3" s="2701" t="s">
        <v>1091</v>
      </c>
      <c r="E3" s="2701" t="s">
        <v>319</v>
      </c>
      <c r="F3" s="2701" t="s">
        <v>318</v>
      </c>
      <c r="G3" s="2701" t="s">
        <v>317</v>
      </c>
      <c r="H3" s="2701" t="s">
        <v>316</v>
      </c>
      <c r="I3" s="2701" t="s">
        <v>315</v>
      </c>
      <c r="J3" s="2701" t="s">
        <v>314</v>
      </c>
    </row>
    <row r="4" spans="1:10" ht="14.25" customHeight="1" x14ac:dyDescent="0.25">
      <c r="A4" s="2700" t="s">
        <v>615</v>
      </c>
      <c r="B4" s="2699">
        <v>40.025702458365558</v>
      </c>
      <c r="C4" s="2699">
        <v>70.885020000000196</v>
      </c>
      <c r="D4" s="2699">
        <v>79.0122700000001</v>
      </c>
      <c r="E4" s="2699">
        <v>106.38618</v>
      </c>
      <c r="F4" s="2699">
        <v>112.76981146052304</v>
      </c>
      <c r="G4" s="2699">
        <v>129.02718270453977</v>
      </c>
      <c r="H4" s="2699">
        <v>134.5068616076245</v>
      </c>
      <c r="I4" s="2699">
        <v>127.43461987911451</v>
      </c>
      <c r="J4" s="2699">
        <v>111.03551022789887</v>
      </c>
    </row>
    <row r="5" spans="1:10" ht="14.25" customHeight="1" x14ac:dyDescent="0.25">
      <c r="A5" s="2703"/>
      <c r="B5" s="2697"/>
      <c r="C5" s="2697"/>
      <c r="D5" s="2697"/>
      <c r="E5" s="2697"/>
      <c r="F5" s="2697"/>
      <c r="G5" s="2697"/>
      <c r="H5" s="2697"/>
      <c r="I5" s="2697"/>
      <c r="J5" s="2698"/>
    </row>
    <row r="6" spans="1:10" ht="14.25" customHeight="1" thickBot="1" x14ac:dyDescent="0.3">
      <c r="A6" s="2702" t="s">
        <v>213</v>
      </c>
      <c r="B6" s="2701" t="s">
        <v>313</v>
      </c>
      <c r="C6" s="2701" t="s">
        <v>312</v>
      </c>
      <c r="D6" s="2701" t="s">
        <v>311</v>
      </c>
      <c r="E6" s="2701" t="s">
        <v>310</v>
      </c>
      <c r="F6" s="2701" t="s">
        <v>551</v>
      </c>
      <c r="G6" s="2701" t="s">
        <v>589</v>
      </c>
      <c r="H6" s="2701" t="s">
        <v>588</v>
      </c>
      <c r="I6" s="2701" t="s">
        <v>441</v>
      </c>
      <c r="J6" s="2701" t="s">
        <v>587</v>
      </c>
    </row>
    <row r="7" spans="1:10" ht="14.25" customHeight="1" x14ac:dyDescent="0.25">
      <c r="A7" s="2700" t="s">
        <v>615</v>
      </c>
      <c r="B7" s="2699">
        <v>142.00485823470262</v>
      </c>
      <c r="C7" s="2699">
        <v>112.36668954766245</v>
      </c>
      <c r="D7" s="2699">
        <v>102.84464547172757</v>
      </c>
      <c r="E7" s="2699">
        <v>121.85361302831686</v>
      </c>
      <c r="F7" s="2699">
        <v>128.81276544353619</v>
      </c>
      <c r="G7" s="2698">
        <v>112.30120531684827</v>
      </c>
      <c r="H7" s="2699">
        <v>134.89052024191579</v>
      </c>
      <c r="I7" s="2699">
        <v>157.70839446697002</v>
      </c>
      <c r="J7" s="2699">
        <v>179.8</v>
      </c>
    </row>
    <row r="8" spans="1:10" ht="14.25" customHeight="1" x14ac:dyDescent="0.25">
      <c r="A8" s="2703"/>
      <c r="B8" s="2697"/>
      <c r="C8" s="2697"/>
      <c r="D8" s="2697"/>
      <c r="E8" s="2697"/>
      <c r="F8" s="2697"/>
      <c r="G8" s="2697"/>
      <c r="H8" s="2697"/>
      <c r="I8" s="2697"/>
      <c r="J8" s="2697"/>
    </row>
    <row r="9" spans="1:10" ht="14.25" customHeight="1" thickBot="1" x14ac:dyDescent="0.3">
      <c r="A9" s="2702" t="s">
        <v>213</v>
      </c>
      <c r="B9" s="2701" t="s">
        <v>586</v>
      </c>
      <c r="C9" s="2701" t="s">
        <v>585</v>
      </c>
      <c r="D9" s="2701" t="s">
        <v>584</v>
      </c>
      <c r="E9" s="2701" t="s">
        <v>583</v>
      </c>
      <c r="F9" s="2701" t="s">
        <v>582</v>
      </c>
      <c r="G9" s="2701" t="s">
        <v>581</v>
      </c>
      <c r="H9" s="2701" t="s">
        <v>580</v>
      </c>
      <c r="I9" s="2701" t="s">
        <v>579</v>
      </c>
      <c r="J9" s="2701" t="s">
        <v>578</v>
      </c>
    </row>
    <row r="10" spans="1:10" ht="14.25" customHeight="1" x14ac:dyDescent="0.25">
      <c r="A10" s="2700" t="s">
        <v>615</v>
      </c>
      <c r="B10" s="2699">
        <v>170.59999999999997</v>
      </c>
      <c r="C10" s="2699">
        <v>186</v>
      </c>
      <c r="D10" s="2699">
        <v>199</v>
      </c>
      <c r="E10" s="2699">
        <v>244</v>
      </c>
      <c r="F10" s="2698">
        <v>254</v>
      </c>
      <c r="G10" s="2697">
        <v>217</v>
      </c>
      <c r="H10" s="2697">
        <v>218</v>
      </c>
      <c r="I10" s="2697">
        <v>263</v>
      </c>
      <c r="J10" s="2697">
        <v>112</v>
      </c>
    </row>
    <row r="11" spans="1:10" ht="14.25" customHeight="1" x14ac:dyDescent="0.25">
      <c r="A11" s="935"/>
      <c r="B11" s="947"/>
      <c r="C11" s="947"/>
      <c r="D11" s="947"/>
      <c r="E11" s="947"/>
      <c r="F11" s="947"/>
      <c r="G11" s="947"/>
      <c r="H11" s="947"/>
      <c r="I11" s="947"/>
      <c r="J11" s="947"/>
    </row>
    <row r="12" spans="1:10" ht="14.25" customHeight="1" x14ac:dyDescent="0.25">
      <c r="A12" s="946" t="s">
        <v>1345</v>
      </c>
    </row>
    <row r="13" spans="1:10" ht="14.25" customHeight="1" x14ac:dyDescent="0.25">
      <c r="A13" s="946" t="s">
        <v>1344</v>
      </c>
      <c r="B13" s="945"/>
      <c r="C13" s="945"/>
      <c r="D13" s="944"/>
      <c r="E13" s="944"/>
      <c r="F13" s="944"/>
      <c r="G13" s="944"/>
      <c r="H13" s="944"/>
      <c r="I13" s="944"/>
      <c r="J13" s="944"/>
    </row>
    <row r="14" spans="1:10" ht="14.25" customHeight="1" x14ac:dyDescent="0.25">
      <c r="A14" s="943"/>
    </row>
    <row r="15" spans="1:10" ht="14.25" customHeight="1" thickBot="1" x14ac:dyDescent="0.3">
      <c r="A15" s="942" t="s">
        <v>213</v>
      </c>
      <c r="B15" s="2288" t="s">
        <v>1343</v>
      </c>
      <c r="C15" s="941" t="s">
        <v>1342</v>
      </c>
      <c r="D15" s="941" t="s">
        <v>1120</v>
      </c>
      <c r="E15" s="941" t="s">
        <v>614</v>
      </c>
      <c r="F15" s="941" t="s">
        <v>613</v>
      </c>
      <c r="G15" s="941" t="s">
        <v>612</v>
      </c>
      <c r="H15" s="941" t="s">
        <v>611</v>
      </c>
      <c r="I15" s="941" t="s">
        <v>315</v>
      </c>
      <c r="J15" s="941" t="s">
        <v>314</v>
      </c>
    </row>
    <row r="16" spans="1:10" ht="14.25" customHeight="1" x14ac:dyDescent="0.25">
      <c r="A16" s="935" t="s">
        <v>610</v>
      </c>
      <c r="B16" s="1842">
        <v>5211.6751974500012</v>
      </c>
      <c r="C16" s="1842">
        <v>6068.2194300000101</v>
      </c>
      <c r="D16" s="934">
        <v>5852.7202100000104</v>
      </c>
      <c r="E16" s="934">
        <v>5974.9160199999997</v>
      </c>
      <c r="F16" s="934">
        <v>5618.0772115182044</v>
      </c>
      <c r="G16" s="934">
        <v>5549.9635891539692</v>
      </c>
      <c r="H16" s="934">
        <v>5733.7763198266166</v>
      </c>
      <c r="I16" s="936">
        <v>6308.6343360443834</v>
      </c>
      <c r="J16" s="936">
        <v>6084.1888644808878</v>
      </c>
    </row>
    <row r="17" spans="1:10" ht="14.25" customHeight="1" x14ac:dyDescent="0.25">
      <c r="A17" s="935" t="s">
        <v>604</v>
      </c>
      <c r="B17" s="2275">
        <v>1876.5419935791274</v>
      </c>
      <c r="C17" s="934">
        <v>1936.4101900000001</v>
      </c>
      <c r="D17" s="934">
        <v>1883.83115</v>
      </c>
      <c r="E17" s="934">
        <v>1896.1331700000001</v>
      </c>
      <c r="F17" s="934">
        <v>1950.7886798268053</v>
      </c>
      <c r="G17" s="934">
        <v>1913.3158901519341</v>
      </c>
      <c r="H17" s="934">
        <v>1988.6890049901663</v>
      </c>
      <c r="I17" s="936">
        <v>2191.7224316328447</v>
      </c>
      <c r="J17" s="936">
        <v>2198.2546419489636</v>
      </c>
    </row>
    <row r="18" spans="1:10" ht="14.25" customHeight="1" x14ac:dyDescent="0.25">
      <c r="A18" s="935" t="s">
        <v>609</v>
      </c>
      <c r="B18" s="2275">
        <f>B16-B17</f>
        <v>3335.1332038708738</v>
      </c>
      <c r="C18" s="934">
        <v>4131.8092400000096</v>
      </c>
      <c r="D18" s="934">
        <v>3968.8890600000104</v>
      </c>
      <c r="E18" s="934">
        <v>4078.7828499999996</v>
      </c>
      <c r="F18" s="934">
        <v>3667.2885316913989</v>
      </c>
      <c r="G18" s="934">
        <v>3636.6476990020351</v>
      </c>
      <c r="H18" s="934">
        <v>3745.0873148364503</v>
      </c>
      <c r="I18" s="936">
        <v>4116.9119044115387</v>
      </c>
      <c r="J18" s="936">
        <v>3885.9342225319242</v>
      </c>
    </row>
    <row r="19" spans="1:10" ht="14.25" customHeight="1" x14ac:dyDescent="0.25">
      <c r="A19" s="935"/>
      <c r="B19" s="2275"/>
      <c r="C19" s="934"/>
      <c r="D19" s="934"/>
      <c r="E19" s="934"/>
      <c r="F19" s="934"/>
      <c r="G19" s="934"/>
      <c r="H19" s="934"/>
      <c r="I19" s="934"/>
      <c r="J19" s="934"/>
    </row>
    <row r="20" spans="1:10" ht="14.25" customHeight="1" x14ac:dyDescent="0.25">
      <c r="A20" s="935" t="s">
        <v>608</v>
      </c>
      <c r="B20" s="2564">
        <v>214.67867364923472</v>
      </c>
      <c r="C20" s="940">
        <v>186.20998810697606</v>
      </c>
      <c r="D20" s="940">
        <v>174</v>
      </c>
      <c r="E20" s="940">
        <v>172</v>
      </c>
      <c r="F20" s="939">
        <v>162.41715766570769</v>
      </c>
      <c r="G20" s="939">
        <v>163</v>
      </c>
      <c r="H20" s="939">
        <v>163</v>
      </c>
      <c r="I20" s="939">
        <v>172.148537524826</v>
      </c>
      <c r="J20" s="939">
        <v>165</v>
      </c>
    </row>
    <row r="21" spans="1:10" ht="14.25" customHeight="1" x14ac:dyDescent="0.25">
      <c r="A21" s="935" t="s">
        <v>607</v>
      </c>
      <c r="B21" s="2564">
        <f>(B17/B16)*100</f>
        <v>36.006503139284135</v>
      </c>
      <c r="C21" s="939">
        <v>31.91068174672116</v>
      </c>
      <c r="D21" s="939">
        <v>32.187275017542596</v>
      </c>
      <c r="E21" s="939">
        <v>31.734892401048342</v>
      </c>
      <c r="F21" s="939">
        <v>34.723422380655258</v>
      </c>
      <c r="G21" s="934">
        <v>34.474386352570612</v>
      </c>
      <c r="H21" s="934">
        <v>34.683756290135541</v>
      </c>
      <c r="I21" s="934">
        <v>34.741630515980901</v>
      </c>
      <c r="J21" s="934">
        <v>36.130611506526961</v>
      </c>
    </row>
    <row r="22" spans="1:10" ht="14.25" customHeight="1" x14ac:dyDescent="0.25">
      <c r="A22" s="2905" t="s">
        <v>606</v>
      </c>
      <c r="B22" s="940">
        <f>(B27/B16)*100</f>
        <v>7.7406554551300717</v>
      </c>
      <c r="C22" s="939">
        <v>6.5361632778002443</v>
      </c>
      <c r="D22" s="939">
        <v>8.3800096775854449</v>
      </c>
      <c r="E22" s="939">
        <v>8.3485166708669478</v>
      </c>
      <c r="F22" s="939">
        <v>8.8336684552315088</v>
      </c>
      <c r="G22" s="939">
        <v>9.2356291395308645</v>
      </c>
      <c r="H22" s="939">
        <v>9.0744876517145823</v>
      </c>
      <c r="I22" s="939">
        <v>7.3886572141553692</v>
      </c>
      <c r="J22" s="939">
        <v>7.3485260855829893</v>
      </c>
    </row>
    <row r="23" spans="1:10" ht="14.25" customHeight="1" x14ac:dyDescent="0.25">
      <c r="A23" s="2905"/>
      <c r="B23" s="1818"/>
      <c r="C23" s="938"/>
      <c r="D23" s="938"/>
      <c r="E23" s="938"/>
      <c r="F23" s="938"/>
      <c r="G23" s="938"/>
      <c r="H23" s="938"/>
      <c r="I23" s="938"/>
      <c r="J23" s="938"/>
    </row>
    <row r="24" spans="1:10" ht="14.25" customHeight="1" x14ac:dyDescent="0.25">
      <c r="A24" s="2906" t="s">
        <v>605</v>
      </c>
      <c r="B24" s="937">
        <f>B28/B16*100</f>
        <v>43.747158594414216</v>
      </c>
      <c r="C24" s="937">
        <v>38.446845024521402</v>
      </c>
      <c r="D24" s="937">
        <v>40.567284695128045</v>
      </c>
      <c r="E24" s="937">
        <v>40.083409071915291</v>
      </c>
      <c r="F24" s="937">
        <v>43.557090835886775</v>
      </c>
      <c r="G24" s="937">
        <v>43.710015492101476</v>
      </c>
      <c r="H24" s="937">
        <v>43.758243941850125</v>
      </c>
      <c r="I24" s="937">
        <v>42.130287730136267</v>
      </c>
      <c r="J24" s="937">
        <v>43.479137592109943</v>
      </c>
    </row>
    <row r="25" spans="1:10" ht="14.25" customHeight="1" x14ac:dyDescent="0.25">
      <c r="A25" s="2906"/>
      <c r="B25" s="1842"/>
      <c r="C25" s="934"/>
      <c r="D25" s="934"/>
      <c r="E25" s="934"/>
      <c r="F25" s="934"/>
      <c r="G25" s="934"/>
      <c r="H25" s="934"/>
      <c r="I25" s="934"/>
      <c r="J25" s="934"/>
    </row>
    <row r="26" spans="1:10" ht="14.25" customHeight="1" x14ac:dyDescent="0.25">
      <c r="A26" s="935" t="s">
        <v>604</v>
      </c>
      <c r="B26" s="1842">
        <f>B17</f>
        <v>1876.5419935791274</v>
      </c>
      <c r="C26" s="934">
        <v>1936.4101900000001</v>
      </c>
      <c r="D26" s="934">
        <v>1883.83115</v>
      </c>
      <c r="E26" s="934">
        <v>1896.1331700000001</v>
      </c>
      <c r="F26" s="934">
        <v>1950.7886798268053</v>
      </c>
      <c r="G26" s="934">
        <v>1913.3158901519341</v>
      </c>
      <c r="H26" s="934">
        <v>1988.6890049901663</v>
      </c>
      <c r="I26" s="934">
        <v>2191.7224316328447</v>
      </c>
      <c r="J26" s="934">
        <v>2198.2546419489636</v>
      </c>
    </row>
    <row r="27" spans="1:10" ht="14.25" customHeight="1" x14ac:dyDescent="0.25">
      <c r="A27" s="935" t="s">
        <v>603</v>
      </c>
      <c r="B27" s="1842">
        <f>'Lending by industry'!I34</f>
        <v>403.41782047507445</v>
      </c>
      <c r="C27" s="934">
        <v>396.62872999999996</v>
      </c>
      <c r="D27" s="934">
        <v>490.45852000000002</v>
      </c>
      <c r="E27" s="934">
        <v>498.81685999999996</v>
      </c>
      <c r="F27" s="934">
        <v>496.28231442443359</v>
      </c>
      <c r="G27" s="934">
        <v>512.57405447325709</v>
      </c>
      <c r="H27" s="934">
        <v>520.31082411960119</v>
      </c>
      <c r="I27" s="936">
        <v>466.12336598482602</v>
      </c>
      <c r="J27" s="936">
        <v>447.09820580251352</v>
      </c>
    </row>
    <row r="28" spans="1:10" ht="14.25" customHeight="1" x14ac:dyDescent="0.25">
      <c r="A28" s="930" t="s">
        <v>600</v>
      </c>
      <c r="B28" s="929">
        <f>SUM(B26:B27)</f>
        <v>2279.9598140542021</v>
      </c>
      <c r="C28" s="929">
        <v>2333.03892</v>
      </c>
      <c r="D28" s="929">
        <v>2374.2896700000001</v>
      </c>
      <c r="E28" s="929">
        <v>2394.95003</v>
      </c>
      <c r="F28" s="929">
        <v>2447.070994251239</v>
      </c>
      <c r="G28" s="929">
        <v>2425.8899446251912</v>
      </c>
      <c r="H28" s="929">
        <v>2508.9998291097672</v>
      </c>
      <c r="I28" s="929">
        <v>2657.8457976176705</v>
      </c>
      <c r="J28" s="929">
        <v>2645.3528477514769</v>
      </c>
    </row>
    <row r="29" spans="1:10" ht="14.25" customHeight="1" x14ac:dyDescent="0.25">
      <c r="A29" s="935"/>
      <c r="B29" s="1842"/>
      <c r="C29" s="934"/>
      <c r="D29" s="934"/>
      <c r="E29" s="934"/>
      <c r="F29" s="934"/>
      <c r="G29" s="934"/>
      <c r="H29" s="934"/>
      <c r="I29" s="934"/>
      <c r="J29" s="934"/>
    </row>
    <row r="30" spans="1:10" ht="14.25" customHeight="1" x14ac:dyDescent="0.25">
      <c r="A30" s="935" t="s">
        <v>602</v>
      </c>
      <c r="B30" s="1842">
        <v>2281.6586946699999</v>
      </c>
      <c r="C30" s="934">
        <v>2333.03892</v>
      </c>
      <c r="D30" s="934">
        <v>2374.2896700000001</v>
      </c>
      <c r="E30" s="934">
        <v>2394.95003</v>
      </c>
      <c r="F30" s="934">
        <v>2447.0709942512385</v>
      </c>
      <c r="G30" s="934">
        <v>2425.8899446251917</v>
      </c>
      <c r="H30" s="934">
        <v>2508.9998291097672</v>
      </c>
      <c r="I30" s="934">
        <v>2657.8457976176705</v>
      </c>
      <c r="J30" s="934">
        <v>2645.3528477514769</v>
      </c>
    </row>
    <row r="31" spans="1:10" ht="14.25" customHeight="1" thickBot="1" x14ac:dyDescent="0.3">
      <c r="A31" s="933" t="s">
        <v>601</v>
      </c>
      <c r="B31" s="2563">
        <v>127.574</v>
      </c>
      <c r="C31" s="932">
        <v>91.048289999999994</v>
      </c>
      <c r="D31" s="932">
        <v>96.943730000000102</v>
      </c>
      <c r="E31" s="932">
        <v>99.964889999999997</v>
      </c>
      <c r="F31" s="932">
        <v>75.976404859577883</v>
      </c>
      <c r="G31" s="932">
        <v>71.41084752033656</v>
      </c>
      <c r="H31" s="932">
        <v>74.087189556732739</v>
      </c>
      <c r="I31" s="931">
        <v>76.536638704896433</v>
      </c>
      <c r="J31" s="931">
        <v>68.019892675569253</v>
      </c>
    </row>
    <row r="32" spans="1:10" ht="14.25" customHeight="1" x14ac:dyDescent="0.25">
      <c r="A32" s="930" t="s">
        <v>600</v>
      </c>
      <c r="B32" s="929">
        <f>SUM(B30:B31)</f>
        <v>2409.23269467</v>
      </c>
      <c r="C32" s="929">
        <v>2424.0872100000001</v>
      </c>
      <c r="D32" s="929">
        <v>2471.2334000000001</v>
      </c>
      <c r="E32" s="929">
        <v>2494.9149200000002</v>
      </c>
      <c r="F32" s="929">
        <v>2523.0473991108165</v>
      </c>
      <c r="G32" s="929">
        <v>2497.3007921455282</v>
      </c>
      <c r="H32" s="929">
        <v>2583.0870186665002</v>
      </c>
      <c r="I32" s="929">
        <v>2734.3824363225672</v>
      </c>
      <c r="J32" s="929">
        <v>2713.3727404270462</v>
      </c>
    </row>
    <row r="33" spans="1:15" ht="14.25" customHeight="1" x14ac:dyDescent="0.25">
      <c r="A33" s="1052" t="s">
        <v>1341</v>
      </c>
      <c r="K33" s="1841"/>
    </row>
    <row r="34" spans="1:15" ht="14.25" customHeight="1" x14ac:dyDescent="0.25">
      <c r="A34" s="2818" t="s">
        <v>1390</v>
      </c>
      <c r="K34" s="1841"/>
    </row>
    <row r="35" spans="1:15" ht="14.25" customHeight="1" x14ac:dyDescent="0.25">
      <c r="O35" s="919"/>
    </row>
    <row r="36" spans="1:15" ht="14.25" customHeight="1" x14ac:dyDescent="0.25">
      <c r="A36" s="946" t="s">
        <v>1374</v>
      </c>
      <c r="O36" s="919"/>
    </row>
    <row r="37" spans="1:15" ht="12.75" customHeight="1" x14ac:dyDescent="0.25">
      <c r="A37" s="923"/>
      <c r="B37" s="2904" t="s">
        <v>599</v>
      </c>
      <c r="C37" s="2904" t="s">
        <v>598</v>
      </c>
      <c r="D37" s="2904" t="s">
        <v>597</v>
      </c>
      <c r="K37" s="1841"/>
      <c r="M37" s="1839"/>
      <c r="O37" s="919"/>
    </row>
    <row r="38" spans="1:15" ht="18.75" customHeight="1" x14ac:dyDescent="0.25">
      <c r="A38" s="926"/>
      <c r="B38" s="2907"/>
      <c r="C38" s="2907"/>
      <c r="D38" s="2907"/>
      <c r="O38" s="919"/>
    </row>
    <row r="39" spans="1:15" ht="14.25" customHeight="1" x14ac:dyDescent="0.25">
      <c r="A39" s="923" t="s">
        <v>596</v>
      </c>
      <c r="B39" s="2314">
        <v>1019.3111999238926</v>
      </c>
      <c r="C39" s="2314">
        <v>635.78132533570476</v>
      </c>
      <c r="D39" s="2314">
        <v>1655.0925252595973</v>
      </c>
      <c r="F39" s="1356"/>
      <c r="K39" s="1810"/>
      <c r="O39" s="919"/>
    </row>
    <row r="40" spans="1:15" ht="14.25" customHeight="1" x14ac:dyDescent="0.25">
      <c r="A40" s="923" t="s">
        <v>595</v>
      </c>
      <c r="B40" s="2314">
        <v>297.2939749266443</v>
      </c>
      <c r="C40" s="2314">
        <v>121.09332591402685</v>
      </c>
      <c r="D40" s="2314">
        <v>418.38730084067112</v>
      </c>
      <c r="F40" s="1052"/>
      <c r="G40" s="1052"/>
      <c r="O40" s="919"/>
    </row>
    <row r="41" spans="1:15" ht="14.25" customHeight="1" x14ac:dyDescent="0.25">
      <c r="A41" s="923" t="s">
        <v>594</v>
      </c>
      <c r="B41" s="2314">
        <v>100.16322884583893</v>
      </c>
      <c r="C41" s="2314">
        <v>49.783027728120807</v>
      </c>
      <c r="D41" s="2314">
        <v>149.94625657395972</v>
      </c>
      <c r="F41" s="1052"/>
      <c r="G41" s="1052"/>
      <c r="O41" s="919"/>
    </row>
    <row r="42" spans="1:15" ht="14.25" customHeight="1" thickBot="1" x14ac:dyDescent="0.3">
      <c r="A42" s="925" t="s">
        <v>593</v>
      </c>
      <c r="B42" s="2313">
        <v>541.12896638382563</v>
      </c>
      <c r="C42" s="2313">
        <v>358.73187348664425</v>
      </c>
      <c r="D42" s="2313">
        <v>899.86083987046982</v>
      </c>
      <c r="F42" s="1052"/>
      <c r="G42" s="1052"/>
      <c r="O42" s="919"/>
    </row>
    <row r="43" spans="1:15" ht="14.25" customHeight="1" thickBot="1" x14ac:dyDescent="0.3">
      <c r="A43" s="924" t="s">
        <v>592</v>
      </c>
      <c r="B43" s="2312">
        <v>1957.8973700802014</v>
      </c>
      <c r="C43" s="2312">
        <v>1165.3895524644968</v>
      </c>
      <c r="D43" s="2312">
        <v>3123.2869225446975</v>
      </c>
      <c r="F43" s="2696"/>
      <c r="G43" s="1052"/>
      <c r="O43" s="919"/>
    </row>
    <row r="44" spans="1:15" ht="14.25" customHeight="1" x14ac:dyDescent="0.25">
      <c r="A44" s="923" t="s">
        <v>1340</v>
      </c>
      <c r="B44" s="2311">
        <f>B43/'Lending by industry'!$J$33</f>
        <v>8.5037542828019196E-3</v>
      </c>
      <c r="C44" s="2311">
        <f>C43/'Lending by industry'!$J$33</f>
        <v>5.0616475354357442E-3</v>
      </c>
      <c r="D44" s="2311">
        <f>D43/'Lending by industry'!$J$33</f>
        <v>1.3565401818237661E-2</v>
      </c>
      <c r="F44" s="1052"/>
      <c r="G44" s="1052"/>
      <c r="O44" s="919"/>
    </row>
    <row r="45" spans="1:15" ht="14.25" customHeight="1" x14ac:dyDescent="0.25">
      <c r="F45" s="1052"/>
      <c r="G45" s="1052"/>
      <c r="O45" s="919"/>
    </row>
    <row r="46" spans="1:15" ht="27.75" customHeight="1" x14ac:dyDescent="0.25">
      <c r="A46" s="2819" t="s">
        <v>1229</v>
      </c>
      <c r="E46" s="920"/>
      <c r="F46" s="1052"/>
      <c r="G46" s="1052"/>
      <c r="K46" s="1841"/>
      <c r="O46" s="919"/>
    </row>
    <row r="47" spans="1:15" ht="14.25" customHeight="1" x14ac:dyDescent="0.25">
      <c r="A47" s="1840"/>
      <c r="B47" s="923"/>
      <c r="C47" s="923"/>
      <c r="D47" s="923"/>
      <c r="E47" s="921"/>
      <c r="F47" s="1052"/>
      <c r="G47" s="1052"/>
      <c r="O47" s="919"/>
    </row>
    <row r="48" spans="1:15" x14ac:dyDescent="0.25">
      <c r="A48" s="923"/>
      <c r="B48" s="2904" t="s">
        <v>599</v>
      </c>
      <c r="C48" s="2904" t="s">
        <v>598</v>
      </c>
      <c r="D48" s="2904" t="s">
        <v>597</v>
      </c>
      <c r="E48" s="921"/>
      <c r="F48" s="1052"/>
      <c r="G48" s="1052"/>
      <c r="O48" s="919"/>
    </row>
    <row r="49" spans="1:16" ht="14.25" customHeight="1" x14ac:dyDescent="0.25">
      <c r="A49" s="926"/>
      <c r="B49" s="2904"/>
      <c r="C49" s="2904"/>
      <c r="D49" s="2904"/>
      <c r="E49" s="921"/>
      <c r="F49" s="1052"/>
      <c r="G49" s="1052"/>
      <c r="I49" s="920"/>
      <c r="J49" s="920"/>
      <c r="K49" s="2695"/>
      <c r="L49" s="2695"/>
      <c r="M49" s="2695"/>
      <c r="N49" s="2695"/>
      <c r="O49" s="2695"/>
      <c r="P49" s="2695"/>
    </row>
    <row r="50" spans="1:16" ht="14.25" customHeight="1" x14ac:dyDescent="0.25">
      <c r="A50" s="923" t="s">
        <v>596</v>
      </c>
      <c r="B50" s="923">
        <v>802.33851000000004</v>
      </c>
      <c r="C50" s="923">
        <v>373.86909000000014</v>
      </c>
      <c r="D50" s="923">
        <v>1176.2076000000002</v>
      </c>
      <c r="E50" s="921"/>
      <c r="F50" s="1052"/>
      <c r="G50" s="1052"/>
      <c r="I50" s="920"/>
      <c r="J50" s="920"/>
      <c r="K50" s="2695"/>
      <c r="L50" s="2695"/>
      <c r="M50" s="2695"/>
      <c r="N50" s="2695"/>
      <c r="O50" s="2695"/>
      <c r="P50" s="2695"/>
    </row>
    <row r="51" spans="1:16" ht="14.25" customHeight="1" x14ac:dyDescent="0.25">
      <c r="A51" s="923" t="s">
        <v>595</v>
      </c>
      <c r="B51" s="923">
        <v>233.34768</v>
      </c>
      <c r="C51" s="923">
        <v>133.13383000000002</v>
      </c>
      <c r="D51" s="923">
        <v>366.48151000000001</v>
      </c>
      <c r="E51" s="921"/>
      <c r="F51" s="1052"/>
      <c r="G51" s="1052"/>
      <c r="I51" s="920"/>
      <c r="J51" s="2695"/>
      <c r="K51" s="2695"/>
      <c r="L51" s="2695"/>
      <c r="M51" s="2695"/>
      <c r="N51" s="2695"/>
      <c r="O51" s="2695"/>
      <c r="P51" s="2695"/>
    </row>
    <row r="52" spans="1:16" ht="14.25" customHeight="1" x14ac:dyDescent="0.25">
      <c r="A52" s="923" t="s">
        <v>594</v>
      </c>
      <c r="B52" s="923">
        <v>83.592740000000006</v>
      </c>
      <c r="C52" s="923">
        <v>84.258789999999991</v>
      </c>
      <c r="D52" s="923">
        <v>167.85153</v>
      </c>
      <c r="E52" s="921"/>
      <c r="F52" s="1052"/>
      <c r="G52" s="1052"/>
      <c r="I52" s="920"/>
      <c r="J52" s="2695"/>
      <c r="K52" s="2695"/>
      <c r="L52" s="2695"/>
      <c r="M52" s="2695"/>
      <c r="N52" s="2695"/>
      <c r="O52" s="2695"/>
      <c r="P52" s="2695"/>
    </row>
    <row r="53" spans="1:16" ht="14.25" customHeight="1" thickBot="1" x14ac:dyDescent="0.3">
      <c r="A53" s="925" t="s">
        <v>593</v>
      </c>
      <c r="B53" s="925">
        <v>166.65823999999998</v>
      </c>
      <c r="C53" s="925">
        <v>155.55446000000001</v>
      </c>
      <c r="D53" s="925">
        <v>322.21269999999998</v>
      </c>
      <c r="E53" s="921"/>
      <c r="F53" s="1052"/>
      <c r="G53" s="1052"/>
      <c r="I53" s="920"/>
      <c r="J53" s="2695"/>
      <c r="K53" s="2695"/>
      <c r="L53" s="2695"/>
      <c r="M53" s="2695"/>
      <c r="N53" s="2695"/>
      <c r="O53" s="2695"/>
      <c r="P53" s="2695"/>
    </row>
    <row r="54" spans="1:16" ht="14.25" customHeight="1" thickBot="1" x14ac:dyDescent="0.3">
      <c r="A54" s="924" t="s">
        <v>592</v>
      </c>
      <c r="B54" s="924">
        <v>1285.9371700000002</v>
      </c>
      <c r="C54" s="924">
        <v>746.81617000000006</v>
      </c>
      <c r="D54" s="924">
        <v>2032.7533400000002</v>
      </c>
      <c r="F54" s="2696"/>
      <c r="G54" s="1052"/>
      <c r="I54" s="920"/>
      <c r="J54" s="920"/>
      <c r="K54" s="2695"/>
      <c r="L54" s="2695"/>
      <c r="M54" s="2695"/>
      <c r="N54" s="2695"/>
      <c r="O54" s="2695"/>
      <c r="P54" s="2695"/>
    </row>
    <row r="55" spans="1:16" ht="14.25" customHeight="1" x14ac:dyDescent="0.25">
      <c r="A55" s="923" t="s">
        <v>591</v>
      </c>
      <c r="B55" s="922">
        <v>4.1460718960843147E-3</v>
      </c>
      <c r="C55" s="922">
        <v>2.4078575580627521E-3</v>
      </c>
      <c r="D55" s="922">
        <v>6.5539294541470663E-3</v>
      </c>
      <c r="E55" s="921"/>
    </row>
    <row r="56" spans="1:16" x14ac:dyDescent="0.25">
      <c r="E56" s="920"/>
    </row>
    <row r="57" spans="1:16" x14ac:dyDescent="0.25">
      <c r="A57" s="2820" t="s">
        <v>1391</v>
      </c>
      <c r="E57" s="920"/>
    </row>
    <row r="58" spans="1:16" x14ac:dyDescent="0.25">
      <c r="A58" s="1820" t="s">
        <v>1373</v>
      </c>
    </row>
  </sheetData>
  <mergeCells count="8">
    <mergeCell ref="B48:B49"/>
    <mergeCell ref="C48:C49"/>
    <mergeCell ref="D48:D49"/>
    <mergeCell ref="A22:A23"/>
    <mergeCell ref="A24:A25"/>
    <mergeCell ref="B37:B38"/>
    <mergeCell ref="C37:C38"/>
    <mergeCell ref="D37:D38"/>
  </mergeCells>
  <pageMargins left="0.7" right="0.7" top="0.75" bottom="0.75" header="0.3" footer="0.3"/>
  <pageSetup paperSize="9" scale="72" fitToWidth="0" fitToHeight="0" orientation="portrait" r:id="rId1"/>
  <customProperties>
    <customPr name="_pios_id" r:id="rId2"/>
  </customProperties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1">
    <tabColor theme="8" tint="0.59999389629810485"/>
  </sheetPr>
  <dimension ref="A1:M69"/>
  <sheetViews>
    <sheetView view="pageLayout" zoomScale="85" zoomScaleNormal="100" zoomScaleSheetLayoutView="100" zoomScalePageLayoutView="85" workbookViewId="0">
      <selection activeCell="K59" sqref="K59"/>
    </sheetView>
  </sheetViews>
  <sheetFormatPr defaultRowHeight="13.5" customHeight="1" x14ac:dyDescent="0.25"/>
  <cols>
    <col min="1" max="1" width="26.85546875" style="2" customWidth="1"/>
    <col min="2" max="2" width="6.5703125" style="2" customWidth="1"/>
    <col min="3" max="3" width="6.5703125" style="1" customWidth="1"/>
    <col min="4" max="11" width="6.5703125" style="2" customWidth="1"/>
    <col min="12" max="16384" width="9.140625" style="2"/>
  </cols>
  <sheetData>
    <row r="1" spans="1:13" ht="13.5" customHeight="1" x14ac:dyDescent="0.25">
      <c r="A1" s="1143" t="s">
        <v>718</v>
      </c>
      <c r="B1" s="1145"/>
      <c r="C1" s="1144"/>
      <c r="D1" s="12"/>
      <c r="E1" s="12"/>
      <c r="F1" s="12"/>
      <c r="G1" s="12"/>
      <c r="H1" s="12"/>
      <c r="I1" s="12"/>
      <c r="J1" s="1145"/>
      <c r="K1" s="12"/>
    </row>
    <row r="2" spans="1:13" ht="13.5" customHeight="1" x14ac:dyDescent="0.25">
      <c r="B2" s="12"/>
      <c r="C2" s="1144"/>
      <c r="D2" s="12"/>
      <c r="E2" s="12"/>
      <c r="F2" s="12"/>
      <c r="G2" s="12"/>
      <c r="H2" s="12"/>
      <c r="I2" s="12"/>
      <c r="J2" s="12"/>
      <c r="K2" s="12"/>
    </row>
    <row r="3" spans="1:13" ht="13.5" customHeight="1" x14ac:dyDescent="0.2">
      <c r="A3" s="1143" t="s">
        <v>717</v>
      </c>
      <c r="C3" s="1089"/>
      <c r="D3" s="1089"/>
      <c r="E3" s="1089"/>
      <c r="F3" s="1089"/>
      <c r="G3" s="1089"/>
      <c r="H3" s="1089"/>
      <c r="I3" s="1089"/>
      <c r="J3" s="1089"/>
      <c r="K3" s="1089"/>
    </row>
    <row r="4" spans="1:13" ht="13.5" customHeight="1" x14ac:dyDescent="0.2">
      <c r="A4" s="1138" t="s">
        <v>1240</v>
      </c>
      <c r="B4" s="1087"/>
      <c r="C4" s="1122"/>
      <c r="D4" s="1122"/>
      <c r="E4" s="1103"/>
      <c r="F4" s="1103"/>
      <c r="G4" s="1103"/>
      <c r="H4" s="1103"/>
      <c r="I4" s="1103"/>
      <c r="J4" s="1095"/>
      <c r="K4" s="1095"/>
      <c r="L4" s="1087"/>
      <c r="M4" s="1087"/>
    </row>
    <row r="5" spans="1:13" ht="13.5" customHeight="1" x14ac:dyDescent="0.2">
      <c r="A5" s="1087"/>
      <c r="B5" s="1087"/>
      <c r="C5" s="1122"/>
      <c r="D5" s="1122"/>
      <c r="E5" s="1103"/>
      <c r="F5" s="1103"/>
      <c r="G5" s="1103"/>
      <c r="H5" s="1103"/>
      <c r="I5" s="1103"/>
      <c r="J5" s="1142"/>
      <c r="K5" s="1087"/>
      <c r="L5" s="1087"/>
      <c r="M5" s="1087"/>
    </row>
    <row r="6" spans="1:13" ht="13.5" customHeight="1" x14ac:dyDescent="0.2">
      <c r="A6" s="1087"/>
      <c r="B6" s="1087"/>
      <c r="C6" s="1126"/>
      <c r="D6" s="1127"/>
      <c r="E6" s="1126"/>
      <c r="F6" s="1125"/>
      <c r="G6" s="1126"/>
      <c r="H6" s="1125"/>
      <c r="I6" s="1124"/>
      <c r="J6" s="1099"/>
      <c r="K6" s="1129"/>
      <c r="L6" s="1087"/>
      <c r="M6" s="1087"/>
    </row>
    <row r="7" spans="1:13" ht="13.5" customHeight="1" x14ac:dyDescent="0.2">
      <c r="A7" s="1123"/>
      <c r="B7" s="1122"/>
      <c r="C7" s="1122"/>
      <c r="D7" s="1122"/>
      <c r="E7" s="1103"/>
      <c r="F7" s="1103"/>
      <c r="G7" s="1103"/>
      <c r="H7" s="1103"/>
      <c r="I7" s="1103"/>
      <c r="J7" s="1095"/>
      <c r="K7" s="1095"/>
      <c r="L7" s="1087"/>
      <c r="M7" s="1087"/>
    </row>
    <row r="8" spans="1:13" ht="13.5" customHeight="1" x14ac:dyDescent="0.2">
      <c r="A8" s="1133"/>
      <c r="B8" s="1127"/>
      <c r="C8" s="1127"/>
      <c r="D8" s="1127"/>
      <c r="E8" s="1099"/>
      <c r="F8" s="1099"/>
      <c r="G8" s="1099"/>
      <c r="H8" s="1099"/>
      <c r="I8" s="1099"/>
      <c r="J8" s="1104"/>
      <c r="K8" s="1103"/>
      <c r="L8" s="1087"/>
      <c r="M8" s="1087"/>
    </row>
    <row r="9" spans="1:13" ht="13.5" customHeight="1" x14ac:dyDescent="0.2">
      <c r="A9" s="1133"/>
      <c r="B9" s="1122"/>
      <c r="C9" s="1122"/>
      <c r="D9" s="1122"/>
      <c r="E9" s="1103"/>
      <c r="F9" s="1103"/>
      <c r="G9" s="1103"/>
      <c r="H9" s="1103"/>
      <c r="I9" s="1103"/>
      <c r="J9" s="1104"/>
      <c r="K9" s="1103"/>
      <c r="L9" s="1087"/>
      <c r="M9" s="1087"/>
    </row>
    <row r="10" spans="1:13" ht="13.5" customHeight="1" x14ac:dyDescent="0.2">
      <c r="A10" s="1133"/>
      <c r="B10" s="1122"/>
      <c r="C10" s="1122"/>
      <c r="D10" s="1122"/>
      <c r="E10" s="1103"/>
      <c r="F10" s="1103"/>
      <c r="G10" s="1103"/>
      <c r="H10" s="1103"/>
      <c r="I10" s="1103"/>
      <c r="J10" s="1104"/>
      <c r="K10" s="1103"/>
      <c r="L10" s="1087"/>
      <c r="M10" s="1087"/>
    </row>
    <row r="11" spans="1:13" ht="13.5" customHeight="1" x14ac:dyDescent="0.2">
      <c r="A11" s="1133"/>
      <c r="B11" s="1127"/>
      <c r="C11" s="1127"/>
      <c r="D11" s="1127"/>
      <c r="E11" s="1099"/>
      <c r="F11" s="1099"/>
      <c r="G11" s="1099"/>
      <c r="H11" s="1099"/>
      <c r="I11" s="1099"/>
      <c r="J11" s="1104"/>
      <c r="K11" s="1103"/>
      <c r="L11" s="1087"/>
      <c r="M11" s="1087"/>
    </row>
    <row r="12" spans="1:13" ht="13.5" customHeight="1" x14ac:dyDescent="0.2">
      <c r="A12" s="1133"/>
      <c r="B12" s="1127"/>
      <c r="C12" s="1127"/>
      <c r="D12" s="1127"/>
      <c r="E12" s="1099"/>
      <c r="F12" s="1099"/>
      <c r="G12" s="1099"/>
      <c r="H12" s="1099"/>
      <c r="I12" s="1099"/>
      <c r="J12" s="1104"/>
      <c r="K12" s="1103"/>
      <c r="L12" s="1087"/>
      <c r="M12" s="1087"/>
    </row>
    <row r="13" spans="1:13" ht="13.5" customHeight="1" x14ac:dyDescent="0.2">
      <c r="A13" s="1133"/>
      <c r="B13" s="1127"/>
      <c r="C13" s="1127"/>
      <c r="D13" s="1127"/>
      <c r="E13" s="1099"/>
      <c r="F13" s="1099"/>
      <c r="G13" s="1099"/>
      <c r="H13" s="1099"/>
      <c r="I13" s="1099"/>
      <c r="J13" s="1104"/>
      <c r="K13" s="1103"/>
      <c r="L13" s="1087"/>
      <c r="M13" s="1087"/>
    </row>
    <row r="14" spans="1:13" ht="13.5" customHeight="1" x14ac:dyDescent="0.2">
      <c r="A14" s="1133"/>
      <c r="B14" s="1127"/>
      <c r="C14" s="1127"/>
      <c r="D14" s="1127"/>
      <c r="E14" s="1099"/>
      <c r="F14" s="1099"/>
      <c r="G14" s="1099"/>
      <c r="H14" s="1099"/>
      <c r="I14" s="1099"/>
      <c r="J14" s="1104"/>
      <c r="K14" s="1103"/>
      <c r="L14" s="1087"/>
      <c r="M14" s="1087"/>
    </row>
    <row r="15" spans="1:13" ht="13.5" customHeight="1" x14ac:dyDescent="0.2">
      <c r="A15" s="1132"/>
      <c r="B15" s="1137"/>
      <c r="C15" s="1136"/>
      <c r="D15" s="1136"/>
      <c r="E15" s="1136"/>
      <c r="F15" s="1136"/>
      <c r="G15" s="1136"/>
      <c r="H15" s="1136"/>
      <c r="I15" s="1136"/>
      <c r="J15" s="1115"/>
      <c r="K15" s="1115"/>
      <c r="L15" s="1087"/>
      <c r="M15" s="1087"/>
    </row>
    <row r="16" spans="1:13" ht="13.5" customHeight="1" x14ac:dyDescent="0.2">
      <c r="A16" s="1141"/>
      <c r="B16" s="1127"/>
      <c r="C16" s="1099"/>
      <c r="D16" s="1099"/>
      <c r="E16" s="1099"/>
      <c r="F16" s="1099"/>
      <c r="G16" s="1099"/>
      <c r="H16" s="1099"/>
      <c r="I16" s="1099"/>
      <c r="J16" s="1115"/>
      <c r="K16" s="1115"/>
      <c r="L16" s="1087"/>
      <c r="M16" s="1087"/>
    </row>
    <row r="17" spans="1:13" ht="13.5" customHeight="1" x14ac:dyDescent="0.2">
      <c r="A17" s="1141"/>
      <c r="B17" s="1127"/>
      <c r="C17" s="1099"/>
      <c r="D17" s="1099"/>
      <c r="E17" s="1099"/>
      <c r="F17" s="1099"/>
      <c r="G17" s="1099"/>
      <c r="H17" s="1099"/>
      <c r="I17" s="1099"/>
      <c r="J17" s="1115"/>
      <c r="K17" s="1115"/>
      <c r="L17" s="1087"/>
      <c r="M17" s="1087"/>
    </row>
    <row r="18" spans="1:13" ht="13.5" customHeight="1" x14ac:dyDescent="0.25">
      <c r="A18" s="1123"/>
      <c r="B18" s="1123"/>
      <c r="C18" s="1140"/>
      <c r="D18" s="1140"/>
      <c r="E18" s="1103"/>
      <c r="F18" s="1103"/>
      <c r="G18" s="1103"/>
      <c r="H18" s="1103"/>
      <c r="I18" s="1103"/>
      <c r="J18" s="1103"/>
      <c r="K18" s="1103"/>
      <c r="L18" s="1087"/>
      <c r="M18" s="1087"/>
    </row>
    <row r="19" spans="1:13" ht="13.5" customHeight="1" x14ac:dyDescent="0.2">
      <c r="A19" s="1128"/>
      <c r="B19" s="1127"/>
      <c r="C19" s="1126"/>
      <c r="D19" s="1127"/>
      <c r="E19" s="1126"/>
      <c r="F19" s="1125"/>
      <c r="G19" s="1126"/>
      <c r="H19" s="1125"/>
      <c r="I19" s="1124"/>
      <c r="J19" s="1099"/>
      <c r="K19" s="1129"/>
      <c r="L19" s="1087"/>
      <c r="M19" s="1087"/>
    </row>
    <row r="20" spans="1:13" ht="13.5" customHeight="1" x14ac:dyDescent="0.2">
      <c r="A20" s="1123"/>
      <c r="B20" s="1122"/>
      <c r="C20" s="1122"/>
      <c r="D20" s="1122"/>
      <c r="E20" s="1103"/>
      <c r="F20" s="1103"/>
      <c r="G20" s="1103"/>
      <c r="H20" s="1103"/>
      <c r="I20" s="1103"/>
      <c r="J20" s="1095"/>
      <c r="K20" s="1095"/>
      <c r="L20" s="1087"/>
      <c r="M20" s="1087"/>
    </row>
    <row r="21" spans="1:13" ht="13.5" customHeight="1" x14ac:dyDescent="0.2">
      <c r="A21" s="1133"/>
      <c r="B21" s="1127"/>
      <c r="C21" s="1127"/>
      <c r="D21" s="1127"/>
      <c r="E21" s="1099"/>
      <c r="F21" s="1099"/>
      <c r="G21" s="1099"/>
      <c r="H21" s="1099"/>
      <c r="I21" s="1099"/>
      <c r="J21" s="1100"/>
      <c r="K21" s="1099"/>
      <c r="L21" s="1087"/>
      <c r="M21" s="1087"/>
    </row>
    <row r="22" spans="1:13" ht="13.5" customHeight="1" x14ac:dyDescent="0.2">
      <c r="A22" s="1133"/>
      <c r="B22" s="1127"/>
      <c r="C22" s="1127"/>
      <c r="D22" s="1127"/>
      <c r="E22" s="1099"/>
      <c r="F22" s="1099"/>
      <c r="G22" s="1099"/>
      <c r="H22" s="1099"/>
      <c r="I22" s="1099"/>
      <c r="J22" s="1100"/>
      <c r="K22" s="1099"/>
      <c r="L22" s="1087"/>
      <c r="M22" s="1087"/>
    </row>
    <row r="23" spans="1:13" ht="13.5" customHeight="1" x14ac:dyDescent="0.2">
      <c r="A23" s="1133"/>
      <c r="B23" s="1127"/>
      <c r="C23" s="1127"/>
      <c r="D23" s="1127"/>
      <c r="E23" s="1099"/>
      <c r="F23" s="1099"/>
      <c r="G23" s="1099"/>
      <c r="H23" s="1099"/>
      <c r="I23" s="1099"/>
      <c r="J23" s="1100"/>
      <c r="K23" s="1099"/>
      <c r="L23" s="1087"/>
      <c r="M23" s="1087"/>
    </row>
    <row r="24" spans="1:13" ht="13.5" customHeight="1" x14ac:dyDescent="0.2">
      <c r="A24" s="1139" t="s">
        <v>716</v>
      </c>
      <c r="B24" s="1122"/>
      <c r="C24" s="1122"/>
      <c r="D24" s="1122"/>
      <c r="E24" s="1103"/>
      <c r="F24" s="1103"/>
      <c r="G24" s="1103"/>
      <c r="H24" s="1103"/>
      <c r="I24" s="1103"/>
      <c r="J24" s="1104"/>
      <c r="K24" s="1103"/>
      <c r="L24" s="1087"/>
      <c r="M24" s="1087"/>
    </row>
    <row r="25" spans="1:13" ht="13.5" customHeight="1" x14ac:dyDescent="0.2">
      <c r="A25" s="1138" t="s">
        <v>1240</v>
      </c>
      <c r="B25" s="1122"/>
      <c r="C25" s="1122"/>
      <c r="D25" s="1122"/>
      <c r="E25" s="1103"/>
      <c r="F25" s="1103"/>
      <c r="G25" s="1103"/>
      <c r="H25" s="1103"/>
      <c r="I25" s="1103"/>
      <c r="J25" s="1104"/>
      <c r="K25" s="1103"/>
      <c r="L25" s="1087"/>
      <c r="M25" s="1087"/>
    </row>
    <row r="26" spans="1:13" ht="13.5" customHeight="1" x14ac:dyDescent="0.25">
      <c r="A26" s="1087"/>
      <c r="B26" s="1087"/>
      <c r="C26" s="1088"/>
      <c r="D26" s="1087"/>
      <c r="E26" s="1087"/>
      <c r="F26" s="1087"/>
      <c r="G26" s="1087"/>
      <c r="H26" s="1087"/>
      <c r="I26" s="1087"/>
      <c r="J26" s="1087"/>
      <c r="K26" s="1099"/>
      <c r="L26" s="1087"/>
      <c r="M26" s="1087"/>
    </row>
    <row r="27" spans="1:13" ht="13.5" customHeight="1" x14ac:dyDescent="0.2">
      <c r="A27" s="1087"/>
      <c r="B27" s="1127"/>
      <c r="C27" s="1127"/>
      <c r="D27" s="1127"/>
      <c r="E27" s="1099"/>
      <c r="F27" s="1099"/>
      <c r="G27" s="1099"/>
      <c r="H27" s="1099"/>
      <c r="I27" s="1099"/>
      <c r="J27" s="1087"/>
      <c r="K27" s="1099"/>
      <c r="L27" s="1087"/>
      <c r="M27" s="1087"/>
    </row>
    <row r="28" spans="1:13" ht="13.5" customHeight="1" x14ac:dyDescent="0.2">
      <c r="A28" s="1087"/>
      <c r="B28" s="1127"/>
      <c r="C28" s="1127"/>
      <c r="D28" s="1127"/>
      <c r="E28" s="1099"/>
      <c r="F28" s="1099"/>
      <c r="G28" s="1099"/>
      <c r="H28" s="1099"/>
      <c r="I28" s="1099"/>
      <c r="J28" s="1087"/>
      <c r="K28" s="1115"/>
      <c r="L28" s="1087"/>
      <c r="M28" s="1087"/>
    </row>
    <row r="29" spans="1:13" ht="13.5" customHeight="1" x14ac:dyDescent="0.2">
      <c r="A29" s="1132"/>
      <c r="B29" s="1137"/>
      <c r="C29" s="1136"/>
      <c r="D29" s="1136"/>
      <c r="E29" s="1136"/>
      <c r="F29" s="1136"/>
      <c r="G29" s="1136"/>
      <c r="H29" s="1136"/>
      <c r="I29" s="1136"/>
      <c r="J29" s="1100"/>
      <c r="K29" s="1095"/>
      <c r="L29" s="1087"/>
      <c r="M29" s="1087"/>
    </row>
    <row r="30" spans="1:13" ht="13.5" customHeight="1" x14ac:dyDescent="0.2">
      <c r="A30" s="1123"/>
      <c r="B30" s="1131"/>
      <c r="C30" s="1096"/>
      <c r="D30" s="1096"/>
      <c r="E30" s="1096"/>
      <c r="F30" s="1096"/>
      <c r="G30" s="1096"/>
      <c r="H30" s="1096"/>
      <c r="I30" s="1096"/>
      <c r="J30" s="1100"/>
      <c r="K30" s="1134"/>
      <c r="L30" s="1087"/>
      <c r="M30" s="1087"/>
    </row>
    <row r="31" spans="1:13" ht="13.5" customHeight="1" x14ac:dyDescent="0.25">
      <c r="A31" s="1092"/>
      <c r="B31" s="1092"/>
      <c r="C31" s="1135"/>
      <c r="D31" s="1134"/>
      <c r="E31" s="1134"/>
      <c r="F31" s="1134"/>
      <c r="G31" s="1134"/>
      <c r="H31" s="1134"/>
      <c r="I31" s="1134"/>
      <c r="J31" s="1115"/>
      <c r="K31" s="1129"/>
      <c r="L31" s="1087"/>
      <c r="M31" s="1087"/>
    </row>
    <row r="32" spans="1:13" ht="13.5" customHeight="1" x14ac:dyDescent="0.2">
      <c r="A32" s="1128"/>
      <c r="B32" s="1127"/>
      <c r="C32" s="1126"/>
      <c r="D32" s="1127"/>
      <c r="E32" s="1126"/>
      <c r="F32" s="1125"/>
      <c r="G32" s="1126"/>
      <c r="H32" s="1125"/>
      <c r="I32" s="1124"/>
      <c r="J32" s="1095"/>
      <c r="K32" s="1095"/>
      <c r="L32" s="1087"/>
      <c r="M32" s="1087"/>
    </row>
    <row r="33" spans="1:13" ht="13.5" customHeight="1" x14ac:dyDescent="0.2">
      <c r="A33" s="1123"/>
      <c r="B33" s="1122"/>
      <c r="C33" s="1122"/>
      <c r="D33" s="1122"/>
      <c r="E33" s="1103"/>
      <c r="F33" s="1103"/>
      <c r="G33" s="1103"/>
      <c r="H33" s="1103"/>
      <c r="I33" s="1103"/>
      <c r="J33" s="1092"/>
      <c r="K33" s="1099"/>
      <c r="L33" s="1087"/>
      <c r="M33" s="1087"/>
    </row>
    <row r="34" spans="1:13" ht="13.5" customHeight="1" x14ac:dyDescent="0.2">
      <c r="A34" s="1133"/>
      <c r="B34" s="1127"/>
      <c r="C34" s="1127"/>
      <c r="D34" s="1127"/>
      <c r="E34" s="1099"/>
      <c r="F34" s="1099"/>
      <c r="G34" s="1099"/>
      <c r="H34" s="1099"/>
      <c r="I34" s="1099"/>
      <c r="J34" s="1099"/>
      <c r="K34" s="1099"/>
      <c r="L34" s="1087"/>
      <c r="M34" s="1087"/>
    </row>
    <row r="35" spans="1:13" ht="13.5" customHeight="1" x14ac:dyDescent="0.2">
      <c r="A35" s="1133"/>
      <c r="B35" s="1127"/>
      <c r="C35" s="1127"/>
      <c r="D35" s="1127"/>
      <c r="E35" s="1099"/>
      <c r="F35" s="1099"/>
      <c r="G35" s="1099"/>
      <c r="H35" s="1099"/>
      <c r="I35" s="1099"/>
      <c r="J35" s="1095"/>
      <c r="K35" s="1099"/>
      <c r="L35" s="1087"/>
      <c r="M35" s="1087"/>
    </row>
    <row r="36" spans="1:13" ht="13.5" customHeight="1" x14ac:dyDescent="0.2">
      <c r="A36" s="1133"/>
      <c r="B36" s="1127"/>
      <c r="C36" s="1127"/>
      <c r="D36" s="1127"/>
      <c r="E36" s="1099"/>
      <c r="F36" s="1099"/>
      <c r="G36" s="1099"/>
      <c r="H36" s="1099"/>
      <c r="I36" s="1099"/>
      <c r="J36" s="1100"/>
      <c r="K36" s="1103"/>
      <c r="L36" s="1087"/>
      <c r="M36" s="1087"/>
    </row>
    <row r="37" spans="1:13" ht="13.5" customHeight="1" x14ac:dyDescent="0.2">
      <c r="A37" s="1133"/>
      <c r="B37" s="1122"/>
      <c r="C37" s="1122"/>
      <c r="D37" s="1122"/>
      <c r="E37" s="1103"/>
      <c r="F37" s="1103"/>
      <c r="G37" s="1103"/>
      <c r="H37" s="1103"/>
      <c r="I37" s="1103"/>
      <c r="J37" s="1100"/>
      <c r="K37" s="1103"/>
      <c r="L37" s="1087"/>
      <c r="M37" s="1087"/>
    </row>
    <row r="38" spans="1:13" ht="13.5" customHeight="1" x14ac:dyDescent="0.2">
      <c r="A38" s="1133"/>
      <c r="B38" s="1122"/>
      <c r="C38" s="1122"/>
      <c r="D38" s="1122"/>
      <c r="E38" s="1103"/>
      <c r="F38" s="1103"/>
      <c r="G38" s="1103"/>
      <c r="H38" s="1103"/>
      <c r="I38" s="1103"/>
      <c r="J38" s="1100"/>
      <c r="K38" s="1099"/>
      <c r="L38" s="1087"/>
      <c r="M38" s="1087"/>
    </row>
    <row r="39" spans="1:13" ht="13.5" customHeight="1" x14ac:dyDescent="0.2">
      <c r="A39" s="1133"/>
      <c r="B39" s="1127"/>
      <c r="C39" s="1127"/>
      <c r="D39" s="1127"/>
      <c r="E39" s="1099"/>
      <c r="F39" s="1099"/>
      <c r="G39" s="1099"/>
      <c r="H39" s="1099"/>
      <c r="I39" s="1099"/>
      <c r="J39" s="1104"/>
      <c r="K39" s="1099"/>
      <c r="L39" s="1087"/>
      <c r="M39" s="1087"/>
    </row>
    <row r="40" spans="1:13" ht="13.5" customHeight="1" x14ac:dyDescent="0.2">
      <c r="A40" s="1133"/>
      <c r="B40" s="1127"/>
      <c r="C40" s="1127"/>
      <c r="D40" s="1127"/>
      <c r="E40" s="1099"/>
      <c r="F40" s="1099"/>
      <c r="G40" s="1099"/>
      <c r="H40" s="1099"/>
      <c r="I40" s="1099"/>
      <c r="J40" s="1104"/>
      <c r="K40" s="1095"/>
      <c r="L40" s="1087"/>
      <c r="M40" s="1087"/>
    </row>
    <row r="41" spans="1:13" ht="13.5" customHeight="1" x14ac:dyDescent="0.2">
      <c r="A41" s="1132"/>
      <c r="B41" s="1131"/>
      <c r="C41" s="1096"/>
      <c r="D41" s="1096"/>
      <c r="E41" s="1096"/>
      <c r="F41" s="1096"/>
      <c r="G41" s="1096"/>
      <c r="H41" s="1096"/>
      <c r="I41" s="1096"/>
      <c r="J41" s="1100"/>
      <c r="K41" s="1095"/>
      <c r="L41" s="1087"/>
      <c r="M41" s="1087"/>
    </row>
    <row r="42" spans="1:13" ht="13.5" customHeight="1" x14ac:dyDescent="0.2">
      <c r="A42" s="1123"/>
      <c r="B42" s="1131"/>
      <c r="C42" s="1096"/>
      <c r="D42" s="1096"/>
      <c r="E42" s="1096"/>
      <c r="F42" s="1096"/>
      <c r="G42" s="1096"/>
      <c r="H42" s="1096"/>
      <c r="I42" s="1096"/>
      <c r="J42" s="1100"/>
      <c r="K42" s="1126"/>
      <c r="L42" s="1087"/>
      <c r="M42" s="1087"/>
    </row>
    <row r="43" spans="1:13" ht="13.5" customHeight="1" x14ac:dyDescent="0.2">
      <c r="A43" s="1130"/>
      <c r="B43" s="1126"/>
      <c r="C43" s="1126"/>
      <c r="D43" s="1126"/>
      <c r="E43" s="1126"/>
      <c r="F43" s="1126"/>
      <c r="G43" s="1126"/>
      <c r="H43" s="1126"/>
      <c r="I43" s="1126"/>
      <c r="J43" s="1095"/>
      <c r="K43" s="1129"/>
      <c r="L43" s="1087"/>
      <c r="M43" s="1087"/>
    </row>
    <row r="44" spans="1:13" ht="13.5" customHeight="1" x14ac:dyDescent="0.2">
      <c r="A44" s="1128"/>
      <c r="B44" s="1127"/>
      <c r="C44" s="1126"/>
      <c r="D44" s="1127"/>
      <c r="E44" s="1126"/>
      <c r="F44" s="1125"/>
      <c r="G44" s="1126"/>
      <c r="H44" s="1125"/>
      <c r="I44" s="1124"/>
      <c r="J44" s="1095"/>
      <c r="K44" s="1095"/>
      <c r="L44" s="1087"/>
      <c r="M44" s="1087"/>
    </row>
    <row r="45" spans="1:13" ht="13.5" customHeight="1" x14ac:dyDescent="0.2">
      <c r="A45" s="1123"/>
      <c r="B45" s="1122"/>
      <c r="C45" s="1122"/>
      <c r="D45" s="1122"/>
      <c r="E45" s="1103"/>
      <c r="F45" s="1103"/>
      <c r="G45" s="1103"/>
      <c r="H45" s="1103"/>
      <c r="I45" s="1103"/>
      <c r="J45" s="1089"/>
      <c r="K45" s="1103"/>
    </row>
    <row r="46" spans="1:13" ht="13.5" customHeight="1" x14ac:dyDescent="0.2">
      <c r="A46" s="1121" t="s">
        <v>715</v>
      </c>
      <c r="B46" s="1109"/>
      <c r="C46" s="1109"/>
      <c r="D46" s="1109"/>
      <c r="E46" s="1109"/>
      <c r="F46" s="1109"/>
      <c r="G46" s="1103"/>
      <c r="H46" s="1103"/>
      <c r="I46" s="1103"/>
      <c r="J46" s="1113"/>
      <c r="K46" s="1103"/>
    </row>
    <row r="47" spans="1:13" ht="13.5" customHeight="1" x14ac:dyDescent="0.25">
      <c r="G47" s="1103"/>
      <c r="H47" s="1103"/>
      <c r="I47" s="1103"/>
      <c r="J47" s="1095"/>
      <c r="K47" s="1103"/>
    </row>
    <row r="48" spans="1:13" ht="13.5" customHeight="1" x14ac:dyDescent="0.25">
      <c r="A48" s="1120" t="s">
        <v>714</v>
      </c>
      <c r="B48" s="1118"/>
      <c r="C48" s="1119"/>
      <c r="D48" s="1118"/>
      <c r="G48" s="1103"/>
      <c r="H48" s="1103"/>
      <c r="I48" s="1103"/>
      <c r="J48" s="1104"/>
      <c r="K48" s="1103"/>
    </row>
    <row r="49" spans="1:11" ht="13.5" customHeight="1" x14ac:dyDescent="0.2">
      <c r="A49" s="1108" t="s">
        <v>213</v>
      </c>
      <c r="B49" s="2821" t="s">
        <v>1253</v>
      </c>
      <c r="C49" s="2821" t="s">
        <v>1189</v>
      </c>
      <c r="D49" s="2821" t="s">
        <v>1092</v>
      </c>
      <c r="E49" s="2821" t="s">
        <v>482</v>
      </c>
      <c r="F49" s="2821" t="s">
        <v>481</v>
      </c>
      <c r="J49" s="1104"/>
      <c r="K49" s="1103"/>
    </row>
    <row r="50" spans="1:11" ht="13.5" customHeight="1" x14ac:dyDescent="0.2">
      <c r="A50" s="1102" t="s">
        <v>712</v>
      </c>
      <c r="B50" s="1422">
        <v>13</v>
      </c>
      <c r="C50" s="1422">
        <v>11</v>
      </c>
      <c r="D50" s="1422">
        <v>13</v>
      </c>
      <c r="E50" s="1422">
        <v>10</v>
      </c>
      <c r="F50" s="1422">
        <v>9</v>
      </c>
      <c r="J50" s="1104"/>
      <c r="K50" s="1099"/>
    </row>
    <row r="51" spans="1:11" ht="13.5" customHeight="1" x14ac:dyDescent="0.2">
      <c r="A51" s="1102" t="s">
        <v>711</v>
      </c>
      <c r="B51" s="1421">
        <v>13</v>
      </c>
      <c r="C51" s="1421">
        <v>10</v>
      </c>
      <c r="D51" s="1421">
        <v>10</v>
      </c>
      <c r="E51" s="1421">
        <v>12</v>
      </c>
      <c r="F51" s="1421">
        <v>9</v>
      </c>
      <c r="G51" s="1105"/>
      <c r="H51" s="1103"/>
      <c r="I51" s="1103"/>
      <c r="J51" s="1104"/>
      <c r="K51" s="1099"/>
    </row>
    <row r="52" spans="1:11" ht="13.5" customHeight="1" x14ac:dyDescent="0.2">
      <c r="A52" s="1102" t="s">
        <v>710</v>
      </c>
      <c r="B52" s="1421">
        <v>1</v>
      </c>
      <c r="C52" s="1421">
        <v>3</v>
      </c>
      <c r="D52" s="1421">
        <v>2</v>
      </c>
      <c r="E52" s="1421">
        <v>4</v>
      </c>
      <c r="F52" s="1421">
        <v>3</v>
      </c>
      <c r="G52" s="1111"/>
      <c r="I52" s="1096"/>
      <c r="J52" s="1095"/>
      <c r="K52" s="1095"/>
    </row>
    <row r="53" spans="1:11" ht="13.5" customHeight="1" x14ac:dyDescent="0.2">
      <c r="A53" s="1102" t="s">
        <v>709</v>
      </c>
      <c r="B53" s="1421">
        <v>2</v>
      </c>
      <c r="C53" s="1421">
        <v>5</v>
      </c>
      <c r="D53" s="1421">
        <v>9</v>
      </c>
      <c r="E53" s="1421">
        <v>2</v>
      </c>
      <c r="F53" s="1421">
        <v>5</v>
      </c>
      <c r="G53" s="1117"/>
      <c r="H53" s="1089"/>
      <c r="I53" s="1096"/>
      <c r="J53" s="1095"/>
      <c r="K53" s="1095"/>
    </row>
    <row r="54" spans="1:11" ht="13.5" customHeight="1" x14ac:dyDescent="0.2">
      <c r="A54" s="1102" t="s">
        <v>708</v>
      </c>
      <c r="B54" s="1421">
        <v>4</v>
      </c>
      <c r="C54" s="1421">
        <v>4</v>
      </c>
      <c r="D54" s="1421">
        <v>5</v>
      </c>
      <c r="E54" s="1421">
        <v>5</v>
      </c>
      <c r="F54" s="1421">
        <v>7</v>
      </c>
      <c r="G54" s="1117"/>
      <c r="H54" s="1116"/>
      <c r="I54" s="1099"/>
      <c r="J54" s="1115"/>
      <c r="K54" s="1115"/>
    </row>
    <row r="55" spans="1:11" ht="13.5" customHeight="1" x14ac:dyDescent="0.2">
      <c r="A55" s="1098" t="s">
        <v>707</v>
      </c>
      <c r="B55" s="1423">
        <v>0.39</v>
      </c>
      <c r="C55" s="1423">
        <v>0.5</v>
      </c>
      <c r="D55" s="1423">
        <v>0.48</v>
      </c>
      <c r="E55" s="1423">
        <v>0.59</v>
      </c>
      <c r="F55" s="1423">
        <v>0.62</v>
      </c>
      <c r="G55" s="1111"/>
      <c r="H55" s="1107"/>
      <c r="I55" s="1114"/>
      <c r="J55" s="1113"/>
      <c r="K55" s="1112"/>
    </row>
    <row r="56" spans="1:11" ht="13.5" customHeight="1" x14ac:dyDescent="0.25">
      <c r="A56" s="1"/>
      <c r="B56" s="1425"/>
      <c r="C56" s="1426"/>
      <c r="D56" s="1425"/>
      <c r="E56" s="1425"/>
      <c r="F56" s="1425"/>
      <c r="G56" s="1111"/>
      <c r="H56" s="1107"/>
      <c r="I56" s="1103"/>
      <c r="J56" s="1095"/>
      <c r="K56" s="1095"/>
    </row>
    <row r="57" spans="1:11" ht="13.5" customHeight="1" x14ac:dyDescent="0.2">
      <c r="A57" s="1110" t="s">
        <v>713</v>
      </c>
      <c r="B57" s="1427"/>
      <c r="C57" s="1427"/>
      <c r="D57" s="1428"/>
      <c r="E57" s="1428"/>
      <c r="F57" s="1428"/>
      <c r="G57" s="1090"/>
      <c r="H57" s="1107"/>
      <c r="J57" s="1104"/>
      <c r="K57" s="1103"/>
    </row>
    <row r="58" spans="1:11" ht="13.5" customHeight="1" x14ac:dyDescent="0.2">
      <c r="A58" s="1108" t="s">
        <v>213</v>
      </c>
      <c r="B58" s="1424" t="s">
        <v>1253</v>
      </c>
      <c r="C58" s="1424" t="s">
        <v>1189</v>
      </c>
      <c r="D58" s="1424" t="s">
        <v>1092</v>
      </c>
      <c r="E58" s="1424" t="s">
        <v>482</v>
      </c>
      <c r="F58" s="1424" t="s">
        <v>1190</v>
      </c>
      <c r="G58" s="1107"/>
      <c r="H58" s="1107"/>
      <c r="I58" s="1103"/>
      <c r="J58" s="1104"/>
      <c r="K58" s="1103"/>
    </row>
    <row r="59" spans="1:11" ht="13.5" customHeight="1" x14ac:dyDescent="0.2">
      <c r="A59" s="1102" t="s">
        <v>712</v>
      </c>
      <c r="B59" s="1422">
        <v>37</v>
      </c>
      <c r="C59" s="1422">
        <v>46</v>
      </c>
      <c r="D59" s="1422">
        <v>47</v>
      </c>
      <c r="E59" s="1422">
        <v>52</v>
      </c>
      <c r="F59" s="1422">
        <v>63</v>
      </c>
      <c r="G59" s="1106"/>
      <c r="H59" s="1106"/>
      <c r="I59" s="1103"/>
      <c r="J59" s="1104"/>
      <c r="K59" s="1103"/>
    </row>
    <row r="60" spans="1:11" ht="13.5" customHeight="1" x14ac:dyDescent="0.2">
      <c r="A60" s="1102" t="s">
        <v>711</v>
      </c>
      <c r="B60" s="1421">
        <v>38</v>
      </c>
      <c r="C60" s="1421">
        <v>47</v>
      </c>
      <c r="D60" s="1421">
        <v>48</v>
      </c>
      <c r="E60" s="1421">
        <v>53</v>
      </c>
      <c r="F60" s="1421">
        <v>63</v>
      </c>
      <c r="G60" s="1105"/>
      <c r="I60" s="1103"/>
      <c r="J60" s="1104"/>
      <c r="K60" s="1103"/>
    </row>
    <row r="61" spans="1:11" ht="13.5" customHeight="1" x14ac:dyDescent="0.2">
      <c r="A61" s="1102" t="s">
        <v>710</v>
      </c>
      <c r="B61" s="1421">
        <v>5</v>
      </c>
      <c r="C61" s="1421">
        <v>3</v>
      </c>
      <c r="D61" s="1421">
        <v>4</v>
      </c>
      <c r="E61" s="1421">
        <v>4</v>
      </c>
      <c r="F61" s="1421">
        <v>2</v>
      </c>
      <c r="G61" s="1097"/>
      <c r="H61" s="1103"/>
      <c r="I61" s="1103"/>
      <c r="J61" s="1104"/>
      <c r="K61" s="1103"/>
    </row>
    <row r="62" spans="1:11" ht="13.5" customHeight="1" x14ac:dyDescent="0.2">
      <c r="A62" s="1102" t="s">
        <v>709</v>
      </c>
      <c r="B62" s="1421">
        <v>3</v>
      </c>
      <c r="C62" s="1421">
        <v>3</v>
      </c>
      <c r="D62" s="1421">
        <v>2</v>
      </c>
      <c r="E62" s="1421">
        <v>2</v>
      </c>
      <c r="F62" s="1421">
        <v>2</v>
      </c>
      <c r="G62" s="1097"/>
      <c r="H62" s="1099"/>
      <c r="I62" s="1099"/>
      <c r="J62" s="1100"/>
      <c r="K62" s="1099"/>
    </row>
    <row r="63" spans="1:11" ht="13.5" customHeight="1" x14ac:dyDescent="0.2">
      <c r="A63" s="1102" t="s">
        <v>708</v>
      </c>
      <c r="B63" s="1421">
        <v>1</v>
      </c>
      <c r="C63" s="1421">
        <v>1</v>
      </c>
      <c r="D63" s="1421">
        <v>1</v>
      </c>
      <c r="E63" s="1421">
        <v>1</v>
      </c>
      <c r="F63" s="1421">
        <v>1</v>
      </c>
      <c r="G63" s="1101"/>
      <c r="H63" s="1099"/>
      <c r="I63" s="1099"/>
      <c r="J63" s="1100"/>
      <c r="K63" s="1099"/>
    </row>
    <row r="64" spans="1:11" s="1094" customFormat="1" ht="13.5" customHeight="1" x14ac:dyDescent="0.2">
      <c r="A64" s="1098" t="s">
        <v>707</v>
      </c>
      <c r="B64" s="1423">
        <v>0.2</v>
      </c>
      <c r="C64" s="1423">
        <v>0.15</v>
      </c>
      <c r="D64" s="1423">
        <v>0.14000000000000001</v>
      </c>
      <c r="E64" s="1423">
        <v>0.14000000000000001</v>
      </c>
      <c r="F64" s="1423">
        <v>7.0000000000000007E-2</v>
      </c>
      <c r="G64" s="1097"/>
      <c r="H64" s="1096"/>
      <c r="I64" s="1096"/>
      <c r="J64" s="1095"/>
      <c r="K64" s="1095"/>
    </row>
    <row r="65" spans="1:11" ht="13.5" customHeight="1" x14ac:dyDescent="0.25">
      <c r="G65" s="1093"/>
      <c r="H65" s="1091"/>
      <c r="I65" s="1091"/>
      <c r="J65" s="1092"/>
      <c r="K65" s="1091"/>
    </row>
    <row r="66" spans="1:11" ht="13.5" customHeight="1" x14ac:dyDescent="0.25">
      <c r="G66" s="1090"/>
      <c r="H66" s="12"/>
      <c r="I66" s="12"/>
      <c r="J66" s="12"/>
      <c r="K66" s="12"/>
    </row>
    <row r="67" spans="1:11" ht="13.5" customHeight="1" x14ac:dyDescent="0.25">
      <c r="G67" s="1089"/>
      <c r="H67" s="1089"/>
      <c r="I67" s="1089"/>
      <c r="J67" s="1089"/>
      <c r="K67" s="1089"/>
    </row>
    <row r="68" spans="1:11" ht="13.5" customHeight="1" x14ac:dyDescent="0.25">
      <c r="A68" s="1087"/>
      <c r="B68" s="1087"/>
      <c r="C68" s="1088"/>
      <c r="D68" s="1087"/>
      <c r="E68" s="1087"/>
      <c r="F68" s="1087"/>
      <c r="G68" s="1087"/>
      <c r="H68" s="1087"/>
      <c r="I68" s="1087"/>
      <c r="J68" s="1087"/>
      <c r="K68" s="1087"/>
    </row>
    <row r="69" spans="1:11" ht="13.5" customHeight="1" x14ac:dyDescent="0.25">
      <c r="A69" s="1087"/>
      <c r="B69" s="1087"/>
      <c r="C69" s="1088"/>
      <c r="D69" s="1087"/>
      <c r="E69" s="1087"/>
      <c r="F69" s="1087"/>
      <c r="G69" s="1087"/>
      <c r="H69" s="1087"/>
      <c r="I69" s="1087"/>
      <c r="J69" s="1087"/>
      <c r="K69" s="1087"/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&amp;R&amp;"Arial,Normal"&amp;8Risk</oddHeader>
    <oddFooter>&amp;C&amp;7Fact book - Q1 2018</oddFooter>
  </headerFooter>
  <drawing r:id="rId2"/>
  <legacyDrawingHF r:id="rId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">
    <tabColor theme="8" tint="0.59999389629810485"/>
  </sheetPr>
  <dimension ref="A1:T67"/>
  <sheetViews>
    <sheetView view="pageLayout" topLeftCell="A34" zoomScaleNormal="100" zoomScaleSheetLayoutView="100" workbookViewId="0">
      <selection activeCell="J69" sqref="J69"/>
    </sheetView>
  </sheetViews>
  <sheetFormatPr defaultRowHeight="13.5" customHeight="1" x14ac:dyDescent="0.25"/>
  <cols>
    <col min="1" max="1" width="26.85546875" style="2046" customWidth="1"/>
    <col min="2" max="2" width="7" style="2046" customWidth="1"/>
    <col min="3" max="3" width="6.5703125" style="2047" customWidth="1"/>
    <col min="4" max="4" width="6.85546875" style="2046" customWidth="1"/>
    <col min="5" max="11" width="6.5703125" style="2046" customWidth="1"/>
    <col min="12" max="12" width="8" style="2046" customWidth="1"/>
    <col min="13" max="13" width="6.42578125" style="2046" customWidth="1"/>
    <col min="14" max="16384" width="9.140625" style="2046"/>
  </cols>
  <sheetData>
    <row r="1" spans="1:11" ht="13.5" customHeight="1" x14ac:dyDescent="0.2">
      <c r="A1" s="2097" t="s">
        <v>735</v>
      </c>
      <c r="B1" s="2052"/>
      <c r="C1" s="2052"/>
      <c r="D1" s="2052"/>
      <c r="E1" s="2052"/>
      <c r="F1" s="2052"/>
      <c r="G1" s="2052"/>
      <c r="H1" s="2052"/>
      <c r="I1" s="2052"/>
      <c r="J1" s="2052"/>
      <c r="K1" s="2052"/>
    </row>
    <row r="2" spans="1:11" ht="13.5" customHeight="1" x14ac:dyDescent="0.2">
      <c r="A2" s="2096" t="s">
        <v>1174</v>
      </c>
      <c r="B2" s="2095"/>
      <c r="C2" s="2095"/>
      <c r="D2" s="2095"/>
      <c r="E2" s="2094"/>
      <c r="F2" s="2094"/>
      <c r="G2" s="2094"/>
      <c r="H2" s="2094"/>
      <c r="I2" s="2094"/>
      <c r="J2" s="2093"/>
      <c r="K2" s="2093"/>
    </row>
    <row r="3" spans="1:11" ht="13.5" customHeight="1" x14ac:dyDescent="0.2">
      <c r="A3" s="2096"/>
      <c r="B3" s="2095"/>
      <c r="C3" s="2095"/>
      <c r="D3" s="2095"/>
      <c r="E3" s="2094"/>
      <c r="F3" s="2094"/>
      <c r="G3" s="2094"/>
      <c r="H3" s="2094"/>
      <c r="I3" s="2094"/>
      <c r="J3" s="2093"/>
      <c r="K3" s="2093"/>
    </row>
    <row r="4" spans="1:11" ht="13.5" customHeight="1" x14ac:dyDescent="0.25">
      <c r="A4" s="2076" t="s">
        <v>1173</v>
      </c>
      <c r="B4" s="2051"/>
      <c r="C4" s="2054"/>
      <c r="D4" s="2048"/>
      <c r="E4" s="2048"/>
      <c r="F4" s="2048"/>
      <c r="G4" s="2048"/>
      <c r="H4" s="2048"/>
      <c r="I4" s="2048"/>
      <c r="J4" s="2051"/>
      <c r="K4" s="2048"/>
    </row>
    <row r="5" spans="1:11" ht="13.5" customHeight="1" thickBot="1" x14ac:dyDescent="0.25">
      <c r="A5" s="2074" t="s">
        <v>732</v>
      </c>
      <c r="B5" s="2044" t="s">
        <v>1240</v>
      </c>
      <c r="C5" s="2044" t="s">
        <v>552</v>
      </c>
      <c r="D5" s="2044" t="s">
        <v>1186</v>
      </c>
      <c r="E5" s="2044" t="s">
        <v>552</v>
      </c>
      <c r="F5" s="2044" t="s">
        <v>1091</v>
      </c>
      <c r="G5" s="2044" t="s">
        <v>552</v>
      </c>
      <c r="H5" s="2045" t="s">
        <v>319</v>
      </c>
      <c r="I5" s="2044" t="s">
        <v>552</v>
      </c>
      <c r="J5" s="2045" t="s">
        <v>318</v>
      </c>
      <c r="K5" s="2044" t="s">
        <v>552</v>
      </c>
    </row>
    <row r="6" spans="1:11" ht="13.5" customHeight="1" x14ac:dyDescent="0.2">
      <c r="A6" s="2073"/>
      <c r="B6" s="2073"/>
      <c r="C6" s="2073"/>
      <c r="D6" s="2073"/>
      <c r="E6" s="2073"/>
      <c r="F6" s="2073"/>
      <c r="G6" s="2073"/>
      <c r="H6" s="2072"/>
      <c r="I6" s="2072"/>
      <c r="J6" s="2072"/>
      <c r="K6" s="2065"/>
    </row>
    <row r="7" spans="1:11" ht="13.5" customHeight="1" x14ac:dyDescent="0.2">
      <c r="A7" s="2069" t="s">
        <v>731</v>
      </c>
      <c r="B7" s="2066">
        <v>15.636274896543</v>
      </c>
      <c r="C7" s="2066">
        <v>66.422242684798903</v>
      </c>
      <c r="D7" s="2066">
        <v>15.750057687313801</v>
      </c>
      <c r="E7" s="2066">
        <v>66.856408119523408</v>
      </c>
      <c r="F7" s="2066">
        <v>15.7931706881797</v>
      </c>
      <c r="G7" s="2066">
        <v>67.426612754320701</v>
      </c>
      <c r="H7" s="2066">
        <v>15.8517926975795</v>
      </c>
      <c r="I7" s="2066">
        <v>68.2359916981315</v>
      </c>
      <c r="J7" s="2066">
        <v>16.2219696183348</v>
      </c>
      <c r="K7" s="2066">
        <v>69.495962444999279</v>
      </c>
    </row>
    <row r="8" spans="1:11" ht="13.5" customHeight="1" x14ac:dyDescent="0.2">
      <c r="A8" s="2069" t="s">
        <v>730</v>
      </c>
      <c r="B8" s="2066">
        <v>2.1444555684927802</v>
      </c>
      <c r="C8" s="2066">
        <v>9.1095576881094402</v>
      </c>
      <c r="D8" s="2066">
        <v>2.1776533023211102</v>
      </c>
      <c r="E8" s="2066">
        <v>9.2437806142180907</v>
      </c>
      <c r="F8" s="2066">
        <v>2.1800799795759498</v>
      </c>
      <c r="G8" s="2066">
        <v>9.3075299101486006</v>
      </c>
      <c r="H8" s="2066">
        <v>2.1930205398082401</v>
      </c>
      <c r="I8" s="2066">
        <v>9.4401266912250605</v>
      </c>
      <c r="J8" s="2066">
        <v>2.27245014660775</v>
      </c>
      <c r="K8" s="2066">
        <v>9.7353227605783541</v>
      </c>
    </row>
    <row r="9" spans="1:11" ht="13.5" customHeight="1" x14ac:dyDescent="0.2">
      <c r="A9" s="2069" t="s">
        <v>729</v>
      </c>
      <c r="B9" s="2066">
        <v>1.5743911227015599</v>
      </c>
      <c r="C9" s="2066">
        <v>6.68794773210311</v>
      </c>
      <c r="D9" s="2066">
        <v>1.6048590957815301</v>
      </c>
      <c r="E9" s="2066">
        <v>6.8123632822197493</v>
      </c>
      <c r="F9" s="2066">
        <v>1.60964567080114</v>
      </c>
      <c r="G9" s="2066">
        <v>6.8721447681185408</v>
      </c>
      <c r="H9" s="2066">
        <v>1.6183988586696401</v>
      </c>
      <c r="I9" s="2066">
        <v>6.9665969768396989</v>
      </c>
      <c r="J9" s="2066">
        <v>1.68935174695596</v>
      </c>
      <c r="K9" s="2066">
        <v>7.2372916683403874</v>
      </c>
    </row>
    <row r="10" spans="1:11" ht="13.5" customHeight="1" x14ac:dyDescent="0.2">
      <c r="A10" s="2069" t="s">
        <v>724</v>
      </c>
      <c r="B10" s="2066">
        <v>1.00447371044264</v>
      </c>
      <c r="C10" s="2066">
        <v>4.2669623684009403</v>
      </c>
      <c r="D10" s="2066">
        <v>1.0299239593535801</v>
      </c>
      <c r="E10" s="2066">
        <v>4.3718580544679799</v>
      </c>
      <c r="F10" s="2066">
        <v>1.0353317187032101</v>
      </c>
      <c r="G10" s="2066">
        <v>4.4201960611693094</v>
      </c>
      <c r="H10" s="2066">
        <v>1.0366328498826201</v>
      </c>
      <c r="I10" s="2066">
        <v>4.4623136252218298</v>
      </c>
      <c r="J10" s="2066">
        <v>1.0925959362415099</v>
      </c>
      <c r="K10" s="2066">
        <v>4.6807513476525164</v>
      </c>
    </row>
    <row r="11" spans="1:11" ht="13.5" customHeight="1" thickBot="1" x14ac:dyDescent="0.25">
      <c r="A11" s="2064" t="s">
        <v>734</v>
      </c>
      <c r="B11" s="2081">
        <v>3.1811257984316201</v>
      </c>
      <c r="C11" s="2081">
        <v>13.513289526587601</v>
      </c>
      <c r="D11" s="2081">
        <v>2.9955434423119098</v>
      </c>
      <c r="E11" s="2081">
        <v>12.7155899295708</v>
      </c>
      <c r="F11" s="2081">
        <v>2.8045275032552102</v>
      </c>
      <c r="G11" s="2081">
        <v>11.9735165062429</v>
      </c>
      <c r="H11" s="2081">
        <v>2.5309930665067002</v>
      </c>
      <c r="I11" s="2081">
        <v>10.8949710085819</v>
      </c>
      <c r="J11" s="2081">
        <v>2.0659520875786801</v>
      </c>
      <c r="K11" s="2081">
        <v>8.8506717784294668</v>
      </c>
    </row>
    <row r="12" spans="1:11" ht="13.5" customHeight="1" x14ac:dyDescent="0.2">
      <c r="A12" s="2059" t="s">
        <v>410</v>
      </c>
      <c r="B12" s="2056">
        <v>23.540721096611598</v>
      </c>
      <c r="C12" s="2055">
        <v>1</v>
      </c>
      <c r="D12" s="2056">
        <v>23.558037487081901</v>
      </c>
      <c r="E12" s="2055">
        <v>1.0000000000000002</v>
      </c>
      <c r="F12" s="2056">
        <v>23.422755560515206</v>
      </c>
      <c r="G12" s="2055">
        <v>1.0000000000000007</v>
      </c>
      <c r="H12" s="2056">
        <v>23.230838012446696</v>
      </c>
      <c r="I12" s="2055">
        <v>0.99999999999999989</v>
      </c>
      <c r="J12" s="2056">
        <v>23.342319535718698</v>
      </c>
      <c r="K12" s="2055">
        <v>1.0000000000000002</v>
      </c>
    </row>
    <row r="13" spans="1:11" ht="13.5" customHeight="1" x14ac:dyDescent="0.2">
      <c r="A13" s="2092"/>
      <c r="B13" s="2091"/>
      <c r="C13" s="2090"/>
      <c r="D13" s="2091"/>
      <c r="E13" s="2090"/>
      <c r="F13" s="2090"/>
      <c r="G13" s="2090"/>
      <c r="H13" s="2090"/>
      <c r="I13" s="2090"/>
      <c r="J13" s="2090"/>
      <c r="K13" s="2090"/>
    </row>
    <row r="14" spans="1:11" ht="13.5" customHeight="1" x14ac:dyDescent="0.2">
      <c r="A14" s="2076" t="s">
        <v>1172</v>
      </c>
      <c r="B14" s="2052"/>
      <c r="C14" s="2052"/>
      <c r="D14" s="2052"/>
      <c r="E14" s="2052"/>
      <c r="F14" s="2052"/>
      <c r="G14" s="2052"/>
      <c r="H14" s="2052"/>
      <c r="I14" s="2052"/>
      <c r="J14" s="2052"/>
      <c r="K14" s="2052"/>
    </row>
    <row r="15" spans="1:11" ht="13.5" customHeight="1" thickBot="1" x14ac:dyDescent="0.25">
      <c r="A15" s="2074" t="s">
        <v>733</v>
      </c>
      <c r="B15" s="2044" t="s">
        <v>1240</v>
      </c>
      <c r="C15" s="2044" t="s">
        <v>552</v>
      </c>
      <c r="D15" s="2044" t="s">
        <v>1186</v>
      </c>
      <c r="E15" s="2044" t="s">
        <v>552</v>
      </c>
      <c r="F15" s="2044" t="s">
        <v>1091</v>
      </c>
      <c r="G15" s="2044" t="s">
        <v>552</v>
      </c>
      <c r="H15" s="2045" t="s">
        <v>319</v>
      </c>
      <c r="I15" s="2044" t="s">
        <v>552</v>
      </c>
      <c r="J15" s="2045" t="s">
        <v>318</v>
      </c>
      <c r="K15" s="2044" t="s">
        <v>552</v>
      </c>
    </row>
    <row r="16" spans="1:11" ht="13.5" customHeight="1" x14ac:dyDescent="0.2">
      <c r="A16" s="2073"/>
      <c r="B16" s="2072"/>
      <c r="C16" s="2072"/>
      <c r="D16" s="2072"/>
      <c r="E16" s="2072"/>
      <c r="F16" s="2072"/>
      <c r="G16" s="2072"/>
      <c r="H16" s="2072"/>
      <c r="I16" s="2072"/>
      <c r="J16" s="2072"/>
      <c r="K16" s="2072"/>
    </row>
    <row r="17" spans="1:11" ht="13.5" customHeight="1" x14ac:dyDescent="0.2">
      <c r="A17" s="2069" t="s">
        <v>731</v>
      </c>
      <c r="B17" s="2066">
        <v>3.3440597688092799</v>
      </c>
      <c r="C17" s="2066">
        <v>27.336734091633403</v>
      </c>
      <c r="D17" s="2066">
        <v>3.4846137270736999</v>
      </c>
      <c r="E17" s="2066">
        <v>26.9010495940265</v>
      </c>
      <c r="F17" s="2066">
        <v>3.44374841384839</v>
      </c>
      <c r="G17" s="2066">
        <v>27.838202837948799</v>
      </c>
      <c r="H17" s="2066">
        <v>3.5660022083715801</v>
      </c>
      <c r="I17" s="2066">
        <v>27.095246169690402</v>
      </c>
      <c r="J17" s="2066">
        <v>3.3417544780222301</v>
      </c>
      <c r="K17" s="2066">
        <v>30.546450730084203</v>
      </c>
    </row>
    <row r="18" spans="1:11" ht="13.5" customHeight="1" x14ac:dyDescent="0.2">
      <c r="A18" s="2069" t="s">
        <v>730</v>
      </c>
      <c r="B18" s="2066">
        <v>2.0076299803323798</v>
      </c>
      <c r="C18" s="2066">
        <v>16.411802037341999</v>
      </c>
      <c r="D18" s="2066">
        <v>2.0878128279806099</v>
      </c>
      <c r="E18" s="2066">
        <v>16.117814147428298</v>
      </c>
      <c r="F18" s="2066">
        <v>2.0124527774127698</v>
      </c>
      <c r="G18" s="2066">
        <v>16.268049197242199</v>
      </c>
      <c r="H18" s="2066">
        <v>2.11311969705178</v>
      </c>
      <c r="I18" s="2066">
        <v>16.055934638297799</v>
      </c>
      <c r="J18" s="2066">
        <v>1.8705277163602301</v>
      </c>
      <c r="K18" s="2066">
        <v>17.098198896069398</v>
      </c>
    </row>
    <row r="19" spans="1:11" ht="13.5" customHeight="1" x14ac:dyDescent="0.2">
      <c r="A19" s="2069" t="s">
        <v>729</v>
      </c>
      <c r="B19" s="2066">
        <v>2.60101984755627</v>
      </c>
      <c r="C19" s="2066">
        <v>21.2625948264748</v>
      </c>
      <c r="D19" s="2066">
        <v>2.7284000613758299</v>
      </c>
      <c r="E19" s="2066">
        <v>21.063116635614403</v>
      </c>
      <c r="F19" s="2066">
        <v>2.58669519787985</v>
      </c>
      <c r="G19" s="2066">
        <v>20.910048280227699</v>
      </c>
      <c r="H19" s="2066">
        <v>2.7333744843074701</v>
      </c>
      <c r="I19" s="2066">
        <v>20.768762944788399</v>
      </c>
      <c r="J19" s="2066">
        <v>2.3213573717191398</v>
      </c>
      <c r="K19" s="2066">
        <v>21.219161685422002</v>
      </c>
    </row>
    <row r="20" spans="1:11" ht="13.5" customHeight="1" x14ac:dyDescent="0.2">
      <c r="A20" s="2069" t="s">
        <v>724</v>
      </c>
      <c r="B20" s="2066">
        <v>2.4297079312576102</v>
      </c>
      <c r="C20" s="2066">
        <v>19.862168809492502</v>
      </c>
      <c r="D20" s="2066">
        <v>2.6053160287110599</v>
      </c>
      <c r="E20" s="2066">
        <v>20.112913850949298</v>
      </c>
      <c r="F20" s="2066">
        <v>2.69561510225292</v>
      </c>
      <c r="G20" s="2066">
        <v>21.790523282070001</v>
      </c>
      <c r="H20" s="2066">
        <v>2.8884939047982598</v>
      </c>
      <c r="I20" s="2066">
        <v>21.9473934218057</v>
      </c>
      <c r="J20" s="2066">
        <v>1.9923989318243001</v>
      </c>
      <c r="K20" s="2066">
        <v>18.212204459037</v>
      </c>
    </row>
    <row r="21" spans="1:11" ht="13.5" customHeight="1" x14ac:dyDescent="0.2">
      <c r="A21" s="2069" t="s">
        <v>723</v>
      </c>
      <c r="B21" s="2066">
        <v>1.85042549418415</v>
      </c>
      <c r="C21" s="2066">
        <v>15.1267002350569</v>
      </c>
      <c r="D21" s="2066">
        <v>2.0473063081943499</v>
      </c>
      <c r="E21" s="2066">
        <v>15.8051057719818</v>
      </c>
      <c r="F21" s="2066">
        <v>1.6320730391343801</v>
      </c>
      <c r="G21" s="2066">
        <v>13.1931764025114</v>
      </c>
      <c r="H21" s="2066">
        <v>1.85999811664325</v>
      </c>
      <c r="I21" s="2066">
        <v>14.1326628254174</v>
      </c>
      <c r="J21" s="2066">
        <v>1.41387235309493</v>
      </c>
      <c r="K21" s="2066">
        <v>12.923984229386901</v>
      </c>
    </row>
    <row r="22" spans="1:11" ht="13.5" customHeight="1" x14ac:dyDescent="0.2">
      <c r="A22" s="2069" t="s">
        <v>722</v>
      </c>
      <c r="B22" s="2066" t="s">
        <v>726</v>
      </c>
      <c r="C22" s="2066">
        <v>0</v>
      </c>
      <c r="D22" s="2066" t="s">
        <v>726</v>
      </c>
      <c r="E22" s="2066">
        <v>0</v>
      </c>
      <c r="F22" s="2066" t="s">
        <v>726</v>
      </c>
      <c r="G22" s="2066">
        <v>0</v>
      </c>
      <c r="H22" s="2066" t="s">
        <v>726</v>
      </c>
      <c r="I22" s="2066">
        <v>0</v>
      </c>
      <c r="J22" s="2066" t="s">
        <v>726</v>
      </c>
      <c r="K22" s="2066">
        <v>0</v>
      </c>
    </row>
    <row r="23" spans="1:11" ht="13.5" customHeight="1" thickBot="1" x14ac:dyDescent="0.25">
      <c r="A23" s="2064" t="s">
        <v>1175</v>
      </c>
      <c r="B23" s="2081" t="s">
        <v>726</v>
      </c>
      <c r="C23" s="2081">
        <v>0</v>
      </c>
      <c r="D23" s="2081" t="s">
        <v>726</v>
      </c>
      <c r="E23" s="2081">
        <v>0</v>
      </c>
      <c r="F23" s="2081" t="s">
        <v>726</v>
      </c>
      <c r="G23" s="2081">
        <v>0</v>
      </c>
      <c r="H23" s="2081" t="s">
        <v>726</v>
      </c>
      <c r="I23" s="2081">
        <v>0</v>
      </c>
      <c r="J23" s="2081" t="s">
        <v>726</v>
      </c>
      <c r="K23" s="2081">
        <v>0</v>
      </c>
    </row>
    <row r="24" spans="1:11" ht="13.5" customHeight="1" x14ac:dyDescent="0.2">
      <c r="A24" s="2059" t="s">
        <v>410</v>
      </c>
      <c r="B24" s="2056">
        <v>12.232843022139701</v>
      </c>
      <c r="C24" s="2055">
        <v>1</v>
      </c>
      <c r="D24" s="2056">
        <v>12.953448953335499</v>
      </c>
      <c r="E24" s="2055">
        <v>1.0000000000000029</v>
      </c>
      <c r="F24" s="2056">
        <v>12.370584530528308</v>
      </c>
      <c r="G24" s="2055">
        <v>1.0000000000000009</v>
      </c>
      <c r="H24" s="2056">
        <v>13.16098841117234</v>
      </c>
      <c r="I24" s="2055">
        <v>0.999999999999997</v>
      </c>
      <c r="J24" s="2056">
        <v>10.93991085102083</v>
      </c>
      <c r="K24" s="2055">
        <v>0.999999999999995</v>
      </c>
    </row>
    <row r="25" spans="1:11" ht="13.5" customHeight="1" x14ac:dyDescent="0.2">
      <c r="A25" s="2073"/>
      <c r="B25" s="2088"/>
      <c r="C25" s="2087"/>
      <c r="D25" s="2088"/>
      <c r="E25" s="2087"/>
      <c r="F25" s="2087"/>
      <c r="G25" s="2087"/>
      <c r="H25" s="2087"/>
      <c r="I25" s="2087"/>
      <c r="J25" s="2087"/>
      <c r="K25" s="2087"/>
    </row>
    <row r="26" spans="1:11" ht="13.5" customHeight="1" x14ac:dyDescent="0.25">
      <c r="A26" s="2076" t="s">
        <v>1171</v>
      </c>
      <c r="B26" s="2073"/>
      <c r="C26" s="2089"/>
      <c r="D26" s="2073"/>
      <c r="E26" s="2089"/>
      <c r="F26" s="2089"/>
      <c r="G26" s="2065"/>
      <c r="H26" s="2065"/>
      <c r="I26" s="2065"/>
      <c r="J26" s="2065"/>
      <c r="K26" s="2065"/>
    </row>
    <row r="27" spans="1:11" ht="13.5" customHeight="1" thickBot="1" x14ac:dyDescent="0.25">
      <c r="A27" s="2074" t="s">
        <v>732</v>
      </c>
      <c r="B27" s="2044" t="s">
        <v>1240</v>
      </c>
      <c r="C27" s="2044" t="s">
        <v>552</v>
      </c>
      <c r="D27" s="2044" t="s">
        <v>1186</v>
      </c>
      <c r="E27" s="2044" t="s">
        <v>552</v>
      </c>
      <c r="F27" s="2044" t="s">
        <v>1091</v>
      </c>
      <c r="G27" s="2044" t="s">
        <v>552</v>
      </c>
      <c r="H27" s="2045" t="s">
        <v>319</v>
      </c>
      <c r="I27" s="2044" t="s">
        <v>552</v>
      </c>
      <c r="J27" s="2045" t="s">
        <v>318</v>
      </c>
      <c r="K27" s="2044" t="s">
        <v>552</v>
      </c>
    </row>
    <row r="28" spans="1:11" ht="13.5" customHeight="1" x14ac:dyDescent="0.2">
      <c r="A28" s="2073"/>
      <c r="B28" s="2072"/>
      <c r="C28" s="2072"/>
      <c r="D28" s="2072"/>
      <c r="E28" s="2072"/>
      <c r="F28" s="2072"/>
      <c r="G28" s="2072"/>
      <c r="H28" s="2072"/>
      <c r="I28" s="2072"/>
      <c r="J28" s="2072"/>
      <c r="K28" s="2072"/>
    </row>
    <row r="29" spans="1:11" ht="13.5" customHeight="1" x14ac:dyDescent="0.2">
      <c r="A29" s="2069" t="s">
        <v>731</v>
      </c>
      <c r="B29" s="2066">
        <v>35.949245924557196</v>
      </c>
      <c r="C29" s="2066">
        <v>71.132670376005507</v>
      </c>
      <c r="D29" s="2066">
        <v>37.428600791017203</v>
      </c>
      <c r="E29" s="2066">
        <v>70.992562874928893</v>
      </c>
      <c r="F29" s="2066">
        <v>38.135835181832597</v>
      </c>
      <c r="G29" s="2066">
        <v>70.637463647216308</v>
      </c>
      <c r="H29" s="2066">
        <v>37.918978890678403</v>
      </c>
      <c r="I29" s="2066">
        <v>70.450481376986602</v>
      </c>
      <c r="J29" s="2066">
        <v>37.957868765124701</v>
      </c>
      <c r="K29" s="2066">
        <v>70.295712059702893</v>
      </c>
    </row>
    <row r="30" spans="1:11" ht="13.5" customHeight="1" x14ac:dyDescent="0.2">
      <c r="A30" s="2069" t="s">
        <v>730</v>
      </c>
      <c r="B30" s="2066">
        <v>5.7500424498284302</v>
      </c>
      <c r="C30" s="2066">
        <v>11.377592595128199</v>
      </c>
      <c r="D30" s="2066">
        <v>6.0048720595007001</v>
      </c>
      <c r="E30" s="2066">
        <v>11.3897193117173</v>
      </c>
      <c r="F30" s="2066">
        <v>6.1786722252719102</v>
      </c>
      <c r="G30" s="2066">
        <v>11.444504430536901</v>
      </c>
      <c r="H30" s="2066">
        <v>6.1613184206388896</v>
      </c>
      <c r="I30" s="2066">
        <v>11.447245188282499</v>
      </c>
      <c r="J30" s="2066">
        <v>6.15812243516908</v>
      </c>
      <c r="K30" s="2066">
        <v>11.404475952263599</v>
      </c>
    </row>
    <row r="31" spans="1:11" ht="13.5" customHeight="1" x14ac:dyDescent="0.2">
      <c r="A31" s="2069" t="s">
        <v>729</v>
      </c>
      <c r="B31" s="2066">
        <v>4.5119254285760597</v>
      </c>
      <c r="C31" s="2066">
        <v>8.92773397654992</v>
      </c>
      <c r="D31" s="2066">
        <v>4.7159615606252103</v>
      </c>
      <c r="E31" s="2066">
        <v>8.9449829951640698</v>
      </c>
      <c r="F31" s="2066">
        <v>4.8881768427146302</v>
      </c>
      <c r="G31" s="2066">
        <v>9.054172076790131</v>
      </c>
      <c r="H31" s="2066">
        <v>4.9025923472156698</v>
      </c>
      <c r="I31" s="2066">
        <v>9.1086311119358996</v>
      </c>
      <c r="J31" s="2066">
        <v>4.94768828414196</v>
      </c>
      <c r="K31" s="2066">
        <v>9.1628240019303906</v>
      </c>
    </row>
    <row r="32" spans="1:11" ht="13.5" customHeight="1" x14ac:dyDescent="0.2">
      <c r="A32" s="2069" t="s">
        <v>724</v>
      </c>
      <c r="B32" s="2066">
        <v>3.2527320252630498</v>
      </c>
      <c r="C32" s="2066">
        <v>6.4361715809025899</v>
      </c>
      <c r="D32" s="2066">
        <v>3.4201149947852501</v>
      </c>
      <c r="E32" s="2066">
        <v>6.4870907187385907</v>
      </c>
      <c r="F32" s="2066">
        <v>3.5701443623780298</v>
      </c>
      <c r="G32" s="2066">
        <v>6.6128338716161101</v>
      </c>
      <c r="H32" s="2066">
        <v>3.6025503282357501</v>
      </c>
      <c r="I32" s="2066">
        <v>6.6932552572353394</v>
      </c>
      <c r="J32" s="2066">
        <v>3.6623425454275198</v>
      </c>
      <c r="K32" s="2066">
        <v>6.7824402531764898</v>
      </c>
    </row>
    <row r="33" spans="1:12" ht="13.5" customHeight="1" x14ac:dyDescent="0.2">
      <c r="A33" s="2069" t="s">
        <v>723</v>
      </c>
      <c r="B33" s="2066">
        <v>1.07435919326592</v>
      </c>
      <c r="C33" s="2066">
        <v>2.1258314714137398</v>
      </c>
      <c r="D33" s="2066">
        <v>1.1523122585913601</v>
      </c>
      <c r="E33" s="2066">
        <v>2.1856440994511299</v>
      </c>
      <c r="F33" s="2066">
        <v>1.21528649382348</v>
      </c>
      <c r="G33" s="2066">
        <v>2.2510259738406</v>
      </c>
      <c r="H33" s="2066">
        <v>1.2381509235200701</v>
      </c>
      <c r="I33" s="2066">
        <v>2.3003870655597303</v>
      </c>
      <c r="J33" s="2066">
        <v>1.2713949575152399</v>
      </c>
      <c r="K33" s="2066">
        <v>2.3545477329266</v>
      </c>
    </row>
    <row r="34" spans="1:12" ht="13.5" customHeight="1" x14ac:dyDescent="0.2">
      <c r="A34" s="2069" t="s">
        <v>722</v>
      </c>
      <c r="B34" s="2066">
        <v>0</v>
      </c>
      <c r="C34" s="2066">
        <v>0</v>
      </c>
      <c r="D34" s="2066">
        <v>0</v>
      </c>
      <c r="E34" s="2066">
        <v>0</v>
      </c>
      <c r="F34" s="2066">
        <v>0</v>
      </c>
      <c r="G34" s="2066">
        <v>0</v>
      </c>
      <c r="H34" s="2066">
        <v>0</v>
      </c>
      <c r="I34" s="2066">
        <v>0</v>
      </c>
      <c r="J34" s="2066">
        <v>0</v>
      </c>
      <c r="K34" s="2066">
        <v>0</v>
      </c>
    </row>
    <row r="35" spans="1:12" ht="13.5" customHeight="1" thickBot="1" x14ac:dyDescent="0.25">
      <c r="A35" s="2064" t="s">
        <v>1175</v>
      </c>
      <c r="B35" s="2081">
        <v>0</v>
      </c>
      <c r="C35" s="2081">
        <v>0</v>
      </c>
      <c r="D35" s="2081">
        <v>0</v>
      </c>
      <c r="E35" s="2081">
        <v>0</v>
      </c>
      <c r="F35" s="2081">
        <v>0</v>
      </c>
      <c r="G35" s="2081">
        <v>0</v>
      </c>
      <c r="H35" s="2081">
        <v>0</v>
      </c>
      <c r="I35" s="2081">
        <v>0</v>
      </c>
      <c r="J35" s="2081">
        <v>0</v>
      </c>
      <c r="K35" s="2081">
        <v>0</v>
      </c>
    </row>
    <row r="36" spans="1:12" ht="13.5" customHeight="1" x14ac:dyDescent="0.2">
      <c r="A36" s="2059" t="s">
        <v>410</v>
      </c>
      <c r="B36" s="2056">
        <v>50.5383050214907</v>
      </c>
      <c r="C36" s="2055">
        <v>1</v>
      </c>
      <c r="D36" s="2056">
        <v>52.7218616645197</v>
      </c>
      <c r="E36" s="2055">
        <v>0.99999999999999967</v>
      </c>
      <c r="F36" s="2056">
        <v>53.988115106020643</v>
      </c>
      <c r="G36" s="2055">
        <v>1.0000000000000004</v>
      </c>
      <c r="H36" s="2056">
        <v>53.823590910288786</v>
      </c>
      <c r="I36" s="2055">
        <v>1.0000000000000007</v>
      </c>
      <c r="J36" s="2056">
        <v>53.9974169873785</v>
      </c>
      <c r="K36" s="2055">
        <v>0.99999999999999967</v>
      </c>
    </row>
    <row r="37" spans="1:12" ht="13.5" customHeight="1" x14ac:dyDescent="0.2">
      <c r="A37" s="2073"/>
      <c r="B37" s="2088"/>
      <c r="C37" s="2087"/>
      <c r="D37" s="2088"/>
      <c r="E37" s="2087"/>
      <c r="F37" s="2087"/>
      <c r="G37" s="2087"/>
      <c r="H37" s="2087"/>
      <c r="I37" s="2087"/>
      <c r="J37" s="2087"/>
      <c r="K37" s="2087"/>
    </row>
    <row r="38" spans="1:12" ht="13.5" customHeight="1" x14ac:dyDescent="0.2">
      <c r="A38" s="2076" t="s">
        <v>1170</v>
      </c>
      <c r="B38" s="2052"/>
      <c r="C38" s="2052"/>
      <c r="D38" s="2052"/>
      <c r="E38" s="2052"/>
      <c r="F38" s="2052"/>
      <c r="G38" s="2052"/>
      <c r="H38" s="2052"/>
      <c r="I38" s="2052"/>
      <c r="J38" s="2052"/>
      <c r="K38" s="2052"/>
    </row>
    <row r="39" spans="1:12" ht="13.5" customHeight="1" thickBot="1" x14ac:dyDescent="0.25">
      <c r="A39" s="2074" t="s">
        <v>725</v>
      </c>
      <c r="B39" s="2044" t="s">
        <v>1240</v>
      </c>
      <c r="C39" s="2044" t="s">
        <v>552</v>
      </c>
      <c r="D39" s="2044" t="s">
        <v>1186</v>
      </c>
      <c r="E39" s="2044" t="s">
        <v>552</v>
      </c>
      <c r="F39" s="2044" t="s">
        <v>1091</v>
      </c>
      <c r="G39" s="2044" t="s">
        <v>552</v>
      </c>
      <c r="H39" s="2045" t="s">
        <v>319</v>
      </c>
      <c r="I39" s="2044" t="s">
        <v>552</v>
      </c>
      <c r="J39" s="2045" t="s">
        <v>318</v>
      </c>
      <c r="K39" s="2044" t="s">
        <v>552</v>
      </c>
    </row>
    <row r="40" spans="1:12" ht="13.5" customHeight="1" x14ac:dyDescent="0.2">
      <c r="A40" s="2073"/>
      <c r="B40" s="2072"/>
      <c r="C40" s="2072"/>
      <c r="D40" s="2072"/>
      <c r="E40" s="2072"/>
      <c r="F40" s="2072"/>
      <c r="G40" s="2072"/>
      <c r="H40" s="2072"/>
      <c r="I40" s="2072"/>
      <c r="J40" s="2072"/>
      <c r="K40" s="2065"/>
    </row>
    <row r="41" spans="1:12" ht="13.5" customHeight="1" x14ac:dyDescent="0.2">
      <c r="A41" s="2086" t="s">
        <v>1165</v>
      </c>
      <c r="B41" s="2068">
        <v>0.3</v>
      </c>
      <c r="C41" s="2067">
        <v>44</v>
      </c>
      <c r="D41" s="2068">
        <v>0.3</v>
      </c>
      <c r="E41" s="2067">
        <v>40</v>
      </c>
      <c r="F41" s="2071">
        <v>0.44295302013422816</v>
      </c>
      <c r="G41" s="2070">
        <v>40</v>
      </c>
      <c r="H41" s="2085">
        <v>0.44295302013422816</v>
      </c>
      <c r="I41" s="2084">
        <v>38</v>
      </c>
      <c r="J41" s="2085" t="s">
        <v>728</v>
      </c>
      <c r="K41" s="2084">
        <v>38</v>
      </c>
    </row>
    <row r="42" spans="1:12" ht="13.5" customHeight="1" x14ac:dyDescent="0.2">
      <c r="A42" s="2086" t="s">
        <v>1163</v>
      </c>
      <c r="B42" s="2068">
        <v>0.2</v>
      </c>
      <c r="C42" s="2067">
        <v>33</v>
      </c>
      <c r="D42" s="2068">
        <v>0.3</v>
      </c>
      <c r="E42" s="2067">
        <v>31</v>
      </c>
      <c r="F42" s="2071">
        <v>0.3</v>
      </c>
      <c r="G42" s="2070">
        <v>31</v>
      </c>
      <c r="H42" s="2085">
        <v>0.36241610738255037</v>
      </c>
      <c r="I42" s="2084">
        <v>31</v>
      </c>
      <c r="J42" s="2085" t="s">
        <v>1169</v>
      </c>
      <c r="K42" s="2084">
        <v>31</v>
      </c>
    </row>
    <row r="43" spans="1:12" ht="13.5" customHeight="1" x14ac:dyDescent="0.2">
      <c r="A43" s="2069" t="s">
        <v>1161</v>
      </c>
      <c r="B43" s="2068">
        <v>0.1</v>
      </c>
      <c r="C43" s="2067">
        <v>17</v>
      </c>
      <c r="D43" s="2068">
        <v>0.2</v>
      </c>
      <c r="E43" s="2067">
        <v>19</v>
      </c>
      <c r="F43" s="2066">
        <v>0.22818791946308722</v>
      </c>
      <c r="G43" s="2065">
        <v>19</v>
      </c>
      <c r="H43" s="2083">
        <v>0.22818791946308722</v>
      </c>
      <c r="I43" s="2082">
        <v>19</v>
      </c>
      <c r="J43" s="2083" t="s">
        <v>727</v>
      </c>
      <c r="K43" s="2082">
        <v>19</v>
      </c>
    </row>
    <row r="44" spans="1:12" ht="13.5" customHeight="1" x14ac:dyDescent="0.2">
      <c r="A44" s="2069" t="s">
        <v>724</v>
      </c>
      <c r="B44" s="2068">
        <v>0</v>
      </c>
      <c r="C44" s="2067">
        <v>4</v>
      </c>
      <c r="D44" s="2068">
        <v>0.1</v>
      </c>
      <c r="E44" s="2067">
        <v>5</v>
      </c>
      <c r="F44" s="2066">
        <v>6.7114093959731544E-2</v>
      </c>
      <c r="G44" s="2065">
        <v>5</v>
      </c>
      <c r="H44" s="2083">
        <v>6.7114093959731544E-2</v>
      </c>
      <c r="I44" s="2082">
        <v>5</v>
      </c>
      <c r="J44" s="2083" t="s">
        <v>1168</v>
      </c>
      <c r="K44" s="2082">
        <v>5</v>
      </c>
    </row>
    <row r="45" spans="1:12" ht="13.5" customHeight="1" x14ac:dyDescent="0.2">
      <c r="A45" s="2069" t="s">
        <v>723</v>
      </c>
      <c r="B45" s="2068">
        <v>0</v>
      </c>
      <c r="C45" s="2067">
        <v>2</v>
      </c>
      <c r="D45" s="2068">
        <v>0</v>
      </c>
      <c r="E45" s="2067">
        <v>3</v>
      </c>
      <c r="F45" s="2066">
        <v>4.0268456375838924E-2</v>
      </c>
      <c r="G45" s="2065">
        <v>2</v>
      </c>
      <c r="H45" s="2083">
        <v>4.0268456375838924E-2</v>
      </c>
      <c r="I45" s="2082">
        <v>3</v>
      </c>
      <c r="J45" s="2083" t="s">
        <v>726</v>
      </c>
      <c r="K45" s="2082">
        <v>3</v>
      </c>
    </row>
    <row r="46" spans="1:12" ht="13.5" customHeight="1" x14ac:dyDescent="0.2">
      <c r="A46" s="2069" t="s">
        <v>722</v>
      </c>
      <c r="B46" s="2068">
        <v>0</v>
      </c>
      <c r="C46" s="2067">
        <v>0</v>
      </c>
      <c r="D46" s="2068">
        <v>0</v>
      </c>
      <c r="E46" s="2067">
        <v>2</v>
      </c>
      <c r="F46" s="2066">
        <v>2.6845637583892617E-2</v>
      </c>
      <c r="G46" s="2065">
        <v>2</v>
      </c>
      <c r="H46" s="2083">
        <v>2.6845637583892617E-2</v>
      </c>
      <c r="I46" s="2082">
        <v>2</v>
      </c>
      <c r="J46" s="2083" t="s">
        <v>726</v>
      </c>
      <c r="K46" s="2082">
        <v>2</v>
      </c>
    </row>
    <row r="47" spans="1:12" ht="13.5" customHeight="1" x14ac:dyDescent="0.2">
      <c r="A47" s="2069" t="s">
        <v>1158</v>
      </c>
      <c r="B47" s="2068">
        <v>0</v>
      </c>
      <c r="C47" s="2067">
        <v>0</v>
      </c>
      <c r="D47" s="2068">
        <v>0</v>
      </c>
      <c r="E47" s="2067">
        <v>0</v>
      </c>
      <c r="F47" s="2066">
        <v>1.3422818791946308E-2</v>
      </c>
      <c r="G47" s="2065">
        <v>0</v>
      </c>
      <c r="H47" s="2083">
        <v>1.3422818791946308E-2</v>
      </c>
      <c r="I47" s="2082">
        <v>1</v>
      </c>
      <c r="J47" s="2083" t="s">
        <v>726</v>
      </c>
      <c r="K47" s="2082">
        <v>1</v>
      </c>
      <c r="L47" s="2048"/>
    </row>
    <row r="48" spans="1:12" ht="13.5" customHeight="1" thickBot="1" x14ac:dyDescent="0.25">
      <c r="A48" s="2064" t="s">
        <v>1157</v>
      </c>
      <c r="B48" s="2063">
        <v>0</v>
      </c>
      <c r="C48" s="2062">
        <v>0</v>
      </c>
      <c r="D48" s="2063">
        <v>0</v>
      </c>
      <c r="E48" s="2062">
        <v>0</v>
      </c>
      <c r="F48" s="2081">
        <v>1.3422818791946308E-2</v>
      </c>
      <c r="G48" s="2080">
        <v>1</v>
      </c>
      <c r="H48" s="2079">
        <v>1.3422818791946308E-2</v>
      </c>
      <c r="I48" s="2078">
        <v>1</v>
      </c>
      <c r="J48" s="2079" t="s">
        <v>726</v>
      </c>
      <c r="K48" s="2078">
        <v>1</v>
      </c>
    </row>
    <row r="49" spans="1:20" ht="13.5" customHeight="1" x14ac:dyDescent="0.2">
      <c r="A49" s="2059" t="s">
        <v>410</v>
      </c>
      <c r="B49" s="2058">
        <v>0.6</v>
      </c>
      <c r="C49" s="2057">
        <v>1</v>
      </c>
      <c r="D49" s="2058">
        <v>0.9</v>
      </c>
      <c r="E49" s="2057">
        <v>1</v>
      </c>
      <c r="F49" s="2056">
        <v>1.1000000000000001</v>
      </c>
      <c r="G49" s="2055">
        <v>1</v>
      </c>
      <c r="H49" s="2056">
        <v>1.1946308724832215</v>
      </c>
      <c r="I49" s="2055">
        <v>1</v>
      </c>
      <c r="J49" s="2056" t="s">
        <v>1167</v>
      </c>
      <c r="K49" s="2055">
        <v>1</v>
      </c>
    </row>
    <row r="50" spans="1:20" ht="13.5" customHeight="1" x14ac:dyDescent="0.2">
      <c r="A50" s="2051"/>
      <c r="B50" s="2051"/>
      <c r="C50" s="2077"/>
      <c r="D50" s="2051"/>
      <c r="E50" s="2077"/>
      <c r="F50" s="2077"/>
      <c r="G50" s="2077"/>
      <c r="H50" s="2077"/>
      <c r="I50" s="2077"/>
      <c r="J50" s="2077"/>
      <c r="K50" s="2077"/>
    </row>
    <row r="51" spans="1:20" s="2075" customFormat="1" ht="13.5" customHeight="1" x14ac:dyDescent="0.2">
      <c r="A51" s="2076" t="s">
        <v>1166</v>
      </c>
      <c r="B51" s="2052"/>
      <c r="C51" s="2052"/>
      <c r="D51" s="2052"/>
      <c r="E51" s="2052"/>
      <c r="F51" s="2052"/>
      <c r="G51" s="2052"/>
      <c r="H51" s="2052"/>
      <c r="I51" s="2052"/>
      <c r="J51" s="2052"/>
      <c r="K51" s="2052"/>
    </row>
    <row r="52" spans="1:20" ht="13.5" customHeight="1" thickBot="1" x14ac:dyDescent="0.25">
      <c r="A52" s="2074" t="s">
        <v>725</v>
      </c>
      <c r="B52" s="2044" t="s">
        <v>1240</v>
      </c>
      <c r="C52" s="2044" t="s">
        <v>552</v>
      </c>
      <c r="D52" s="2044" t="s">
        <v>1186</v>
      </c>
      <c r="E52" s="2044" t="s">
        <v>552</v>
      </c>
      <c r="F52" s="2044" t="s">
        <v>1091</v>
      </c>
      <c r="G52" s="2044" t="s">
        <v>552</v>
      </c>
      <c r="H52" s="2045" t="s">
        <v>319</v>
      </c>
      <c r="I52" s="2044" t="s">
        <v>552</v>
      </c>
      <c r="J52" s="2045" t="s">
        <v>318</v>
      </c>
      <c r="K52" s="2044" t="s">
        <v>552</v>
      </c>
    </row>
    <row r="53" spans="1:20" ht="13.5" customHeight="1" x14ac:dyDescent="0.2">
      <c r="A53" s="2073"/>
      <c r="B53" s="2072"/>
      <c r="C53" s="2072"/>
      <c r="D53" s="2072"/>
      <c r="E53" s="2072"/>
      <c r="F53" s="2072"/>
      <c r="G53" s="2072"/>
      <c r="H53" s="2072"/>
      <c r="I53" s="2065"/>
      <c r="J53" s="2065"/>
      <c r="K53" s="2065"/>
    </row>
    <row r="54" spans="1:20" ht="13.5" customHeight="1" x14ac:dyDescent="0.2">
      <c r="A54" s="2069" t="s">
        <v>1165</v>
      </c>
      <c r="B54" s="2068">
        <v>17.2</v>
      </c>
      <c r="C54" s="2067">
        <v>33</v>
      </c>
      <c r="D54" s="2071">
        <v>17</v>
      </c>
      <c r="E54" s="2070">
        <v>33</v>
      </c>
      <c r="F54" s="2071">
        <v>16.899999999999999</v>
      </c>
      <c r="G54" s="2070">
        <v>33</v>
      </c>
      <c r="H54" s="2071">
        <v>16.120805369127517</v>
      </c>
      <c r="I54" s="2070">
        <v>31</v>
      </c>
      <c r="J54" s="2071" t="s">
        <v>1164</v>
      </c>
      <c r="K54" s="2070">
        <v>31</v>
      </c>
    </row>
    <row r="55" spans="1:20" ht="13.5" customHeight="1" x14ac:dyDescent="0.2">
      <c r="A55" s="2069" t="s">
        <v>1163</v>
      </c>
      <c r="B55" s="2068">
        <v>16.600000000000001</v>
      </c>
      <c r="C55" s="2067">
        <v>32</v>
      </c>
      <c r="D55" s="2071">
        <v>16.399999999999999</v>
      </c>
      <c r="E55" s="2070">
        <v>32</v>
      </c>
      <c r="F55" s="2071">
        <v>16.399999999999999</v>
      </c>
      <c r="G55" s="2070">
        <v>32</v>
      </c>
      <c r="H55" s="2071">
        <v>15.865771812080537</v>
      </c>
      <c r="I55" s="2070">
        <v>31</v>
      </c>
      <c r="J55" s="2071" t="s">
        <v>1162</v>
      </c>
      <c r="K55" s="2070">
        <v>31</v>
      </c>
    </row>
    <row r="56" spans="1:20" ht="13.5" customHeight="1" x14ac:dyDescent="0.2">
      <c r="A56" s="2069" t="s">
        <v>1161</v>
      </c>
      <c r="B56" s="2068">
        <v>12.1</v>
      </c>
      <c r="C56" s="2067">
        <v>23</v>
      </c>
      <c r="D56" s="2066">
        <v>12.1</v>
      </c>
      <c r="E56" s="2065">
        <v>23</v>
      </c>
      <c r="F56" s="2066">
        <v>12.053691275167784</v>
      </c>
      <c r="G56" s="2065">
        <v>23</v>
      </c>
      <c r="H56" s="2066">
        <v>12.053691275167784</v>
      </c>
      <c r="I56" s="2065">
        <v>24</v>
      </c>
      <c r="J56" s="2066" t="s">
        <v>180</v>
      </c>
      <c r="K56" s="2065">
        <v>24</v>
      </c>
    </row>
    <row r="57" spans="1:20" ht="13.5" customHeight="1" x14ac:dyDescent="0.2">
      <c r="A57" s="2069" t="s">
        <v>724</v>
      </c>
      <c r="B57" s="2068">
        <v>3.4</v>
      </c>
      <c r="C57" s="2067">
        <v>7</v>
      </c>
      <c r="D57" s="2066">
        <v>3.5</v>
      </c>
      <c r="E57" s="2065">
        <v>7</v>
      </c>
      <c r="F57" s="2066">
        <v>3.4</v>
      </c>
      <c r="G57" s="2065">
        <v>7</v>
      </c>
      <c r="H57" s="2066">
        <v>3.5436241610738253</v>
      </c>
      <c r="I57" s="2065">
        <v>7</v>
      </c>
      <c r="J57" s="2066" t="s">
        <v>1160</v>
      </c>
      <c r="K57" s="2065">
        <v>7</v>
      </c>
    </row>
    <row r="58" spans="1:20" ht="13.5" customHeight="1" x14ac:dyDescent="0.2">
      <c r="A58" s="2069" t="s">
        <v>723</v>
      </c>
      <c r="B58" s="2068">
        <v>1.9</v>
      </c>
      <c r="C58" s="2067">
        <v>4</v>
      </c>
      <c r="D58" s="2066">
        <v>1.9</v>
      </c>
      <c r="E58" s="2065">
        <v>4</v>
      </c>
      <c r="F58" s="2066">
        <v>1.8</v>
      </c>
      <c r="G58" s="2065">
        <v>4</v>
      </c>
      <c r="H58" s="2066">
        <v>2.0671140939597317</v>
      </c>
      <c r="I58" s="2065">
        <v>4</v>
      </c>
      <c r="J58" s="2066" t="s">
        <v>1159</v>
      </c>
      <c r="K58" s="2065">
        <v>4</v>
      </c>
    </row>
    <row r="59" spans="1:20" ht="13.5" customHeight="1" x14ac:dyDescent="0.2">
      <c r="A59" s="2069" t="s">
        <v>722</v>
      </c>
      <c r="B59" s="2068">
        <v>0.6</v>
      </c>
      <c r="C59" s="2067">
        <v>1</v>
      </c>
      <c r="D59" s="2066">
        <v>0.6</v>
      </c>
      <c r="E59" s="2065">
        <v>1</v>
      </c>
      <c r="F59" s="2066">
        <v>0.6</v>
      </c>
      <c r="G59" s="2065">
        <v>1</v>
      </c>
      <c r="H59" s="2066">
        <v>0.71140939597315433</v>
      </c>
      <c r="I59" s="2065">
        <v>1</v>
      </c>
      <c r="J59" s="2066" t="s">
        <v>721</v>
      </c>
      <c r="K59" s="2065">
        <v>1</v>
      </c>
    </row>
    <row r="60" spans="1:20" ht="13.5" customHeight="1" x14ac:dyDescent="0.2">
      <c r="A60" s="2069" t="s">
        <v>1158</v>
      </c>
      <c r="B60" s="2068">
        <v>0.2</v>
      </c>
      <c r="C60" s="2067">
        <v>0</v>
      </c>
      <c r="D60" s="2066">
        <v>0.2</v>
      </c>
      <c r="E60" s="2065">
        <v>0</v>
      </c>
      <c r="F60" s="2066">
        <v>0.2</v>
      </c>
      <c r="G60" s="2065">
        <v>0</v>
      </c>
      <c r="H60" s="2066">
        <v>0.29530201342281881</v>
      </c>
      <c r="I60" s="2065">
        <v>1</v>
      </c>
      <c r="J60" s="2066" t="s">
        <v>1156</v>
      </c>
      <c r="K60" s="2065">
        <v>1</v>
      </c>
    </row>
    <row r="61" spans="1:20" ht="13.5" customHeight="1" thickBot="1" x14ac:dyDescent="0.25">
      <c r="A61" s="2064" t="s">
        <v>1157</v>
      </c>
      <c r="B61" s="2063">
        <v>0.2</v>
      </c>
      <c r="C61" s="2062">
        <v>0</v>
      </c>
      <c r="D61" s="2061">
        <v>0.2</v>
      </c>
      <c r="E61" s="2060">
        <v>0</v>
      </c>
      <c r="F61" s="2061">
        <v>0.2</v>
      </c>
      <c r="G61" s="2060">
        <v>0</v>
      </c>
      <c r="H61" s="2061">
        <v>0.29530201342281881</v>
      </c>
      <c r="I61" s="2060">
        <v>1</v>
      </c>
      <c r="J61" s="2061" t="s">
        <v>1156</v>
      </c>
      <c r="K61" s="2060">
        <v>1</v>
      </c>
    </row>
    <row r="62" spans="1:20" ht="13.5" customHeight="1" x14ac:dyDescent="0.2">
      <c r="A62" s="2059" t="s">
        <v>410</v>
      </c>
      <c r="B62" s="2058">
        <v>52.2</v>
      </c>
      <c r="C62" s="2057">
        <v>1</v>
      </c>
      <c r="D62" s="2056">
        <v>51.9</v>
      </c>
      <c r="E62" s="2055">
        <v>1</v>
      </c>
      <c r="F62" s="2056">
        <v>51.7</v>
      </c>
      <c r="G62" s="2055">
        <v>1</v>
      </c>
      <c r="H62" s="2056">
        <v>50.966442953020135</v>
      </c>
      <c r="I62" s="2055">
        <v>1</v>
      </c>
      <c r="J62" s="2056" t="s">
        <v>1155</v>
      </c>
      <c r="K62" s="2055">
        <v>1</v>
      </c>
      <c r="T62" s="2048"/>
    </row>
    <row r="63" spans="1:20" ht="13.5" customHeight="1" x14ac:dyDescent="0.25">
      <c r="F63" s="2052"/>
    </row>
    <row r="64" spans="1:20" ht="13.5" customHeight="1" x14ac:dyDescent="0.25">
      <c r="A64" s="2048" t="s">
        <v>1154</v>
      </c>
      <c r="F64" s="2049"/>
    </row>
    <row r="65" spans="1:11" ht="13.5" customHeight="1" x14ac:dyDescent="0.25">
      <c r="A65" s="2048" t="s">
        <v>720</v>
      </c>
      <c r="B65" s="2048"/>
      <c r="C65" s="2054"/>
      <c r="D65" s="2048"/>
      <c r="E65" s="2048"/>
      <c r="F65" s="2049"/>
    </row>
    <row r="66" spans="1:11" ht="13.5" customHeight="1" x14ac:dyDescent="0.2">
      <c r="A66" s="2048" t="s">
        <v>719</v>
      </c>
      <c r="B66" s="2053"/>
      <c r="C66" s="2052"/>
      <c r="D66" s="2052"/>
      <c r="E66" s="2052"/>
      <c r="F66" s="2048"/>
      <c r="G66" s="2048"/>
      <c r="H66" s="2048"/>
      <c r="I66" s="2048"/>
      <c r="J66" s="2051"/>
      <c r="K66" s="2048"/>
    </row>
    <row r="67" spans="1:11" ht="13.5" customHeight="1" x14ac:dyDescent="0.25">
      <c r="A67" s="2048" t="s">
        <v>1153</v>
      </c>
      <c r="B67" s="2049"/>
      <c r="C67" s="2050"/>
      <c r="D67" s="2049"/>
      <c r="E67" s="2049"/>
      <c r="F67" s="2048"/>
      <c r="G67" s="2048"/>
      <c r="H67" s="2048"/>
      <c r="I67" s="2048"/>
      <c r="J67" s="2048"/>
      <c r="K67" s="2048"/>
    </row>
  </sheetData>
  <printOptions horizontalCentered="1"/>
  <pageMargins left="0.7" right="0.7" top="0.75" bottom="0.75" header="0.3" footer="0.3"/>
  <pageSetup paperSize="9" scale="80" orientation="portrait" r:id="rId1"/>
  <headerFooter>
    <oddHeader>&amp;R&amp;"Arial,Normal"&amp;8LTV</oddHeader>
    <oddFooter>&amp;C&amp;7Fact book - Q1  2018</oddFooter>
  </headerFooter>
  <colBreaks count="1" manualBreakCount="1">
    <brk id="11" max="68" man="1"/>
  </colBreaks>
  <ignoredErrors>
    <ignoredError sqref="D25:K25 J41:J50 J54:J62 B22:K23" numberStoredAsText="1"/>
  </ignoredErrors>
  <legacyDrawingHF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90EFA"/>
  </sheetPr>
  <dimension ref="A1:K62"/>
  <sheetViews>
    <sheetView topLeftCell="A13" zoomScaleNormal="100" zoomScaleSheetLayoutView="100" zoomScalePageLayoutView="55" workbookViewId="0">
      <selection activeCell="A33" sqref="A33"/>
    </sheetView>
  </sheetViews>
  <sheetFormatPr defaultRowHeight="8.25" x14ac:dyDescent="0.15"/>
  <cols>
    <col min="1" max="1" width="37.85546875" style="1504" customWidth="1"/>
    <col min="2" max="10" width="8.42578125" style="1504" customWidth="1"/>
    <col min="11" max="11" width="10.85546875" style="1504" hidden="1" customWidth="1"/>
    <col min="12" max="16384" width="9.140625" style="1504"/>
  </cols>
  <sheetData>
    <row r="1" spans="1:11" ht="15.75" customHeight="1" x14ac:dyDescent="0.2">
      <c r="A1" s="1577" t="s">
        <v>771</v>
      </c>
      <c r="B1" s="1579"/>
      <c r="C1" s="1578"/>
      <c r="D1" s="1578"/>
      <c r="E1" s="1578"/>
      <c r="F1" s="1578"/>
      <c r="G1" s="1578"/>
      <c r="H1" s="1578"/>
      <c r="I1" s="1577"/>
      <c r="J1" s="1577"/>
      <c r="K1" s="1155"/>
    </row>
    <row r="2" spans="1:11" ht="15.75" customHeight="1" thickBot="1" x14ac:dyDescent="0.25">
      <c r="A2" s="1577"/>
      <c r="B2" s="1579"/>
      <c r="C2" s="1578"/>
      <c r="D2" s="1578"/>
      <c r="E2" s="1578"/>
      <c r="F2" s="1578"/>
      <c r="G2" s="1578"/>
      <c r="H2" s="1578"/>
      <c r="I2" s="1577"/>
      <c r="J2" s="1577"/>
      <c r="K2" s="1155"/>
    </row>
    <row r="3" spans="1:11" ht="14.25" customHeight="1" thickBot="1" x14ac:dyDescent="0.2">
      <c r="A3" s="1576" t="s">
        <v>213</v>
      </c>
      <c r="B3" s="1575" t="s">
        <v>1240</v>
      </c>
      <c r="C3" s="1575" t="s">
        <v>1186</v>
      </c>
      <c r="D3" s="1575" t="s">
        <v>1091</v>
      </c>
      <c r="E3" s="1575" t="s">
        <v>319</v>
      </c>
      <c r="F3" s="1574" t="s">
        <v>318</v>
      </c>
      <c r="G3" s="1574" t="s">
        <v>317</v>
      </c>
      <c r="H3" s="1574" t="s">
        <v>316</v>
      </c>
      <c r="I3" s="1574" t="s">
        <v>315</v>
      </c>
      <c r="J3" s="1573" t="s">
        <v>314</v>
      </c>
      <c r="K3" s="1161" t="s">
        <v>410</v>
      </c>
    </row>
    <row r="4" spans="1:11" s="1533" customFormat="1" ht="14.25" customHeight="1" x14ac:dyDescent="0.2">
      <c r="A4" s="1544" t="s">
        <v>770</v>
      </c>
      <c r="B4" s="1572">
        <v>31056</v>
      </c>
      <c r="C4" s="1572">
        <v>33316</v>
      </c>
      <c r="D4" s="1571">
        <v>32298</v>
      </c>
      <c r="E4" s="1571">
        <v>31395</v>
      </c>
      <c r="F4" s="1571">
        <v>31077</v>
      </c>
      <c r="G4" s="1571">
        <v>32410</v>
      </c>
      <c r="H4" s="1571">
        <v>31070</v>
      </c>
      <c r="I4" s="1571">
        <v>30143</v>
      </c>
      <c r="J4" s="1571">
        <v>29128</v>
      </c>
      <c r="K4" s="1160">
        <v>7.6</v>
      </c>
    </row>
    <row r="5" spans="1:11" s="1533" customFormat="1" ht="14.25" customHeight="1" x14ac:dyDescent="0.2">
      <c r="A5" s="1544" t="s">
        <v>769</v>
      </c>
      <c r="B5" s="1572">
        <v>-841</v>
      </c>
      <c r="C5" s="1572">
        <v>-765</v>
      </c>
      <c r="D5" s="1571">
        <v>-1035</v>
      </c>
      <c r="E5" s="1571">
        <v>-943</v>
      </c>
      <c r="F5" s="1571">
        <v>-897</v>
      </c>
      <c r="G5" s="1571">
        <v>-877</v>
      </c>
      <c r="H5" s="1571">
        <v>-711</v>
      </c>
      <c r="I5" s="1571">
        <v>-1005</v>
      </c>
      <c r="J5" s="1571">
        <v>-901</v>
      </c>
      <c r="K5" s="1160">
        <v>9.1</v>
      </c>
    </row>
    <row r="6" spans="1:11" s="1533" customFormat="1" ht="14.25" customHeight="1" x14ac:dyDescent="0.2">
      <c r="A6" s="1544" t="s">
        <v>1195</v>
      </c>
      <c r="B6" s="1572">
        <v>-759</v>
      </c>
      <c r="C6" s="1572">
        <v>-752</v>
      </c>
      <c r="D6" s="1571"/>
      <c r="E6" s="1571"/>
      <c r="F6" s="1571"/>
      <c r="G6" s="1571"/>
      <c r="H6" s="1571"/>
      <c r="I6" s="1571"/>
      <c r="J6" s="1571"/>
      <c r="K6" s="1160"/>
    </row>
    <row r="7" spans="1:11" s="1533" customFormat="1" ht="14.25" customHeight="1" x14ac:dyDescent="0.2">
      <c r="A7" s="1544" t="s">
        <v>768</v>
      </c>
      <c r="B7" s="1572">
        <v>29456</v>
      </c>
      <c r="C7" s="1572">
        <v>31799</v>
      </c>
      <c r="D7" s="1571">
        <v>31263</v>
      </c>
      <c r="E7" s="1571">
        <v>30452</v>
      </c>
      <c r="F7" s="1571">
        <v>30180</v>
      </c>
      <c r="G7" s="1571">
        <v>31533</v>
      </c>
      <c r="H7" s="1571">
        <v>30359</v>
      </c>
      <c r="I7" s="1571">
        <v>29138</v>
      </c>
      <c r="J7" s="1571">
        <v>28227</v>
      </c>
      <c r="K7" s="1160">
        <v>11.1</v>
      </c>
    </row>
    <row r="8" spans="1:11" s="1533" customFormat="1" ht="14.25" customHeight="1" x14ac:dyDescent="0.2">
      <c r="A8" s="1544" t="s">
        <v>767</v>
      </c>
      <c r="B8" s="1572">
        <v>-697</v>
      </c>
      <c r="C8" s="1572">
        <v>-2747</v>
      </c>
      <c r="D8" s="1571">
        <v>-2005</v>
      </c>
      <c r="E8" s="1571">
        <v>-1107</v>
      </c>
      <c r="F8" s="1571">
        <v>-588</v>
      </c>
      <c r="G8" s="1571">
        <v>-2625</v>
      </c>
      <c r="H8" s="1571">
        <v>-1882</v>
      </c>
      <c r="I8" s="1571">
        <v>-1255</v>
      </c>
      <c r="J8" s="1571">
        <v>-552</v>
      </c>
      <c r="K8" s="1160"/>
    </row>
    <row r="9" spans="1:11" s="1533" customFormat="1" ht="14.25" customHeight="1" x14ac:dyDescent="0.25">
      <c r="A9" s="1544" t="s">
        <v>766</v>
      </c>
      <c r="B9" s="1543">
        <v>-1864</v>
      </c>
      <c r="C9" s="1543">
        <v>-1862</v>
      </c>
      <c r="D9" s="1564">
        <v>-1904</v>
      </c>
      <c r="E9" s="1564">
        <v>-1893</v>
      </c>
      <c r="F9" s="1564">
        <v>-1950</v>
      </c>
      <c r="G9" s="1564">
        <v>-1946</v>
      </c>
      <c r="H9" s="1564">
        <v>-1938</v>
      </c>
      <c r="I9" s="1564">
        <v>-1911</v>
      </c>
      <c r="J9" s="1564">
        <v>-1894</v>
      </c>
      <c r="K9" s="1160">
        <v>6584.7</v>
      </c>
    </row>
    <row r="10" spans="1:11" s="1533" customFormat="1" ht="14.25" customHeight="1" x14ac:dyDescent="0.25">
      <c r="A10" s="1544" t="s">
        <v>765</v>
      </c>
      <c r="B10" s="1570">
        <v>-1958</v>
      </c>
      <c r="C10" s="1569">
        <v>-1972</v>
      </c>
      <c r="D10" s="1568">
        <v>-1850</v>
      </c>
      <c r="E10" s="1568">
        <v>-1741</v>
      </c>
      <c r="F10" s="1568">
        <v>-1627</v>
      </c>
      <c r="G10" s="1568">
        <v>-1489</v>
      </c>
      <c r="H10" s="1568">
        <v>-1309</v>
      </c>
      <c r="I10" s="1568">
        <v>-1189</v>
      </c>
      <c r="J10" s="1568">
        <v>-1062</v>
      </c>
      <c r="K10" s="1160">
        <v>7881.8</v>
      </c>
    </row>
    <row r="11" spans="1:11" s="1533" customFormat="1" ht="14.25" customHeight="1" x14ac:dyDescent="0.25">
      <c r="A11" s="1544" t="s">
        <v>764</v>
      </c>
      <c r="B11" s="1543">
        <v>-85</v>
      </c>
      <c r="C11" s="1543">
        <v>-291</v>
      </c>
      <c r="D11" s="1564">
        <v>-223</v>
      </c>
      <c r="E11" s="1564">
        <v>-204</v>
      </c>
      <c r="F11" s="1564">
        <v>-252</v>
      </c>
      <c r="G11" s="1564">
        <v>-212</v>
      </c>
      <c r="H11" s="1564">
        <v>-213</v>
      </c>
      <c r="I11" s="1564">
        <v>-305</v>
      </c>
      <c r="J11" s="1564">
        <v>-303</v>
      </c>
      <c r="K11" s="1160">
        <v>9611.4</v>
      </c>
    </row>
    <row r="12" spans="1:11" s="1533" customFormat="1" ht="14.25" customHeight="1" x14ac:dyDescent="0.2">
      <c r="A12" s="1544" t="s">
        <v>763</v>
      </c>
      <c r="B12" s="1567">
        <v>-176</v>
      </c>
      <c r="C12" s="1566">
        <v>-152</v>
      </c>
      <c r="D12" s="1565">
        <v>-279</v>
      </c>
      <c r="E12" s="1565">
        <v>-262</v>
      </c>
      <c r="F12" s="1565">
        <v>-261</v>
      </c>
      <c r="G12" s="1565">
        <v>-240</v>
      </c>
      <c r="H12" s="1565">
        <v>-96</v>
      </c>
      <c r="I12" s="1565">
        <v>-104</v>
      </c>
      <c r="J12" s="1565">
        <v>-168</v>
      </c>
      <c r="K12" s="1155"/>
    </row>
    <row r="13" spans="1:11" s="1533" customFormat="1" ht="14.25" customHeight="1" x14ac:dyDescent="0.2">
      <c r="A13" s="1544" t="s">
        <v>753</v>
      </c>
      <c r="B13" s="1543">
        <v>-330</v>
      </c>
      <c r="C13" s="1543">
        <v>-259</v>
      </c>
      <c r="D13" s="1564">
        <v>-323</v>
      </c>
      <c r="E13" s="1564">
        <v>-356</v>
      </c>
      <c r="F13" s="1564">
        <v>-420</v>
      </c>
      <c r="G13" s="1564">
        <v>-483</v>
      </c>
      <c r="H13" s="1564">
        <v>-493</v>
      </c>
      <c r="I13" s="1564">
        <v>-355</v>
      </c>
      <c r="J13" s="1564">
        <v>-400</v>
      </c>
      <c r="K13" s="1155"/>
    </row>
    <row r="14" spans="1:11" s="1533" customFormat="1" ht="12" x14ac:dyDescent="0.2">
      <c r="A14" s="1552" t="s">
        <v>762</v>
      </c>
      <c r="B14" s="1551">
        <v>24345</v>
      </c>
      <c r="C14" s="1551">
        <v>24515</v>
      </c>
      <c r="D14" s="1563">
        <v>24679</v>
      </c>
      <c r="E14" s="1563">
        <v>24890</v>
      </c>
      <c r="F14" s="1563">
        <v>25083</v>
      </c>
      <c r="G14" s="1563">
        <v>24538</v>
      </c>
      <c r="H14" s="1563">
        <v>24428</v>
      </c>
      <c r="I14" s="1563">
        <v>24019</v>
      </c>
      <c r="J14" s="1563">
        <v>23848</v>
      </c>
      <c r="K14" s="1154" t="s">
        <v>706</v>
      </c>
    </row>
    <row r="15" spans="1:11" s="1533" customFormat="1" ht="14.25" customHeight="1" thickBot="1" x14ac:dyDescent="0.3">
      <c r="A15" s="1544" t="s">
        <v>761</v>
      </c>
      <c r="B15" s="1558">
        <v>0.19800000000000001</v>
      </c>
      <c r="C15" s="1558">
        <v>0.19500000000000001</v>
      </c>
      <c r="D15" s="1557">
        <v>0.192</v>
      </c>
      <c r="E15" s="1557">
        <v>0.192</v>
      </c>
      <c r="F15" s="1557">
        <v>0.188</v>
      </c>
      <c r="G15" s="1557">
        <v>0.184</v>
      </c>
      <c r="H15" s="1557">
        <v>0.17899999999999999</v>
      </c>
      <c r="I15" s="1557">
        <v>0.16800000000000001</v>
      </c>
      <c r="J15" s="1557">
        <v>0.16700000000000001</v>
      </c>
      <c r="K15" s="1159">
        <v>2015</v>
      </c>
    </row>
    <row r="16" spans="1:11" s="1533" customFormat="1" ht="14.25" customHeight="1" x14ac:dyDescent="0.25">
      <c r="A16" s="1544"/>
      <c r="B16" s="1562"/>
      <c r="C16" s="1561"/>
      <c r="D16" s="1560"/>
      <c r="E16" s="1560"/>
      <c r="F16" s="1560"/>
      <c r="G16" s="1560"/>
      <c r="H16" s="1560"/>
      <c r="I16" s="1560"/>
      <c r="J16" s="1560"/>
      <c r="K16" s="1158" t="e">
        <v>#REF!</v>
      </c>
    </row>
    <row r="17" spans="1:11" s="1533" customFormat="1" ht="14.25" customHeight="1" x14ac:dyDescent="0.2">
      <c r="A17" s="1553" t="s">
        <v>760</v>
      </c>
      <c r="B17" s="1543">
        <v>2953</v>
      </c>
      <c r="C17" s="1543">
        <v>3493</v>
      </c>
      <c r="D17" s="1559">
        <v>2790</v>
      </c>
      <c r="E17" s="1543">
        <v>2855</v>
      </c>
      <c r="F17" s="1543">
        <v>2998</v>
      </c>
      <c r="G17" s="1543">
        <v>3017</v>
      </c>
      <c r="H17" s="1543">
        <v>2932</v>
      </c>
      <c r="I17" s="1543">
        <v>2938</v>
      </c>
      <c r="J17" s="1543">
        <v>2868</v>
      </c>
      <c r="K17" s="1155"/>
    </row>
    <row r="18" spans="1:11" s="1533" customFormat="1" ht="22.5" x14ac:dyDescent="0.2">
      <c r="A18" s="1544" t="s">
        <v>759</v>
      </c>
      <c r="B18" s="1556"/>
      <c r="C18" s="2423"/>
      <c r="D18" s="1555"/>
      <c r="E18" s="1555"/>
      <c r="F18" s="1555"/>
      <c r="G18" s="1555"/>
      <c r="H18" s="1555"/>
      <c r="I18" s="1555"/>
      <c r="J18" s="1555"/>
      <c r="K18" s="1155"/>
    </row>
    <row r="19" spans="1:11" s="1533" customFormat="1" ht="14.25" customHeight="1" x14ac:dyDescent="0.2">
      <c r="A19" s="1552" t="s">
        <v>758</v>
      </c>
      <c r="B19" s="1551">
        <v>27298</v>
      </c>
      <c r="C19" s="1551">
        <v>28008</v>
      </c>
      <c r="D19" s="1551">
        <v>27470</v>
      </c>
      <c r="E19" s="1551">
        <v>27746</v>
      </c>
      <c r="F19" s="1551">
        <v>28081</v>
      </c>
      <c r="G19" s="1551">
        <v>27555</v>
      </c>
      <c r="H19" s="1551">
        <v>27360</v>
      </c>
      <c r="I19" s="1551">
        <v>26958</v>
      </c>
      <c r="J19" s="1551">
        <v>26716</v>
      </c>
      <c r="K19" s="1155"/>
    </row>
    <row r="20" spans="1:11" s="1533" customFormat="1" ht="12" x14ac:dyDescent="0.2">
      <c r="A20" s="1544" t="s">
        <v>757</v>
      </c>
      <c r="B20" s="1558">
        <v>0.223</v>
      </c>
      <c r="C20" s="1558">
        <v>0.223</v>
      </c>
      <c r="D20" s="1557">
        <v>0.214</v>
      </c>
      <c r="E20" s="1557">
        <v>0.214</v>
      </c>
      <c r="F20" s="1557">
        <v>0.21</v>
      </c>
      <c r="G20" s="1557">
        <v>0.20699999999999999</v>
      </c>
      <c r="H20" s="1557">
        <v>0.20100000000000001</v>
      </c>
      <c r="I20" s="1557">
        <v>0.189</v>
      </c>
      <c r="J20" s="1557">
        <v>0.187</v>
      </c>
      <c r="K20" s="1154" t="s">
        <v>1095</v>
      </c>
    </row>
    <row r="21" spans="1:11" s="1533" customFormat="1" ht="14.25" customHeight="1" thickBot="1" x14ac:dyDescent="0.25">
      <c r="A21" s="1544"/>
      <c r="B21" s="1556"/>
      <c r="C21" s="1556"/>
      <c r="D21" s="1555"/>
      <c r="E21" s="1555"/>
      <c r="F21" s="1555"/>
      <c r="G21" s="1555"/>
      <c r="H21" s="1555"/>
      <c r="I21" s="1555"/>
      <c r="J21" s="1555"/>
      <c r="K21" s="1157">
        <v>2014</v>
      </c>
    </row>
    <row r="22" spans="1:11" s="1533" customFormat="1" ht="14.25" customHeight="1" x14ac:dyDescent="0.25">
      <c r="A22" s="1544" t="s">
        <v>756</v>
      </c>
      <c r="B22" s="1543">
        <v>4656</v>
      </c>
      <c r="C22" s="1543">
        <v>4903</v>
      </c>
      <c r="D22" s="1543">
        <v>5119</v>
      </c>
      <c r="E22" s="1543">
        <v>5333</v>
      </c>
      <c r="F22" s="1543">
        <v>5629</v>
      </c>
      <c r="G22" s="1543">
        <v>6541</v>
      </c>
      <c r="H22" s="1543">
        <v>6581</v>
      </c>
      <c r="I22" s="1543">
        <v>5754</v>
      </c>
      <c r="J22" s="1543">
        <v>5800</v>
      </c>
      <c r="K22" s="1156">
        <v>21.8</v>
      </c>
    </row>
    <row r="23" spans="1:11" s="1533" customFormat="1" ht="14.25" customHeight="1" x14ac:dyDescent="0.25">
      <c r="A23" s="1554" t="s">
        <v>755</v>
      </c>
      <c r="B23" s="1543">
        <v>221</v>
      </c>
      <c r="C23" s="1543">
        <v>241</v>
      </c>
      <c r="D23" s="1543">
        <v>245</v>
      </c>
      <c r="E23" s="1543">
        <v>257</v>
      </c>
      <c r="F23" s="1543">
        <v>271</v>
      </c>
      <c r="G23" s="1543">
        <v>271</v>
      </c>
      <c r="H23" s="1543">
        <v>270</v>
      </c>
      <c r="I23" s="1543">
        <v>268</v>
      </c>
      <c r="J23" s="1543">
        <v>254</v>
      </c>
      <c r="K23" s="1156">
        <v>25.3</v>
      </c>
    </row>
    <row r="24" spans="1:11" s="1533" customFormat="1" ht="22.5" x14ac:dyDescent="0.25">
      <c r="A24" s="1544" t="s">
        <v>754</v>
      </c>
      <c r="B24" s="1543">
        <v>-1205</v>
      </c>
      <c r="C24" s="1543">
        <v>-1205</v>
      </c>
      <c r="D24" s="1543">
        <v>-1205</v>
      </c>
      <c r="E24" s="1543">
        <v>-1205</v>
      </c>
      <c r="F24" s="1543">
        <v>-1205</v>
      </c>
      <c r="G24" s="1543">
        <v>-1205</v>
      </c>
      <c r="H24" s="1543">
        <v>-1205</v>
      </c>
      <c r="I24" s="1543">
        <v>-1205</v>
      </c>
      <c r="J24" s="1543">
        <v>-1205</v>
      </c>
      <c r="K24" s="1156">
        <v>30.6</v>
      </c>
    </row>
    <row r="25" spans="1:11" s="1533" customFormat="1" ht="14.25" customHeight="1" x14ac:dyDescent="0.25">
      <c r="A25" s="1553" t="s">
        <v>753</v>
      </c>
      <c r="B25" s="1543">
        <v>156</v>
      </c>
      <c r="C25" s="1543">
        <v>41</v>
      </c>
      <c r="D25" s="1543">
        <v>39</v>
      </c>
      <c r="E25" s="1543">
        <v>-30</v>
      </c>
      <c r="F25" s="1543">
        <v>23</v>
      </c>
      <c r="G25" s="1543">
        <v>13</v>
      </c>
      <c r="H25" s="1543">
        <v>29</v>
      </c>
      <c r="I25" s="1543">
        <v>23</v>
      </c>
      <c r="J25" s="1543">
        <v>-58</v>
      </c>
      <c r="K25" s="1156"/>
    </row>
    <row r="26" spans="1:11" s="1533" customFormat="1" ht="14.25" customHeight="1" x14ac:dyDescent="0.25">
      <c r="A26" s="1552" t="s">
        <v>752</v>
      </c>
      <c r="B26" s="1551">
        <v>30906</v>
      </c>
      <c r="C26" s="1551">
        <v>31747</v>
      </c>
      <c r="D26" s="1551">
        <v>31423</v>
      </c>
      <c r="E26" s="1551">
        <v>31844</v>
      </c>
      <c r="F26" s="1551">
        <v>32528</v>
      </c>
      <c r="G26" s="1551">
        <v>32904</v>
      </c>
      <c r="H26" s="1551">
        <v>32765</v>
      </c>
      <c r="I26" s="1551">
        <v>31530</v>
      </c>
      <c r="J26" s="1551">
        <v>31253</v>
      </c>
      <c r="K26" s="1156">
        <v>21.9</v>
      </c>
    </row>
    <row r="27" spans="1:11" s="1533" customFormat="1" ht="14.25" customHeight="1" x14ac:dyDescent="0.25">
      <c r="A27" s="1544" t="s">
        <v>751</v>
      </c>
      <c r="B27" s="1550">
        <v>0.252</v>
      </c>
      <c r="C27" s="1549">
        <v>0.252</v>
      </c>
      <c r="D27" s="1548">
        <v>0.245</v>
      </c>
      <c r="E27" s="1548">
        <v>0.246</v>
      </c>
      <c r="F27" s="1548">
        <v>0.24299999999999999</v>
      </c>
      <c r="G27" s="1548">
        <v>0.247</v>
      </c>
      <c r="H27" s="1548">
        <v>0.24099999999999999</v>
      </c>
      <c r="I27" s="1548">
        <v>0.221</v>
      </c>
      <c r="J27" s="1548">
        <v>0.218</v>
      </c>
      <c r="K27" s="1156">
        <v>25.4</v>
      </c>
    </row>
    <row r="28" spans="1:11" s="1533" customFormat="1" ht="14.25" customHeight="1" x14ac:dyDescent="0.25">
      <c r="A28" s="1544"/>
      <c r="B28" s="1547"/>
      <c r="C28" s="1546"/>
      <c r="D28" s="1545"/>
      <c r="E28" s="1545"/>
      <c r="F28" s="1545"/>
      <c r="G28" s="1545"/>
      <c r="H28" s="1545"/>
      <c r="I28" s="1545"/>
      <c r="J28" s="1545"/>
      <c r="K28" s="1156"/>
    </row>
    <row r="29" spans="1:11" s="1533" customFormat="1" ht="14.25" customHeight="1" x14ac:dyDescent="0.25">
      <c r="A29" s="1544" t="s">
        <v>750</v>
      </c>
      <c r="B29" s="1543"/>
      <c r="C29" s="1543">
        <v>202424</v>
      </c>
      <c r="D29" s="1543">
        <v>206380</v>
      </c>
      <c r="E29" s="1543">
        <v>208837</v>
      </c>
      <c r="F29" s="1543">
        <v>213740</v>
      </c>
      <c r="G29" s="1543">
        <v>215812</v>
      </c>
      <c r="H29" s="1543">
        <v>218064</v>
      </c>
      <c r="I29" s="1543">
        <v>220962</v>
      </c>
      <c r="J29" s="1543">
        <v>220277</v>
      </c>
      <c r="K29" s="1156"/>
    </row>
    <row r="30" spans="1:11" s="1533" customFormat="1" ht="14.25" customHeight="1" x14ac:dyDescent="0.25">
      <c r="A30" s="1542" t="s">
        <v>749</v>
      </c>
      <c r="B30" s="1541">
        <v>122679</v>
      </c>
      <c r="C30" s="1541">
        <v>125779</v>
      </c>
      <c r="D30" s="1541">
        <v>128303</v>
      </c>
      <c r="E30" s="1541">
        <v>129705</v>
      </c>
      <c r="F30" s="1541">
        <v>133588</v>
      </c>
      <c r="G30" s="1541">
        <v>133157</v>
      </c>
      <c r="H30" s="1541">
        <v>136191</v>
      </c>
      <c r="I30" s="1541">
        <v>142913</v>
      </c>
      <c r="J30" s="1541">
        <v>143063</v>
      </c>
      <c r="K30" s="1156"/>
    </row>
    <row r="31" spans="1:11" s="1533" customFormat="1" ht="14.25" customHeight="1" x14ac:dyDescent="0.2">
      <c r="A31" s="1537" t="s">
        <v>748</v>
      </c>
      <c r="B31" s="1540"/>
      <c r="C31" s="1539"/>
      <c r="D31" s="1538"/>
      <c r="E31" s="1538"/>
      <c r="F31" s="1538"/>
      <c r="G31" s="1538"/>
      <c r="H31" s="1538"/>
      <c r="I31" s="1538"/>
      <c r="J31" s="1538"/>
      <c r="K31" s="1156">
        <v>30.7</v>
      </c>
    </row>
    <row r="32" spans="1:11" s="1533" customFormat="1" ht="14.25" customHeight="1" x14ac:dyDescent="0.2">
      <c r="A32" s="1537" t="s">
        <v>747</v>
      </c>
      <c r="B32" s="1536">
        <v>0.84899999999999998</v>
      </c>
      <c r="C32" s="1535">
        <v>0.90100000000000002</v>
      </c>
      <c r="D32" s="1535">
        <v>0.82899999999999996</v>
      </c>
      <c r="E32" s="1535">
        <v>0.70099999999999996</v>
      </c>
      <c r="F32" s="1535">
        <v>0.70099999999999996</v>
      </c>
      <c r="G32" s="1535">
        <v>0.69699999999999995</v>
      </c>
      <c r="H32" s="1535">
        <v>0.70599999999999996</v>
      </c>
      <c r="I32" s="1535">
        <v>0.70599999999999996</v>
      </c>
      <c r="J32" s="1535">
        <v>0.70599999999999996</v>
      </c>
      <c r="K32" s="1155"/>
    </row>
    <row r="33" spans="1:11" s="1533" customFormat="1" ht="15.75" customHeight="1" x14ac:dyDescent="0.2">
      <c r="A33" s="1534"/>
      <c r="B33" s="1508"/>
      <c r="C33" s="1507"/>
      <c r="D33" s="1507"/>
      <c r="E33" s="1507"/>
      <c r="F33" s="1507"/>
      <c r="G33" s="1507"/>
      <c r="H33" s="1507"/>
      <c r="I33" s="1507"/>
      <c r="J33" s="1507"/>
      <c r="K33" s="1154" t="s">
        <v>706</v>
      </c>
    </row>
    <row r="34" spans="1:11" s="1533" customFormat="1" ht="15.75" customHeight="1" x14ac:dyDescent="0.2">
      <c r="A34" s="1534"/>
      <c r="B34" s="1508"/>
      <c r="C34" s="1507"/>
      <c r="D34" s="1507"/>
      <c r="E34" s="1507"/>
      <c r="F34" s="1507"/>
      <c r="G34" s="1507"/>
      <c r="H34" s="1507"/>
      <c r="I34" s="1507"/>
      <c r="J34" s="1507"/>
      <c r="K34" s="1154"/>
    </row>
    <row r="35" spans="1:11" ht="14.25" customHeight="1" x14ac:dyDescent="0.15">
      <c r="A35" s="1532" t="s">
        <v>746</v>
      </c>
      <c r="B35" s="1579"/>
      <c r="C35" s="1531"/>
      <c r="D35" s="1531"/>
      <c r="E35" s="1530"/>
      <c r="F35" s="1530"/>
      <c r="G35" s="1506"/>
      <c r="H35" s="1506"/>
      <c r="I35" s="1506"/>
      <c r="J35" s="1506"/>
    </row>
    <row r="36" spans="1:11" ht="14.25" customHeight="1" thickBot="1" x14ac:dyDescent="0.25">
      <c r="A36" s="1529"/>
      <c r="B36" s="1521"/>
      <c r="C36" s="1520"/>
      <c r="D36" s="1520"/>
      <c r="E36" s="1523"/>
      <c r="F36" s="1523"/>
      <c r="G36" s="1506"/>
      <c r="H36" s="1506"/>
      <c r="I36" s="1506"/>
      <c r="J36" s="1506"/>
    </row>
    <row r="37" spans="1:11" ht="14.25" customHeight="1" thickBot="1" x14ac:dyDescent="0.2">
      <c r="A37" s="1522" t="s">
        <v>509</v>
      </c>
      <c r="B37" s="1575" t="s">
        <v>1240</v>
      </c>
      <c r="C37" s="1517" t="s">
        <v>1186</v>
      </c>
      <c r="D37" s="1517" t="s">
        <v>1091</v>
      </c>
      <c r="E37" s="1517" t="s">
        <v>319</v>
      </c>
      <c r="F37" s="1516" t="s">
        <v>318</v>
      </c>
      <c r="G37" s="1516" t="s">
        <v>317</v>
      </c>
      <c r="H37" s="1516" t="s">
        <v>316</v>
      </c>
      <c r="I37" s="1516" t="s">
        <v>315</v>
      </c>
      <c r="J37" s="1516" t="s">
        <v>314</v>
      </c>
    </row>
    <row r="38" spans="1:11" ht="14.25" customHeight="1" x14ac:dyDescent="0.2">
      <c r="A38" s="1175" t="s">
        <v>744</v>
      </c>
      <c r="B38" s="1528">
        <v>19.8</v>
      </c>
      <c r="C38" s="1527">
        <v>19.5</v>
      </c>
      <c r="D38" s="1527">
        <v>19.2</v>
      </c>
      <c r="E38" s="1527">
        <v>19.2</v>
      </c>
      <c r="F38" s="1527">
        <v>18.8</v>
      </c>
      <c r="G38" s="1527">
        <v>18.399999999999999</v>
      </c>
      <c r="H38" s="1527">
        <v>17.899999999999999</v>
      </c>
      <c r="I38" s="1527">
        <v>16.8</v>
      </c>
      <c r="J38" s="1526">
        <v>16.7</v>
      </c>
    </row>
    <row r="39" spans="1:11" ht="14.25" customHeight="1" x14ac:dyDescent="0.2">
      <c r="A39" s="1175" t="s">
        <v>743</v>
      </c>
      <c r="B39" s="1528">
        <v>22.3</v>
      </c>
      <c r="C39" s="1527">
        <v>22.3</v>
      </c>
      <c r="D39" s="1527">
        <v>21.4</v>
      </c>
      <c r="E39" s="1527">
        <v>21.4</v>
      </c>
      <c r="F39" s="1527">
        <v>21</v>
      </c>
      <c r="G39" s="1527">
        <v>20.7</v>
      </c>
      <c r="H39" s="1527">
        <v>20.100000000000001</v>
      </c>
      <c r="I39" s="1527">
        <v>18.899999999999999</v>
      </c>
      <c r="J39" s="1526">
        <v>18.7</v>
      </c>
    </row>
    <row r="40" spans="1:11" ht="14.25" customHeight="1" x14ac:dyDescent="0.2">
      <c r="A40" s="1175" t="s">
        <v>745</v>
      </c>
      <c r="B40" s="1528">
        <v>25.2</v>
      </c>
      <c r="C40" s="1527">
        <v>25.2</v>
      </c>
      <c r="D40" s="1527">
        <v>24.5</v>
      </c>
      <c r="E40" s="1527">
        <v>24.6</v>
      </c>
      <c r="F40" s="1527">
        <v>24.3</v>
      </c>
      <c r="G40" s="1527">
        <v>24.7</v>
      </c>
      <c r="H40" s="1527">
        <v>24.1</v>
      </c>
      <c r="I40" s="1527">
        <v>22.1</v>
      </c>
      <c r="J40" s="1526">
        <v>21.8</v>
      </c>
    </row>
    <row r="41" spans="1:11" ht="14.25" customHeight="1" x14ac:dyDescent="0.2">
      <c r="A41" s="1175" t="s">
        <v>742</v>
      </c>
      <c r="B41" s="1528">
        <v>19.8</v>
      </c>
      <c r="C41" s="1527">
        <v>19</v>
      </c>
      <c r="D41" s="1527">
        <v>18.8</v>
      </c>
      <c r="E41" s="1527">
        <v>18.7</v>
      </c>
      <c r="F41" s="1527">
        <v>18.399999999999999</v>
      </c>
      <c r="G41" s="1527">
        <v>17.399999999999999</v>
      </c>
      <c r="H41" s="1527">
        <v>17.100000000000001</v>
      </c>
      <c r="I41" s="1527">
        <v>16.3</v>
      </c>
      <c r="J41" s="1526">
        <v>16.399999999999999</v>
      </c>
    </row>
    <row r="42" spans="1:11" ht="14.25" customHeight="1" x14ac:dyDescent="0.2">
      <c r="A42" s="1175" t="s">
        <v>741</v>
      </c>
      <c r="B42" s="1528">
        <v>22.2</v>
      </c>
      <c r="C42" s="1527">
        <v>21.7</v>
      </c>
      <c r="D42" s="1527">
        <v>21</v>
      </c>
      <c r="E42" s="1527">
        <v>20.9</v>
      </c>
      <c r="F42" s="1527">
        <v>20.6</v>
      </c>
      <c r="G42" s="1527">
        <v>19.7</v>
      </c>
      <c r="H42" s="1527">
        <v>19.2</v>
      </c>
      <c r="I42" s="1527">
        <v>18.399999999999999</v>
      </c>
      <c r="J42" s="1526">
        <v>18.399999999999999</v>
      </c>
    </row>
    <row r="43" spans="1:11" ht="14.25" customHeight="1" x14ac:dyDescent="0.2">
      <c r="A43" s="1175" t="s">
        <v>740</v>
      </c>
      <c r="B43" s="1528">
        <v>25.2</v>
      </c>
      <c r="C43" s="1527">
        <v>24.7</v>
      </c>
      <c r="D43" s="1527">
        <v>24.1</v>
      </c>
      <c r="E43" s="1527">
        <v>24</v>
      </c>
      <c r="F43" s="1527">
        <v>24</v>
      </c>
      <c r="G43" s="1527">
        <v>23.7</v>
      </c>
      <c r="H43" s="1527">
        <v>23.2</v>
      </c>
      <c r="I43" s="1527">
        <v>21.6</v>
      </c>
      <c r="J43" s="1526">
        <v>21.5</v>
      </c>
    </row>
    <row r="44" spans="1:11" ht="14.25" customHeight="1" thickBot="1" x14ac:dyDescent="0.25">
      <c r="A44" s="1525"/>
      <c r="B44" s="1524"/>
      <c r="C44" s="1523"/>
      <c r="D44" s="1523"/>
      <c r="E44" s="1523"/>
      <c r="F44" s="1523"/>
      <c r="G44" s="1519"/>
      <c r="H44" s="1519"/>
      <c r="I44" s="1519"/>
      <c r="J44" s="1519"/>
    </row>
    <row r="45" spans="1:11" ht="14.25" customHeight="1" thickBot="1" x14ac:dyDescent="0.25">
      <c r="A45" s="1518" t="s">
        <v>739</v>
      </c>
      <c r="B45" s="1517" t="s">
        <v>1300</v>
      </c>
      <c r="C45" s="1517" t="s">
        <v>1199</v>
      </c>
      <c r="D45" s="1517" t="s">
        <v>1193</v>
      </c>
      <c r="E45" s="1517" t="s">
        <v>1102</v>
      </c>
      <c r="F45" s="1516" t="s">
        <v>1101</v>
      </c>
      <c r="G45" s="1516" t="s">
        <v>1100</v>
      </c>
      <c r="H45" s="1516" t="s">
        <v>1099</v>
      </c>
      <c r="I45" s="1516" t="s">
        <v>1098</v>
      </c>
      <c r="J45" s="1516" t="s">
        <v>314</v>
      </c>
    </row>
    <row r="46" spans="1:11" ht="14.25" customHeight="1" x14ac:dyDescent="0.2">
      <c r="A46" s="1175" t="s">
        <v>738</v>
      </c>
      <c r="B46" s="1515">
        <v>27298</v>
      </c>
      <c r="C46" s="1514">
        <v>28008</v>
      </c>
      <c r="D46" s="1514">
        <v>27470</v>
      </c>
      <c r="E46" s="1514">
        <v>27746</v>
      </c>
      <c r="F46" s="1514">
        <v>28081</v>
      </c>
      <c r="G46" s="1514">
        <v>27555</v>
      </c>
      <c r="H46" s="1514">
        <v>27360</v>
      </c>
      <c r="I46" s="1514">
        <v>26958</v>
      </c>
      <c r="J46" s="1513">
        <v>26268</v>
      </c>
    </row>
    <row r="47" spans="1:11" ht="14.25" customHeight="1" x14ac:dyDescent="0.2">
      <c r="A47" s="1175" t="s">
        <v>737</v>
      </c>
      <c r="B47" s="1515">
        <v>538378</v>
      </c>
      <c r="C47" s="1514">
        <v>538338</v>
      </c>
      <c r="D47" s="1514">
        <v>563768</v>
      </c>
      <c r="E47" s="1514">
        <v>593799</v>
      </c>
      <c r="F47" s="1514">
        <v>601713</v>
      </c>
      <c r="G47" s="1514">
        <v>555688</v>
      </c>
      <c r="H47" s="1514">
        <v>588704</v>
      </c>
      <c r="I47" s="1514">
        <v>598951</v>
      </c>
      <c r="J47" s="1513">
        <v>595710</v>
      </c>
    </row>
    <row r="48" spans="1:11" ht="14.25" customHeight="1" x14ac:dyDescent="0.2">
      <c r="A48" s="1512" t="s">
        <v>736</v>
      </c>
      <c r="B48" s="1511">
        <v>5.0999999999999996</v>
      </c>
      <c r="C48" s="1510">
        <v>5.2</v>
      </c>
      <c r="D48" s="1510">
        <v>4.9000000000000004</v>
      </c>
      <c r="E48" s="1510">
        <v>4.7</v>
      </c>
      <c r="F48" s="1510">
        <v>4.7</v>
      </c>
      <c r="G48" s="1510">
        <v>5</v>
      </c>
      <c r="H48" s="1510">
        <v>4.5999999999999996</v>
      </c>
      <c r="I48" s="1510">
        <v>4.5</v>
      </c>
      <c r="J48" s="1509">
        <v>4.4000000000000004</v>
      </c>
    </row>
    <row r="49" spans="1:10" ht="14.25" customHeight="1" x14ac:dyDescent="0.2">
      <c r="A49" s="1167" t="s">
        <v>1094</v>
      </c>
      <c r="B49" s="1508"/>
      <c r="C49" s="1507"/>
      <c r="D49" s="1507"/>
      <c r="E49" s="1507"/>
      <c r="F49" s="1507"/>
      <c r="G49" s="1506"/>
      <c r="H49" s="1506"/>
      <c r="I49" s="1506"/>
      <c r="J49" s="1506"/>
    </row>
    <row r="50" spans="1:10" ht="15" customHeight="1" x14ac:dyDescent="0.15">
      <c r="A50" s="1505"/>
      <c r="B50" s="1505"/>
      <c r="C50" s="1505"/>
      <c r="D50" s="1505"/>
      <c r="E50" s="1505"/>
      <c r="F50" s="1505"/>
      <c r="G50" s="1505"/>
      <c r="H50" s="1505"/>
      <c r="I50" s="1505"/>
      <c r="J50" s="1505"/>
    </row>
    <row r="51" spans="1:10" ht="15" customHeight="1" x14ac:dyDescent="0.15">
      <c r="A51" s="1505"/>
      <c r="B51" s="1505"/>
      <c r="C51" s="1505"/>
      <c r="D51" s="1505"/>
      <c r="E51" s="1505"/>
      <c r="F51" s="1505"/>
      <c r="G51" s="1505"/>
      <c r="H51" s="1505"/>
      <c r="I51" s="1505"/>
      <c r="J51" s="1505"/>
    </row>
    <row r="52" spans="1:10" ht="15" customHeight="1" x14ac:dyDescent="0.15">
      <c r="A52" s="1505"/>
      <c r="B52" s="1505"/>
      <c r="C52" s="1505"/>
      <c r="D52" s="1505"/>
      <c r="E52" s="1505"/>
      <c r="F52" s="1505"/>
      <c r="G52" s="1505"/>
      <c r="H52" s="1505"/>
      <c r="I52" s="1505"/>
      <c r="J52" s="1505"/>
    </row>
    <row r="53" spans="1:10" ht="15" customHeight="1" x14ac:dyDescent="0.15"/>
    <row r="54" spans="1:10" ht="15" customHeight="1" x14ac:dyDescent="0.15"/>
    <row r="55" spans="1:10" ht="15" customHeight="1" x14ac:dyDescent="0.15"/>
    <row r="56" spans="1:10" ht="15" customHeight="1" x14ac:dyDescent="0.15"/>
    <row r="57" spans="1:10" ht="15" customHeight="1" x14ac:dyDescent="0.15"/>
    <row r="58" spans="1:10" ht="15" customHeight="1" x14ac:dyDescent="0.15"/>
    <row r="59" spans="1:10" ht="15" customHeight="1" x14ac:dyDescent="0.15"/>
    <row r="60" spans="1:10" ht="15" customHeight="1" x14ac:dyDescent="0.15"/>
    <row r="61" spans="1:10" ht="15" customHeight="1" x14ac:dyDescent="0.15"/>
    <row r="62" spans="1:10" ht="15" customHeight="1" x14ac:dyDescent="0.15"/>
  </sheetData>
  <pageMargins left="0.7" right="0.7" top="0.75" bottom="0.75" header="0.3" footer="0.3"/>
  <pageSetup paperSize="9" scale="76" pageOrder="overThenDown" orientation="portrait" r:id="rId1"/>
  <headerFooter>
    <oddHeader>&amp;R&amp;"Arial,Normal"&amp;8Risk, liquidity and capital management</oddHeader>
    <oddFooter>&amp;C&amp;"Arial,Normal"&amp;7Fact book - Q1 2018</oddFooter>
  </headerFooter>
  <colBreaks count="1" manualBreakCount="1">
    <brk id="10" max="71" man="1"/>
  </colBreaks>
  <customProperties>
    <customPr name="_pios_id" r:id="rId2"/>
  </customProperties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4"/>
  <sheetViews>
    <sheetView showGridLines="0" showZeros="0" view="pageLayout" topLeftCell="A31" zoomScaleNormal="100" zoomScaleSheetLayoutView="100" workbookViewId="0">
      <selection activeCell="A63" sqref="A63"/>
    </sheetView>
  </sheetViews>
  <sheetFormatPr defaultRowHeight="15" x14ac:dyDescent="0.25"/>
  <cols>
    <col min="1" max="1" width="34.42578125" customWidth="1"/>
    <col min="2" max="10" width="8" customWidth="1"/>
  </cols>
  <sheetData>
    <row r="1" spans="1:10" ht="15" customHeight="1" x14ac:dyDescent="0.25">
      <c r="A1" s="1577" t="s">
        <v>799</v>
      </c>
      <c r="B1" s="1579"/>
      <c r="C1" s="1578"/>
      <c r="D1" s="1578"/>
      <c r="E1" s="1578"/>
      <c r="F1" s="1578"/>
      <c r="G1" s="1578"/>
      <c r="H1" s="1577"/>
      <c r="I1" s="1505"/>
      <c r="J1" s="1505"/>
    </row>
    <row r="2" spans="1:10" ht="15" customHeight="1" thickBot="1" x14ac:dyDescent="0.3">
      <c r="A2" s="1577"/>
      <c r="B2" s="1579"/>
      <c r="C2" s="1578"/>
      <c r="D2" s="1578"/>
      <c r="E2" s="1578"/>
      <c r="F2" s="1578"/>
      <c r="G2" s="1578"/>
      <c r="H2" s="1577"/>
      <c r="I2" s="1505"/>
      <c r="J2" s="1505"/>
    </row>
    <row r="3" spans="1:10" ht="15" customHeight="1" thickBot="1" x14ac:dyDescent="0.3">
      <c r="A3" s="1591" t="s">
        <v>213</v>
      </c>
      <c r="B3" s="1517" t="s">
        <v>1240</v>
      </c>
      <c r="C3" s="1517" t="s">
        <v>1186</v>
      </c>
      <c r="D3" s="1575" t="s">
        <v>1091</v>
      </c>
      <c r="E3" s="1575" t="s">
        <v>319</v>
      </c>
      <c r="F3" s="1574" t="s">
        <v>318</v>
      </c>
      <c r="G3" s="1574" t="s">
        <v>317</v>
      </c>
      <c r="H3" s="1574" t="s">
        <v>316</v>
      </c>
      <c r="I3" s="1574" t="s">
        <v>315</v>
      </c>
      <c r="J3" s="1573" t="s">
        <v>314</v>
      </c>
    </row>
    <row r="4" spans="1:10" ht="15" customHeight="1" x14ac:dyDescent="0.25">
      <c r="A4" s="1552" t="s">
        <v>798</v>
      </c>
      <c r="B4" s="1609">
        <v>100943</v>
      </c>
      <c r="C4" s="1609">
        <v>102743</v>
      </c>
      <c r="D4" s="1609">
        <v>107110</v>
      </c>
      <c r="E4" s="1609">
        <v>106058</v>
      </c>
      <c r="F4" s="1609">
        <v>109367</v>
      </c>
      <c r="G4" s="1609">
        <v>107512</v>
      </c>
      <c r="H4" s="1609">
        <v>111732</v>
      </c>
      <c r="I4" s="1609">
        <v>116573</v>
      </c>
      <c r="J4" s="1609">
        <v>115563</v>
      </c>
    </row>
    <row r="5" spans="1:10" ht="15" customHeight="1" x14ac:dyDescent="0.25">
      <c r="A5" s="1544" t="s">
        <v>797</v>
      </c>
      <c r="B5" s="1608">
        <v>87450</v>
      </c>
      <c r="C5" s="1608">
        <v>88808</v>
      </c>
      <c r="D5" s="1608">
        <v>95102</v>
      </c>
      <c r="E5" s="1608">
        <v>94073</v>
      </c>
      <c r="F5" s="1608">
        <v>95152</v>
      </c>
      <c r="G5" s="1608">
        <v>93958</v>
      </c>
      <c r="H5" s="1608">
        <v>97861</v>
      </c>
      <c r="I5" s="1608">
        <v>102962</v>
      </c>
      <c r="J5" s="1608">
        <v>102135</v>
      </c>
    </row>
    <row r="6" spans="1:10" ht="15" customHeight="1" x14ac:dyDescent="0.25">
      <c r="A6" s="1544" t="s">
        <v>790</v>
      </c>
      <c r="B6" s="1608">
        <v>1808</v>
      </c>
      <c r="C6" s="1608">
        <v>1869</v>
      </c>
      <c r="D6" s="1608">
        <v>2070</v>
      </c>
      <c r="E6" s="1608">
        <v>2236</v>
      </c>
      <c r="F6" s="1608">
        <v>0</v>
      </c>
      <c r="G6" s="1608">
        <v>0</v>
      </c>
      <c r="H6" s="1608">
        <v>0</v>
      </c>
      <c r="I6" s="1608">
        <v>0</v>
      </c>
      <c r="J6" s="1608">
        <v>0</v>
      </c>
    </row>
    <row r="7" spans="1:10" ht="15" customHeight="1" x14ac:dyDescent="0.25">
      <c r="A7" s="1544" t="s">
        <v>796</v>
      </c>
      <c r="B7" s="1608">
        <v>54703</v>
      </c>
      <c r="C7" s="1608">
        <v>57004</v>
      </c>
      <c r="D7" s="1608">
        <v>60872</v>
      </c>
      <c r="E7" s="1608">
        <v>58995</v>
      </c>
      <c r="F7" s="1608">
        <v>61367</v>
      </c>
      <c r="G7" s="1608">
        <v>62212</v>
      </c>
      <c r="H7" s="1608">
        <v>65523</v>
      </c>
      <c r="I7" s="1608">
        <v>70430</v>
      </c>
      <c r="J7" s="1608">
        <v>69565</v>
      </c>
    </row>
    <row r="8" spans="1:10" ht="15" customHeight="1" x14ac:dyDescent="0.25">
      <c r="A8" s="1554" t="s">
        <v>795</v>
      </c>
      <c r="B8" s="1608">
        <v>45264</v>
      </c>
      <c r="C8" s="1608">
        <v>47173</v>
      </c>
      <c r="D8" s="1608">
        <v>48747</v>
      </c>
      <c r="E8" s="1608">
        <v>47254</v>
      </c>
      <c r="F8" s="1608">
        <v>48359</v>
      </c>
      <c r="G8" s="1608">
        <v>48585</v>
      </c>
      <c r="H8" s="1608">
        <v>51110</v>
      </c>
      <c r="I8" s="1608">
        <v>55528</v>
      </c>
      <c r="J8" s="1608">
        <v>55249</v>
      </c>
    </row>
    <row r="9" spans="1:10" ht="15" customHeight="1" x14ac:dyDescent="0.25">
      <c r="A9" s="1554" t="s">
        <v>794</v>
      </c>
      <c r="B9" s="1603">
        <v>9439</v>
      </c>
      <c r="C9" s="1603">
        <v>9831</v>
      </c>
      <c r="D9" s="1603">
        <v>12125</v>
      </c>
      <c r="E9" s="1603">
        <v>11741</v>
      </c>
      <c r="F9" s="1603">
        <v>13009</v>
      </c>
      <c r="G9" s="1603">
        <v>13627</v>
      </c>
      <c r="H9" s="1603">
        <v>14413</v>
      </c>
      <c r="I9" s="1603">
        <v>14902</v>
      </c>
      <c r="J9" s="1603">
        <v>14316</v>
      </c>
    </row>
    <row r="10" spans="1:10" ht="15" customHeight="1" x14ac:dyDescent="0.25">
      <c r="A10" s="1544" t="s">
        <v>793</v>
      </c>
      <c r="B10" s="1603">
        <v>6263</v>
      </c>
      <c r="C10" s="1603">
        <v>6163</v>
      </c>
      <c r="D10" s="1603">
        <v>7505</v>
      </c>
      <c r="E10" s="1603">
        <v>8198</v>
      </c>
      <c r="F10" s="1603">
        <v>8774</v>
      </c>
      <c r="G10" s="1603">
        <v>7144</v>
      </c>
      <c r="H10" s="1603">
        <v>7075</v>
      </c>
      <c r="I10" s="1603">
        <v>7742</v>
      </c>
      <c r="J10" s="1603">
        <v>8218</v>
      </c>
    </row>
    <row r="11" spans="1:10" ht="15" customHeight="1" x14ac:dyDescent="0.25">
      <c r="A11" s="1544" t="s">
        <v>789</v>
      </c>
      <c r="B11" s="1603">
        <v>21436</v>
      </c>
      <c r="C11" s="1603">
        <v>20888</v>
      </c>
      <c r="D11" s="1603">
        <v>21062</v>
      </c>
      <c r="E11" s="1603">
        <v>21063</v>
      </c>
      <c r="F11" s="1603">
        <v>21863</v>
      </c>
      <c r="G11" s="1603">
        <v>21933</v>
      </c>
      <c r="H11" s="1603">
        <v>22018</v>
      </c>
      <c r="I11" s="1603">
        <v>22427</v>
      </c>
      <c r="J11" s="1603">
        <v>22059</v>
      </c>
    </row>
    <row r="12" spans="1:10" ht="15" customHeight="1" x14ac:dyDescent="0.25">
      <c r="A12" s="1544" t="s">
        <v>792</v>
      </c>
      <c r="B12" s="1603">
        <v>801</v>
      </c>
      <c r="C12" s="1603">
        <v>850</v>
      </c>
      <c r="D12" s="1603">
        <v>836</v>
      </c>
      <c r="E12" s="1603">
        <v>821</v>
      </c>
      <c r="F12" s="1603">
        <v>830</v>
      </c>
      <c r="G12" s="1603">
        <v>828</v>
      </c>
      <c r="H12" s="1603">
        <v>823</v>
      </c>
      <c r="I12" s="1603"/>
      <c r="J12" s="1603"/>
    </row>
    <row r="13" spans="1:10" ht="15" customHeight="1" x14ac:dyDescent="0.25">
      <c r="A13" s="1544" t="s">
        <v>788</v>
      </c>
      <c r="B13" s="1603">
        <v>2438</v>
      </c>
      <c r="C13" s="1603">
        <v>2034</v>
      </c>
      <c r="D13" s="1603">
        <v>2758</v>
      </c>
      <c r="E13" s="1603">
        <v>2760</v>
      </c>
      <c r="F13" s="1603">
        <v>2316</v>
      </c>
      <c r="G13" s="1603">
        <v>1841</v>
      </c>
      <c r="H13" s="1603">
        <v>2422</v>
      </c>
      <c r="I13" s="1603">
        <v>2363</v>
      </c>
      <c r="J13" s="1603">
        <v>2294</v>
      </c>
    </row>
    <row r="14" spans="1:10" ht="15" customHeight="1" x14ac:dyDescent="0.25">
      <c r="A14" s="1544" t="s">
        <v>791</v>
      </c>
      <c r="B14" s="1603">
        <v>13494</v>
      </c>
      <c r="C14" s="1603">
        <v>13935</v>
      </c>
      <c r="D14" s="1603">
        <v>12008</v>
      </c>
      <c r="E14" s="1603">
        <v>11985</v>
      </c>
      <c r="F14" s="1603">
        <v>14215</v>
      </c>
      <c r="G14" s="1603">
        <v>13554</v>
      </c>
      <c r="H14" s="1603">
        <v>13871</v>
      </c>
      <c r="I14" s="1603">
        <v>13611</v>
      </c>
      <c r="J14" s="1603">
        <v>13428</v>
      </c>
    </row>
    <row r="15" spans="1:10" ht="15" customHeight="1" x14ac:dyDescent="0.25">
      <c r="A15" s="1544" t="s">
        <v>790</v>
      </c>
      <c r="B15" s="1603">
        <v>174</v>
      </c>
      <c r="C15" s="1603">
        <v>291</v>
      </c>
      <c r="D15" s="1603">
        <v>143</v>
      </c>
      <c r="E15" s="1603">
        <v>150</v>
      </c>
      <c r="F15" s="1603">
        <v>994</v>
      </c>
      <c r="G15" s="1603">
        <v>657</v>
      </c>
      <c r="H15" s="1603">
        <v>1200</v>
      </c>
      <c r="I15" s="1603">
        <v>1086</v>
      </c>
      <c r="J15" s="1603">
        <v>971</v>
      </c>
    </row>
    <row r="16" spans="1:10" ht="15" customHeight="1" x14ac:dyDescent="0.25">
      <c r="A16" s="1544" t="s">
        <v>789</v>
      </c>
      <c r="B16" s="1603">
        <v>5645</v>
      </c>
      <c r="C16" s="1603">
        <v>5683</v>
      </c>
      <c r="D16" s="1603">
        <v>5761</v>
      </c>
      <c r="E16" s="1603">
        <v>5759</v>
      </c>
      <c r="F16" s="1603">
        <v>6121</v>
      </c>
      <c r="G16" s="1603">
        <v>6086</v>
      </c>
      <c r="H16" s="1603">
        <v>5981</v>
      </c>
      <c r="I16" s="1603">
        <v>5993</v>
      </c>
      <c r="J16" s="1603">
        <v>5968</v>
      </c>
    </row>
    <row r="17" spans="1:10" ht="15" customHeight="1" x14ac:dyDescent="0.25">
      <c r="A17" s="1544" t="s">
        <v>788</v>
      </c>
      <c r="B17" s="1603">
        <v>7675</v>
      </c>
      <c r="C17" s="1607">
        <v>7961</v>
      </c>
      <c r="D17" s="1603">
        <v>6104</v>
      </c>
      <c r="E17" s="1603">
        <v>6076</v>
      </c>
      <c r="F17" s="1603">
        <v>7099</v>
      </c>
      <c r="G17" s="1603">
        <v>6811</v>
      </c>
      <c r="H17" s="1603">
        <v>6690</v>
      </c>
      <c r="I17" s="1603">
        <v>6531</v>
      </c>
      <c r="J17" s="1603">
        <v>6490</v>
      </c>
    </row>
    <row r="18" spans="1:10" ht="15" customHeight="1" x14ac:dyDescent="0.25">
      <c r="A18" s="1605"/>
      <c r="B18" s="1604"/>
      <c r="C18" s="1604"/>
      <c r="D18" s="1604"/>
      <c r="E18" s="1604"/>
      <c r="F18" s="1604"/>
      <c r="G18" s="1604"/>
      <c r="H18" s="1604"/>
      <c r="I18" s="1604"/>
      <c r="J18" s="1604"/>
    </row>
    <row r="19" spans="1:10" ht="15" customHeight="1" x14ac:dyDescent="0.25">
      <c r="A19" s="1552" t="s">
        <v>787</v>
      </c>
      <c r="B19" s="1600">
        <v>776</v>
      </c>
      <c r="C19" s="1606">
        <v>1207</v>
      </c>
      <c r="D19" s="1600">
        <v>1238</v>
      </c>
      <c r="E19" s="1600">
        <v>1449</v>
      </c>
      <c r="F19" s="1600">
        <v>1607</v>
      </c>
      <c r="G19" s="1600">
        <v>1798</v>
      </c>
      <c r="H19" s="1600">
        <v>1828</v>
      </c>
      <c r="I19" s="1600">
        <v>1889</v>
      </c>
      <c r="J19" s="1600">
        <v>1704</v>
      </c>
    </row>
    <row r="20" spans="1:10" ht="15" customHeight="1" x14ac:dyDescent="0.25">
      <c r="A20" s="1605"/>
      <c r="B20" s="1604"/>
      <c r="C20" s="1604"/>
      <c r="D20" s="1604"/>
      <c r="E20" s="1604"/>
      <c r="F20" s="1604"/>
      <c r="G20" s="1604"/>
      <c r="H20" s="1604"/>
      <c r="I20" s="1604"/>
      <c r="J20" s="1604"/>
    </row>
    <row r="21" spans="1:10" ht="15" customHeight="1" x14ac:dyDescent="0.25">
      <c r="A21" s="1552" t="s">
        <v>786</v>
      </c>
      <c r="B21" s="1600">
        <v>3690</v>
      </c>
      <c r="C21" s="1600">
        <v>3520</v>
      </c>
      <c r="D21" s="1600">
        <v>3146</v>
      </c>
      <c r="E21" s="1600">
        <v>3396</v>
      </c>
      <c r="F21" s="1600">
        <v>3635</v>
      </c>
      <c r="G21" s="1600">
        <v>4474</v>
      </c>
      <c r="H21" s="1600">
        <v>4758</v>
      </c>
      <c r="I21" s="1600">
        <v>6578</v>
      </c>
      <c r="J21" s="1600">
        <v>6922</v>
      </c>
    </row>
    <row r="22" spans="1:10" ht="15" customHeight="1" x14ac:dyDescent="0.25">
      <c r="A22" s="1544" t="s">
        <v>785</v>
      </c>
      <c r="B22" s="1603">
        <v>2282</v>
      </c>
      <c r="C22" s="1603">
        <v>2444</v>
      </c>
      <c r="D22" s="1603">
        <v>2190</v>
      </c>
      <c r="E22" s="1603">
        <v>2118</v>
      </c>
      <c r="F22" s="1603">
        <v>2457</v>
      </c>
      <c r="G22" s="1603">
        <v>2942</v>
      </c>
      <c r="H22" s="1603">
        <v>3609</v>
      </c>
      <c r="I22" s="1603">
        <v>3188</v>
      </c>
      <c r="J22" s="1603">
        <v>3698</v>
      </c>
    </row>
    <row r="23" spans="1:10" ht="15" customHeight="1" x14ac:dyDescent="0.25">
      <c r="A23" s="1544" t="s">
        <v>784</v>
      </c>
      <c r="B23" s="1603">
        <v>1074</v>
      </c>
      <c r="C23" s="1603">
        <v>1076</v>
      </c>
      <c r="D23" s="1603">
        <v>956</v>
      </c>
      <c r="E23" s="1603">
        <v>1278</v>
      </c>
      <c r="F23" s="1603">
        <v>1178</v>
      </c>
      <c r="G23" s="1603">
        <v>928</v>
      </c>
      <c r="H23" s="1603">
        <v>1149</v>
      </c>
      <c r="I23" s="1603">
        <v>1161</v>
      </c>
      <c r="J23" s="1603">
        <v>1096</v>
      </c>
    </row>
    <row r="24" spans="1:10" ht="15" customHeight="1" x14ac:dyDescent="0.25">
      <c r="A24" s="1544" t="s">
        <v>783</v>
      </c>
      <c r="B24" s="1603">
        <v>334</v>
      </c>
      <c r="C24" s="1603">
        <v>0</v>
      </c>
      <c r="D24" s="1603">
        <v>0</v>
      </c>
      <c r="E24" s="1603" t="s">
        <v>0</v>
      </c>
      <c r="F24" s="1603">
        <v>0</v>
      </c>
      <c r="G24" s="1603">
        <v>604</v>
      </c>
      <c r="H24" s="1603">
        <v>0</v>
      </c>
      <c r="I24" s="1603">
        <v>2229</v>
      </c>
      <c r="J24" s="1603">
        <v>2128</v>
      </c>
    </row>
    <row r="25" spans="1:10" ht="15" customHeight="1" x14ac:dyDescent="0.25">
      <c r="A25" s="1592"/>
      <c r="B25" s="1603"/>
      <c r="C25" s="1603"/>
      <c r="D25" s="1603"/>
      <c r="E25" s="1603"/>
      <c r="F25" s="1603"/>
      <c r="G25" s="1603"/>
      <c r="H25" s="1603"/>
      <c r="I25" s="1603"/>
      <c r="J25" s="1603"/>
    </row>
    <row r="26" spans="1:10" ht="15" customHeight="1" x14ac:dyDescent="0.25">
      <c r="A26" s="1552" t="s">
        <v>782</v>
      </c>
      <c r="B26" s="1600">
        <v>16487</v>
      </c>
      <c r="C26" s="1600">
        <v>16809</v>
      </c>
      <c r="D26" s="1600">
        <v>16809</v>
      </c>
      <c r="E26" s="1600">
        <v>16809</v>
      </c>
      <c r="F26" s="1600">
        <v>16809</v>
      </c>
      <c r="G26" s="1600">
        <v>16873</v>
      </c>
      <c r="H26" s="1600">
        <v>16873</v>
      </c>
      <c r="I26" s="1600">
        <v>16873</v>
      </c>
      <c r="J26" s="1600">
        <v>16873</v>
      </c>
    </row>
    <row r="27" spans="1:10" ht="15" customHeight="1" x14ac:dyDescent="0.25">
      <c r="A27" s="1592"/>
      <c r="B27" s="1592"/>
      <c r="C27" s="1592"/>
      <c r="D27" s="1592"/>
      <c r="E27" s="1592"/>
      <c r="F27" s="1592"/>
      <c r="G27" s="1592"/>
      <c r="H27" s="1592"/>
      <c r="I27" s="1592"/>
      <c r="J27" s="1592"/>
    </row>
    <row r="28" spans="1:10" ht="23.25" customHeight="1" x14ac:dyDescent="0.25">
      <c r="A28" s="1552" t="s">
        <v>1301</v>
      </c>
      <c r="B28" s="1600">
        <v>631</v>
      </c>
      <c r="C28" s="1600"/>
      <c r="D28" s="1600"/>
      <c r="E28" s="1600"/>
      <c r="F28" s="1600"/>
      <c r="G28" s="1600"/>
      <c r="H28" s="1600"/>
      <c r="I28" s="1600"/>
      <c r="J28" s="1600"/>
    </row>
    <row r="29" spans="1:10" ht="15" customHeight="1" x14ac:dyDescent="0.25">
      <c r="A29" s="1592"/>
      <c r="B29" s="1592"/>
      <c r="C29" s="1592"/>
      <c r="D29" s="1592"/>
      <c r="E29" s="1592"/>
      <c r="F29" s="1592"/>
      <c r="G29" s="1592"/>
      <c r="H29" s="1592"/>
      <c r="I29" s="1592"/>
      <c r="J29" s="1592"/>
    </row>
    <row r="30" spans="1:10" ht="23.25" thickBot="1" x14ac:dyDescent="0.3">
      <c r="A30" s="1602" t="s">
        <v>781</v>
      </c>
      <c r="B30" s="1601">
        <v>152</v>
      </c>
      <c r="C30" s="1601">
        <v>1500</v>
      </c>
      <c r="D30" s="1601">
        <v>0</v>
      </c>
      <c r="E30" s="1601">
        <v>1998</v>
      </c>
      <c r="F30" s="1601">
        <v>2170</v>
      </c>
      <c r="G30" s="1601">
        <v>2500</v>
      </c>
      <c r="H30" s="1601">
        <v>1000</v>
      </c>
      <c r="I30" s="1601">
        <v>1000</v>
      </c>
      <c r="J30" s="1601">
        <v>2000</v>
      </c>
    </row>
    <row r="31" spans="1:10" ht="15" customHeight="1" x14ac:dyDescent="0.25">
      <c r="A31" s="1552" t="s">
        <v>780</v>
      </c>
      <c r="B31" s="1600">
        <v>122679</v>
      </c>
      <c r="C31" s="1600">
        <v>125779</v>
      </c>
      <c r="D31" s="1600">
        <v>128303</v>
      </c>
      <c r="E31" s="1600">
        <v>129710</v>
      </c>
      <c r="F31" s="1600">
        <v>133588</v>
      </c>
      <c r="G31" s="1600">
        <v>133157</v>
      </c>
      <c r="H31" s="1600">
        <v>136191</v>
      </c>
      <c r="I31" s="1600">
        <v>142913</v>
      </c>
      <c r="J31" s="1600">
        <v>143063</v>
      </c>
    </row>
    <row r="32" spans="1:10" ht="15" customHeight="1" x14ac:dyDescent="0.25">
      <c r="A32" s="2910" t="s">
        <v>779</v>
      </c>
      <c r="B32" s="2908">
        <v>0</v>
      </c>
      <c r="C32" s="2908">
        <v>76645</v>
      </c>
      <c r="D32" s="2908">
        <v>78077</v>
      </c>
      <c r="E32" s="2908">
        <v>79127</v>
      </c>
      <c r="F32" s="2908">
        <v>80152</v>
      </c>
      <c r="G32" s="2908">
        <v>82655</v>
      </c>
      <c r="H32" s="2908">
        <v>81873</v>
      </c>
      <c r="I32" s="2908">
        <v>78049</v>
      </c>
      <c r="J32" s="2908">
        <v>77215</v>
      </c>
    </row>
    <row r="33" spans="1:10" ht="15" customHeight="1" thickBot="1" x14ac:dyDescent="0.3">
      <c r="A33" s="2911"/>
      <c r="B33" s="2909"/>
      <c r="C33" s="2909"/>
      <c r="D33" s="2909"/>
      <c r="E33" s="2909"/>
      <c r="F33" s="2909"/>
      <c r="G33" s="2909"/>
      <c r="H33" s="2909"/>
      <c r="I33" s="2909"/>
      <c r="J33" s="2909"/>
    </row>
    <row r="34" spans="1:10" ht="15" customHeight="1" x14ac:dyDescent="0.25">
      <c r="A34" s="1599" t="s">
        <v>410</v>
      </c>
      <c r="B34" s="1598">
        <v>122679</v>
      </c>
      <c r="C34" s="1598">
        <v>202424</v>
      </c>
      <c r="D34" s="1598">
        <v>206380</v>
      </c>
      <c r="E34" s="1598">
        <v>208837</v>
      </c>
      <c r="F34" s="1598">
        <v>213740</v>
      </c>
      <c r="G34" s="1598">
        <v>215812</v>
      </c>
      <c r="H34" s="1598">
        <v>218064</v>
      </c>
      <c r="I34" s="1598">
        <v>220962</v>
      </c>
      <c r="J34" s="1598">
        <v>220277</v>
      </c>
    </row>
    <row r="35" spans="1:10" ht="15" customHeight="1" x14ac:dyDescent="0.25">
      <c r="A35" s="1537"/>
      <c r="B35" s="1595"/>
      <c r="C35" s="1594"/>
      <c r="D35" s="1593"/>
      <c r="E35" s="1593"/>
      <c r="F35" s="1593"/>
      <c r="G35" s="1592"/>
      <c r="H35" s="1592"/>
      <c r="I35" s="1592"/>
      <c r="J35" s="1592"/>
    </row>
    <row r="36" spans="1:10" ht="15" customHeight="1" x14ac:dyDescent="0.25">
      <c r="A36" s="1505"/>
      <c r="B36" s="1597"/>
      <c r="C36" s="1505"/>
      <c r="D36" s="1505"/>
      <c r="E36" s="1505"/>
      <c r="F36" s="1505"/>
      <c r="G36" s="1505"/>
      <c r="H36" s="1505"/>
      <c r="I36" s="1505"/>
      <c r="J36" s="1505"/>
    </row>
    <row r="37" spans="1:10" ht="15" customHeight="1" x14ac:dyDescent="0.25">
      <c r="A37" s="1596" t="s">
        <v>778</v>
      </c>
      <c r="B37" s="1595"/>
      <c r="C37" s="1594"/>
      <c r="D37" s="1593"/>
      <c r="E37" s="1593"/>
      <c r="F37" s="1593"/>
      <c r="G37" s="1592"/>
      <c r="H37" s="1592"/>
      <c r="I37" s="1592"/>
      <c r="J37" s="1592"/>
    </row>
    <row r="38" spans="1:10" ht="15" customHeight="1" thickBot="1" x14ac:dyDescent="0.3">
      <c r="A38" s="1596"/>
      <c r="B38" s="1595"/>
      <c r="C38" s="1594"/>
      <c r="D38" s="1593"/>
      <c r="E38" s="1593"/>
      <c r="F38" s="1593"/>
      <c r="G38" s="1592"/>
      <c r="H38" s="1592"/>
      <c r="I38" s="1592"/>
      <c r="J38" s="1592"/>
    </row>
    <row r="39" spans="1:10" ht="15" customHeight="1" thickBot="1" x14ac:dyDescent="0.3">
      <c r="A39" s="1591" t="s">
        <v>777</v>
      </c>
      <c r="B39" s="1517" t="s">
        <v>1240</v>
      </c>
      <c r="C39" s="1575" t="s">
        <v>1186</v>
      </c>
      <c r="D39" s="1575" t="s">
        <v>1091</v>
      </c>
      <c r="E39" s="1574" t="s">
        <v>319</v>
      </c>
      <c r="F39" s="1574" t="s">
        <v>318</v>
      </c>
      <c r="G39" s="1574" t="s">
        <v>317</v>
      </c>
      <c r="H39" s="1574" t="s">
        <v>316</v>
      </c>
      <c r="I39" s="1573" t="s">
        <v>315</v>
      </c>
      <c r="J39" s="1573" t="s">
        <v>314</v>
      </c>
    </row>
    <row r="40" spans="1:10" ht="15" customHeight="1" x14ac:dyDescent="0.25">
      <c r="A40" s="1584" t="s">
        <v>776</v>
      </c>
      <c r="B40" s="1583">
        <v>0.14000000000000001</v>
      </c>
      <c r="C40" s="1583">
        <v>0.15</v>
      </c>
      <c r="D40" s="1583">
        <v>0.17</v>
      </c>
      <c r="E40" s="1583">
        <v>0.18</v>
      </c>
      <c r="F40" s="1583">
        <v>0.19</v>
      </c>
      <c r="G40" s="1583">
        <v>0.19</v>
      </c>
      <c r="H40" s="1583">
        <v>0.19</v>
      </c>
      <c r="I40" s="1583">
        <v>0.19</v>
      </c>
      <c r="J40" s="1583">
        <v>0.19</v>
      </c>
    </row>
    <row r="41" spans="1:10" ht="15" customHeight="1" x14ac:dyDescent="0.25">
      <c r="A41" s="1544" t="s">
        <v>507</v>
      </c>
      <c r="B41" s="1582">
        <v>0.18</v>
      </c>
      <c r="C41" s="1582">
        <v>0.17</v>
      </c>
      <c r="D41" s="1582">
        <v>0.16</v>
      </c>
      <c r="E41" s="1582">
        <v>0.17</v>
      </c>
      <c r="F41" s="1582">
        <v>0.14000000000000001</v>
      </c>
      <c r="G41" s="1582">
        <v>0.27</v>
      </c>
      <c r="H41" s="1582">
        <v>0.26</v>
      </c>
      <c r="I41" s="1582">
        <v>0.25</v>
      </c>
      <c r="J41" s="1582">
        <v>0.25</v>
      </c>
    </row>
    <row r="42" spans="1:10" ht="15" customHeight="1" x14ac:dyDescent="0.25">
      <c r="A42" s="1544" t="s">
        <v>506</v>
      </c>
      <c r="B42" s="1582">
        <v>0.09</v>
      </c>
      <c r="C42" s="1582">
        <v>0.09</v>
      </c>
      <c r="D42" s="1582">
        <v>0.08</v>
      </c>
      <c r="E42" s="1582">
        <v>0.08</v>
      </c>
      <c r="F42" s="1582">
        <v>0.09</v>
      </c>
      <c r="G42" s="1582">
        <v>0.08</v>
      </c>
      <c r="H42" s="1582">
        <v>0.09</v>
      </c>
      <c r="I42" s="1582">
        <v>0.13</v>
      </c>
      <c r="J42" s="1582">
        <v>0.12</v>
      </c>
    </row>
    <row r="43" spans="1:10" ht="15" customHeight="1" x14ac:dyDescent="0.25">
      <c r="A43" s="1544" t="s">
        <v>508</v>
      </c>
      <c r="B43" s="1582">
        <v>0.1</v>
      </c>
      <c r="C43" s="1582">
        <v>0.1</v>
      </c>
      <c r="D43" s="1582">
        <v>0.1</v>
      </c>
      <c r="E43" s="1582">
        <v>0.11</v>
      </c>
      <c r="F43" s="1582">
        <v>0.12</v>
      </c>
      <c r="G43" s="1582">
        <v>0.12</v>
      </c>
      <c r="H43" s="1582">
        <v>0.11</v>
      </c>
      <c r="I43" s="1582">
        <v>0.1</v>
      </c>
      <c r="J43" s="1582">
        <v>0.1</v>
      </c>
    </row>
    <row r="44" spans="1:10" ht="15" customHeight="1" x14ac:dyDescent="0.25">
      <c r="A44" s="1544" t="s">
        <v>505</v>
      </c>
      <c r="B44" s="1582">
        <v>0.19</v>
      </c>
      <c r="C44" s="1582">
        <v>0.2</v>
      </c>
      <c r="D44" s="1582">
        <v>0.23</v>
      </c>
      <c r="E44" s="1582">
        <v>0.24</v>
      </c>
      <c r="F44" s="1582">
        <v>0.26</v>
      </c>
      <c r="G44" s="1582">
        <v>0.2</v>
      </c>
      <c r="H44" s="1582">
        <v>0.21</v>
      </c>
      <c r="I44" s="1582">
        <v>0.21</v>
      </c>
      <c r="J44" s="1582">
        <v>0.2</v>
      </c>
    </row>
    <row r="45" spans="1:10" ht="9" customHeight="1" x14ac:dyDescent="0.25">
      <c r="A45" s="1580"/>
      <c r="B45" s="1590"/>
      <c r="C45" s="1590"/>
      <c r="D45" s="1590"/>
      <c r="E45" s="1590"/>
      <c r="F45" s="1590"/>
      <c r="G45" s="1590"/>
      <c r="H45" s="1590"/>
      <c r="I45" s="1590"/>
      <c r="J45" s="1590"/>
    </row>
    <row r="46" spans="1:10" ht="15" customHeight="1" x14ac:dyDescent="0.25">
      <c r="A46" s="1589" t="s">
        <v>775</v>
      </c>
      <c r="B46" s="1588">
        <v>0.39</v>
      </c>
      <c r="C46" s="1588">
        <v>0.4</v>
      </c>
      <c r="D46" s="1588">
        <v>0.4</v>
      </c>
      <c r="E46" s="1588">
        <v>0.38</v>
      </c>
      <c r="F46" s="1588">
        <v>0.38</v>
      </c>
      <c r="G46" s="1588">
        <v>0.38</v>
      </c>
      <c r="H46" s="1588">
        <v>0.39</v>
      </c>
      <c r="I46" s="1588">
        <v>0.4</v>
      </c>
      <c r="J46" s="1588">
        <v>0.4</v>
      </c>
    </row>
    <row r="47" spans="1:10" ht="10.5" customHeight="1" x14ac:dyDescent="0.25">
      <c r="A47" s="1544"/>
      <c r="B47" s="1587"/>
      <c r="C47" s="1587"/>
      <c r="D47" s="1587"/>
      <c r="E47" s="1587"/>
      <c r="F47" s="1587"/>
      <c r="G47" s="1587"/>
      <c r="H47" s="1587"/>
      <c r="I47" s="1587"/>
      <c r="J47" s="1587"/>
    </row>
    <row r="48" spans="1:10" ht="15" customHeight="1" x14ac:dyDescent="0.25">
      <c r="A48" s="1584" t="s">
        <v>774</v>
      </c>
      <c r="B48" s="1583">
        <v>0.41</v>
      </c>
      <c r="C48" s="1583">
        <v>0.43</v>
      </c>
      <c r="D48" s="1583">
        <v>0.43</v>
      </c>
      <c r="E48" s="1583">
        <v>0.41</v>
      </c>
      <c r="F48" s="1583">
        <v>0.42</v>
      </c>
      <c r="G48" s="1583">
        <v>0.41</v>
      </c>
      <c r="H48" s="1583">
        <v>0.42</v>
      </c>
      <c r="I48" s="1583">
        <v>0.42</v>
      </c>
      <c r="J48" s="1583">
        <v>0.43</v>
      </c>
    </row>
    <row r="49" spans="1:10" ht="15" customHeight="1" x14ac:dyDescent="0.25">
      <c r="A49" s="1544" t="s">
        <v>507</v>
      </c>
      <c r="B49" s="1582">
        <v>0.38</v>
      </c>
      <c r="C49" s="1582">
        <v>0.37</v>
      </c>
      <c r="D49" s="1582">
        <v>0.37</v>
      </c>
      <c r="E49" s="1582">
        <v>0.36</v>
      </c>
      <c r="F49" s="1582">
        <v>0.39</v>
      </c>
      <c r="G49" s="1582">
        <v>0.4</v>
      </c>
      <c r="H49" s="1582">
        <v>0.41</v>
      </c>
      <c r="I49" s="1582">
        <v>0.42</v>
      </c>
      <c r="J49" s="1582">
        <v>0.42</v>
      </c>
    </row>
    <row r="50" spans="1:10" ht="15" customHeight="1" x14ac:dyDescent="0.25">
      <c r="A50" s="1544" t="s">
        <v>506</v>
      </c>
      <c r="B50" s="1582">
        <v>0.53</v>
      </c>
      <c r="C50" s="1582">
        <v>0.56999999999999995</v>
      </c>
      <c r="D50" s="1582">
        <v>0.59</v>
      </c>
      <c r="E50" s="1582">
        <v>0.55000000000000004</v>
      </c>
      <c r="F50" s="1582">
        <v>0.5</v>
      </c>
      <c r="G50" s="1582">
        <v>0.51</v>
      </c>
      <c r="H50" s="1582">
        <v>0.54</v>
      </c>
      <c r="I50" s="1582">
        <v>0.52</v>
      </c>
      <c r="J50" s="1582">
        <v>0.55000000000000004</v>
      </c>
    </row>
    <row r="51" spans="1:10" ht="15" customHeight="1" x14ac:dyDescent="0.25">
      <c r="A51" s="1544" t="s">
        <v>508</v>
      </c>
      <c r="B51" s="1582">
        <v>0.34</v>
      </c>
      <c r="C51" s="1582">
        <v>0.35</v>
      </c>
      <c r="D51" s="1582">
        <v>0.35</v>
      </c>
      <c r="E51" s="1582">
        <v>0.33</v>
      </c>
      <c r="F51" s="1582">
        <v>0.35</v>
      </c>
      <c r="G51" s="1582">
        <v>0.35</v>
      </c>
      <c r="H51" s="1582">
        <v>0.35</v>
      </c>
      <c r="I51" s="1582">
        <v>0.35</v>
      </c>
      <c r="J51" s="1582">
        <v>0.38</v>
      </c>
    </row>
    <row r="52" spans="1:10" ht="15" customHeight="1" x14ac:dyDescent="0.25">
      <c r="A52" s="1544" t="s">
        <v>505</v>
      </c>
      <c r="B52" s="1582">
        <v>0.38</v>
      </c>
      <c r="C52" s="1582">
        <v>0.41</v>
      </c>
      <c r="D52" s="1582">
        <v>0.41</v>
      </c>
      <c r="E52" s="1582">
        <v>0.39</v>
      </c>
      <c r="F52" s="1582">
        <v>0.41</v>
      </c>
      <c r="G52" s="1582">
        <v>0.4</v>
      </c>
      <c r="H52" s="1582">
        <v>0.41</v>
      </c>
      <c r="I52" s="1582">
        <v>0.41</v>
      </c>
      <c r="J52" s="1582">
        <v>0.41</v>
      </c>
    </row>
    <row r="53" spans="1:10" ht="15" customHeight="1" x14ac:dyDescent="0.25">
      <c r="A53" s="1584"/>
      <c r="B53" s="1585"/>
      <c r="C53" s="1585"/>
      <c r="D53" s="1585"/>
      <c r="E53" s="1585"/>
      <c r="F53" s="1585"/>
      <c r="G53" s="1585"/>
      <c r="H53" s="1585"/>
      <c r="I53" s="1585"/>
      <c r="J53" s="1585"/>
    </row>
    <row r="54" spans="1:10" ht="22.5" x14ac:dyDescent="0.25">
      <c r="A54" s="1586" t="s">
        <v>773</v>
      </c>
      <c r="B54" s="1583">
        <v>0.37</v>
      </c>
      <c r="C54" s="1583">
        <v>0.37</v>
      </c>
      <c r="D54" s="1583">
        <v>0.38</v>
      </c>
      <c r="E54" s="1583">
        <v>0.36</v>
      </c>
      <c r="F54" s="1583">
        <v>0.36</v>
      </c>
      <c r="G54" s="1583">
        <v>0.35</v>
      </c>
      <c r="H54" s="1583">
        <v>0.36</v>
      </c>
      <c r="I54" s="1583">
        <v>0.37</v>
      </c>
      <c r="J54" s="1583">
        <v>0.37</v>
      </c>
    </row>
    <row r="55" spans="1:10" ht="15" customHeight="1" x14ac:dyDescent="0.25">
      <c r="A55" s="1544" t="s">
        <v>507</v>
      </c>
      <c r="B55" s="1582">
        <v>0.37</v>
      </c>
      <c r="C55" s="1582">
        <v>0.35</v>
      </c>
      <c r="D55" s="1582">
        <v>0.36</v>
      </c>
      <c r="E55" s="1582">
        <v>0.34</v>
      </c>
      <c r="F55" s="1582">
        <v>0.34</v>
      </c>
      <c r="G55" s="1582">
        <v>0.35</v>
      </c>
      <c r="H55" s="1582">
        <v>0.37</v>
      </c>
      <c r="I55" s="1582">
        <v>0.38</v>
      </c>
      <c r="J55" s="1582">
        <v>0.39</v>
      </c>
    </row>
    <row r="56" spans="1:10" ht="15" customHeight="1" x14ac:dyDescent="0.25">
      <c r="A56" s="1544" t="s">
        <v>506</v>
      </c>
      <c r="B56" s="1582">
        <v>0.38</v>
      </c>
      <c r="C56" s="1582">
        <v>0.41</v>
      </c>
      <c r="D56" s="1582">
        <v>0.4</v>
      </c>
      <c r="E56" s="1582">
        <v>0.39</v>
      </c>
      <c r="F56" s="1582">
        <v>0.4</v>
      </c>
      <c r="G56" s="1582">
        <v>0.37</v>
      </c>
      <c r="H56" s="1582">
        <v>0.38</v>
      </c>
      <c r="I56" s="1582">
        <v>0.39</v>
      </c>
      <c r="J56" s="1582">
        <v>0.38</v>
      </c>
    </row>
    <row r="57" spans="1:10" ht="15" customHeight="1" x14ac:dyDescent="0.25">
      <c r="A57" s="1544" t="s">
        <v>508</v>
      </c>
      <c r="B57" s="1582">
        <v>0.41</v>
      </c>
      <c r="C57" s="1582">
        <v>0.41</v>
      </c>
      <c r="D57" s="1582">
        <v>0.43</v>
      </c>
      <c r="E57" s="1582">
        <v>0.41</v>
      </c>
      <c r="F57" s="1582">
        <v>0.41</v>
      </c>
      <c r="G57" s="1582">
        <v>0.39</v>
      </c>
      <c r="H57" s="1582">
        <v>0.4</v>
      </c>
      <c r="I57" s="1582">
        <v>0.42</v>
      </c>
      <c r="J57" s="1582">
        <v>0.42</v>
      </c>
    </row>
    <row r="58" spans="1:10" ht="15" customHeight="1" x14ac:dyDescent="0.25">
      <c r="A58" s="1544" t="s">
        <v>505</v>
      </c>
      <c r="B58" s="1582">
        <v>0.31</v>
      </c>
      <c r="C58" s="1582">
        <v>0.31</v>
      </c>
      <c r="D58" s="1582">
        <v>0.34</v>
      </c>
      <c r="E58" s="1582">
        <v>0.32</v>
      </c>
      <c r="F58" s="1582">
        <v>0.31</v>
      </c>
      <c r="G58" s="1582">
        <v>0.28000000000000003</v>
      </c>
      <c r="H58" s="1582">
        <v>0.28999999999999998</v>
      </c>
      <c r="I58" s="1582">
        <v>0.3</v>
      </c>
      <c r="J58" s="1582">
        <v>0.31</v>
      </c>
    </row>
    <row r="59" spans="1:10" ht="9.75" customHeight="1" x14ac:dyDescent="0.25">
      <c r="A59" s="1584"/>
      <c r="B59" s="1585"/>
      <c r="C59" s="1585"/>
      <c r="D59" s="1585"/>
      <c r="E59" s="1585"/>
      <c r="F59" s="1585"/>
      <c r="G59" s="1585"/>
      <c r="H59" s="1585"/>
      <c r="I59" s="1585"/>
      <c r="J59" s="1585"/>
    </row>
    <row r="60" spans="1:10" ht="15" customHeight="1" x14ac:dyDescent="0.25">
      <c r="A60" s="1584" t="s">
        <v>772</v>
      </c>
      <c r="B60" s="1583">
        <v>0.08</v>
      </c>
      <c r="C60" s="1583">
        <v>0.08</v>
      </c>
      <c r="D60" s="1583">
        <v>0.08</v>
      </c>
      <c r="E60" s="1583">
        <v>0.08</v>
      </c>
      <c r="F60" s="1583">
        <v>0.09</v>
      </c>
      <c r="G60" s="1583">
        <v>0.09</v>
      </c>
      <c r="H60" s="1583">
        <v>0.09</v>
      </c>
      <c r="I60" s="1583">
        <v>0.09</v>
      </c>
      <c r="J60" s="1583">
        <v>0.09</v>
      </c>
    </row>
    <row r="61" spans="1:10" ht="15" customHeight="1" x14ac:dyDescent="0.25">
      <c r="A61" s="1544" t="s">
        <v>507</v>
      </c>
      <c r="B61" s="1582">
        <v>0.12</v>
      </c>
      <c r="C61" s="1582">
        <v>0.11</v>
      </c>
      <c r="D61" s="1582">
        <v>0.11</v>
      </c>
      <c r="E61" s="1582">
        <v>0.09</v>
      </c>
      <c r="F61" s="1582">
        <v>0.09</v>
      </c>
      <c r="G61" s="1582">
        <v>0.09</v>
      </c>
      <c r="H61" s="1582">
        <v>0.09</v>
      </c>
      <c r="I61" s="1582">
        <v>0.09</v>
      </c>
      <c r="J61" s="1582">
        <v>0.1</v>
      </c>
    </row>
    <row r="62" spans="1:10" ht="15" customHeight="1" x14ac:dyDescent="0.25">
      <c r="A62" s="1544" t="s">
        <v>506</v>
      </c>
      <c r="B62" s="1582">
        <v>0.08</v>
      </c>
      <c r="C62" s="1582">
        <v>0.08</v>
      </c>
      <c r="D62" s="1582">
        <v>0.08</v>
      </c>
      <c r="E62" s="1582">
        <v>0.11</v>
      </c>
      <c r="F62" s="1582">
        <v>0.11</v>
      </c>
      <c r="G62" s="1582">
        <v>0.11</v>
      </c>
      <c r="H62" s="1582">
        <v>0.11</v>
      </c>
      <c r="I62" s="1582">
        <v>0.11</v>
      </c>
      <c r="J62" s="1582">
        <v>0.11</v>
      </c>
    </row>
    <row r="63" spans="1:10" ht="15" customHeight="1" x14ac:dyDescent="0.25">
      <c r="A63" s="1544" t="s">
        <v>508</v>
      </c>
      <c r="B63" s="1582">
        <v>0.12</v>
      </c>
      <c r="C63" s="1582">
        <v>0.11</v>
      </c>
      <c r="D63" s="1582">
        <v>0.11</v>
      </c>
      <c r="E63" s="1582">
        <v>0.12</v>
      </c>
      <c r="F63" s="1582">
        <v>0.13</v>
      </c>
      <c r="G63" s="1582">
        <v>0.13</v>
      </c>
      <c r="H63" s="1582">
        <v>0.13</v>
      </c>
      <c r="I63" s="1582">
        <v>0.13</v>
      </c>
      <c r="J63" s="1582">
        <v>0.12</v>
      </c>
    </row>
    <row r="64" spans="1:10" ht="15" customHeight="1" x14ac:dyDescent="0.25">
      <c r="A64" s="1542" t="s">
        <v>505</v>
      </c>
      <c r="B64" s="1581">
        <v>0.03</v>
      </c>
      <c r="C64" s="1581">
        <v>0.03</v>
      </c>
      <c r="D64" s="1581">
        <v>0.03</v>
      </c>
      <c r="E64" s="1581">
        <v>0.03</v>
      </c>
      <c r="F64" s="1581">
        <v>0.04</v>
      </c>
      <c r="G64" s="1581">
        <v>0.04</v>
      </c>
      <c r="H64" s="1581">
        <v>0.04</v>
      </c>
      <c r="I64" s="1581">
        <v>0.04</v>
      </c>
      <c r="J64" s="1581">
        <v>0.04</v>
      </c>
    </row>
  </sheetData>
  <mergeCells count="10">
    <mergeCell ref="G32:G33"/>
    <mergeCell ref="H32:H33"/>
    <mergeCell ref="I32:I33"/>
    <mergeCell ref="J32:J33"/>
    <mergeCell ref="A32:A33"/>
    <mergeCell ref="B32:B33"/>
    <mergeCell ref="C32:C33"/>
    <mergeCell ref="D32:D33"/>
    <mergeCell ref="E32:E33"/>
    <mergeCell ref="F32:F33"/>
  </mergeCells>
  <pageMargins left="0.7" right="0.7" top="0.75" bottom="0.75" header="0.3" footer="0.3"/>
  <pageSetup paperSize="9" scale="79" orientation="portrait" r:id="rId1"/>
  <customProperties>
    <customPr name="_pios_id" r:id="rId2"/>
  </customProperties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4"/>
  <sheetViews>
    <sheetView showGridLines="0" view="pageBreakPreview" zoomScaleNormal="100" zoomScaleSheetLayoutView="100" workbookViewId="0">
      <selection activeCell="B13" sqref="B13"/>
    </sheetView>
  </sheetViews>
  <sheetFormatPr defaultRowHeight="15" x14ac:dyDescent="0.25"/>
  <cols>
    <col min="1" max="1" width="49" style="1610" customWidth="1"/>
    <col min="2" max="7" width="11.140625" style="1610" customWidth="1"/>
    <col min="8" max="9" width="11.7109375" style="1610" customWidth="1"/>
    <col min="10" max="16384" width="9.140625" style="1610"/>
  </cols>
  <sheetData>
    <row r="1" spans="1:9" ht="13.5" customHeight="1" x14ac:dyDescent="0.25">
      <c r="A1" s="1577" t="s">
        <v>825</v>
      </c>
      <c r="B1" s="1165"/>
      <c r="C1" s="1164"/>
      <c r="D1" s="1163"/>
      <c r="E1" s="1163"/>
      <c r="F1" s="1163"/>
      <c r="G1" s="1163"/>
    </row>
    <row r="2" spans="1:9" ht="13.5" customHeight="1" x14ac:dyDescent="0.25">
      <c r="A2" s="1166"/>
      <c r="B2" s="1165"/>
      <c r="C2" s="1164"/>
      <c r="D2" s="1163"/>
      <c r="E2" s="1163"/>
      <c r="F2" s="1163"/>
      <c r="G2" s="1163"/>
    </row>
    <row r="3" spans="1:9" ht="13.5" customHeight="1" x14ac:dyDescent="0.25">
      <c r="A3" s="1618" t="s">
        <v>0</v>
      </c>
      <c r="B3" s="2912" t="s">
        <v>1303</v>
      </c>
      <c r="C3" s="2912"/>
      <c r="D3" s="2912" t="s">
        <v>1196</v>
      </c>
      <c r="E3" s="2912"/>
      <c r="F3" s="2913" t="s">
        <v>1302</v>
      </c>
      <c r="G3" s="2913"/>
    </row>
    <row r="4" spans="1:9" ht="13.5" customHeight="1" x14ac:dyDescent="0.25">
      <c r="A4" s="1605"/>
      <c r="B4" s="2914" t="s">
        <v>824</v>
      </c>
      <c r="C4" s="2914" t="s">
        <v>823</v>
      </c>
      <c r="D4" s="2916" t="s">
        <v>824</v>
      </c>
      <c r="E4" s="2916" t="s">
        <v>823</v>
      </c>
      <c r="F4" s="2916" t="s">
        <v>824</v>
      </c>
      <c r="G4" s="2916" t="s">
        <v>823</v>
      </c>
      <c r="H4" s="1617"/>
      <c r="I4" s="1617"/>
    </row>
    <row r="5" spans="1:9" ht="14.25" customHeight="1" thickBot="1" x14ac:dyDescent="0.3">
      <c r="A5" s="1518" t="s">
        <v>213</v>
      </c>
      <c r="B5" s="2915"/>
      <c r="C5" s="2915"/>
      <c r="D5" s="2917"/>
      <c r="E5" s="2917"/>
      <c r="F5" s="2917"/>
      <c r="G5" s="2917"/>
      <c r="H5" s="1617"/>
      <c r="I5" s="1617"/>
    </row>
    <row r="6" spans="1:9" ht="13.5" customHeight="1" x14ac:dyDescent="0.25">
      <c r="A6" s="1178" t="s">
        <v>822</v>
      </c>
      <c r="B6" s="1612">
        <v>8075</v>
      </c>
      <c r="C6" s="1612">
        <v>100943</v>
      </c>
      <c r="D6" s="1612">
        <v>8219</v>
      </c>
      <c r="E6" s="1612">
        <v>102743</v>
      </c>
      <c r="F6" s="1612">
        <v>8749</v>
      </c>
      <c r="G6" s="1612">
        <v>109367</v>
      </c>
      <c r="H6" s="1616"/>
      <c r="I6" s="1616"/>
    </row>
    <row r="7" spans="1:9" ht="13.5" customHeight="1" x14ac:dyDescent="0.25">
      <c r="A7" s="1175" t="s">
        <v>821</v>
      </c>
      <c r="B7" s="1201">
        <v>490</v>
      </c>
      <c r="C7" s="1201">
        <v>6121</v>
      </c>
      <c r="D7" s="1201">
        <v>488</v>
      </c>
      <c r="E7" s="1201">
        <v>6096</v>
      </c>
      <c r="F7" s="1201">
        <v>687</v>
      </c>
      <c r="G7" s="1201">
        <v>8583</v>
      </c>
      <c r="H7" s="1616"/>
      <c r="I7" s="1616"/>
    </row>
    <row r="8" spans="1:9" ht="13.5" customHeight="1" x14ac:dyDescent="0.25">
      <c r="A8" s="1175"/>
      <c r="B8" s="1201" t="s">
        <v>110</v>
      </c>
      <c r="C8" s="1201" t="s">
        <v>110</v>
      </c>
      <c r="D8" s="1201" t="s">
        <v>110</v>
      </c>
      <c r="E8" s="1201" t="s">
        <v>110</v>
      </c>
      <c r="F8" s="1201"/>
      <c r="G8" s="1201"/>
    </row>
    <row r="9" spans="1:9" ht="13.5" customHeight="1" x14ac:dyDescent="0.25">
      <c r="A9" s="1175" t="s">
        <v>820</v>
      </c>
      <c r="B9" s="1201">
        <v>6996</v>
      </c>
      <c r="C9" s="1201">
        <v>87450</v>
      </c>
      <c r="D9" s="1201">
        <v>7104</v>
      </c>
      <c r="E9" s="1201">
        <v>88808</v>
      </c>
      <c r="F9" s="1201">
        <v>7612</v>
      </c>
      <c r="G9" s="1201">
        <v>95152</v>
      </c>
    </row>
    <row r="10" spans="1:9" ht="13.5" customHeight="1" x14ac:dyDescent="0.25">
      <c r="A10" s="1175" t="s">
        <v>790</v>
      </c>
      <c r="B10" s="1201">
        <v>145</v>
      </c>
      <c r="C10" s="1201">
        <v>1808</v>
      </c>
      <c r="D10" s="1201">
        <v>149</v>
      </c>
      <c r="E10" s="1201">
        <v>1869</v>
      </c>
      <c r="F10" s="1201"/>
      <c r="G10" s="1201"/>
    </row>
    <row r="11" spans="1:9" ht="13.5" customHeight="1" x14ac:dyDescent="0.25">
      <c r="A11" s="1175" t="s">
        <v>796</v>
      </c>
      <c r="B11" s="1201">
        <v>4376</v>
      </c>
      <c r="C11" s="1201">
        <v>54703</v>
      </c>
      <c r="D11" s="1201">
        <v>4560</v>
      </c>
      <c r="E11" s="1201">
        <v>57004</v>
      </c>
      <c r="F11" s="1201">
        <v>4909</v>
      </c>
      <c r="G11" s="1201">
        <v>61367</v>
      </c>
    </row>
    <row r="12" spans="1:9" ht="13.5" customHeight="1" x14ac:dyDescent="0.25">
      <c r="A12" s="1615" t="s">
        <v>819</v>
      </c>
      <c r="B12" s="1201">
        <v>3621</v>
      </c>
      <c r="C12" s="1201">
        <v>45264</v>
      </c>
      <c r="D12" s="1201">
        <v>3774</v>
      </c>
      <c r="E12" s="1201">
        <v>47173</v>
      </c>
      <c r="F12" s="1201">
        <v>3869</v>
      </c>
      <c r="G12" s="1201">
        <v>48359</v>
      </c>
    </row>
    <row r="13" spans="1:9" ht="13.5" customHeight="1" x14ac:dyDescent="0.25">
      <c r="A13" s="1615" t="s">
        <v>818</v>
      </c>
      <c r="B13" s="1201">
        <v>755</v>
      </c>
      <c r="C13" s="1201">
        <v>9439</v>
      </c>
      <c r="D13" s="1201">
        <v>786</v>
      </c>
      <c r="E13" s="1201">
        <v>9831</v>
      </c>
      <c r="F13" s="1201">
        <v>1041</v>
      </c>
      <c r="G13" s="1201">
        <v>13009</v>
      </c>
    </row>
    <row r="14" spans="1:9" ht="13.5" customHeight="1" x14ac:dyDescent="0.25">
      <c r="A14" s="1175" t="s">
        <v>793</v>
      </c>
      <c r="B14" s="1201">
        <v>501</v>
      </c>
      <c r="C14" s="1201">
        <v>6263</v>
      </c>
      <c r="D14" s="1201">
        <v>493</v>
      </c>
      <c r="E14" s="1201">
        <v>6163</v>
      </c>
      <c r="F14" s="1201">
        <v>702</v>
      </c>
      <c r="G14" s="1201">
        <v>8774</v>
      </c>
    </row>
    <row r="15" spans="1:9" ht="13.5" customHeight="1" x14ac:dyDescent="0.25">
      <c r="A15" s="1175" t="s">
        <v>789</v>
      </c>
      <c r="B15" s="1201">
        <v>1715</v>
      </c>
      <c r="C15" s="1201">
        <v>21436</v>
      </c>
      <c r="D15" s="1201">
        <v>1671</v>
      </c>
      <c r="E15" s="1201">
        <v>20888</v>
      </c>
      <c r="F15" s="1201">
        <v>1749</v>
      </c>
      <c r="G15" s="1201">
        <v>21863</v>
      </c>
    </row>
    <row r="16" spans="1:9" ht="13.5" customHeight="1" x14ac:dyDescent="0.25">
      <c r="A16" s="1175" t="s">
        <v>792</v>
      </c>
      <c r="B16" s="1201">
        <v>64</v>
      </c>
      <c r="C16" s="1201">
        <v>801</v>
      </c>
      <c r="D16" s="1201">
        <v>68</v>
      </c>
      <c r="E16" s="1201">
        <v>850</v>
      </c>
      <c r="F16" s="1201">
        <v>66</v>
      </c>
      <c r="G16" s="1201">
        <v>830</v>
      </c>
    </row>
    <row r="17" spans="1:7" ht="13.5" customHeight="1" x14ac:dyDescent="0.25">
      <c r="A17" s="1175" t="s">
        <v>788</v>
      </c>
      <c r="B17" s="1201">
        <v>195</v>
      </c>
      <c r="C17" s="1201">
        <v>2438</v>
      </c>
      <c r="D17" s="1201">
        <v>163</v>
      </c>
      <c r="E17" s="1201">
        <v>2034</v>
      </c>
      <c r="F17" s="1201">
        <v>185</v>
      </c>
      <c r="G17" s="1201">
        <v>2316</v>
      </c>
    </row>
    <row r="18" spans="1:7" ht="13.5" customHeight="1" x14ac:dyDescent="0.25">
      <c r="A18" s="1175"/>
      <c r="B18" s="1201" t="s">
        <v>110</v>
      </c>
      <c r="C18" s="1201" t="s">
        <v>110</v>
      </c>
      <c r="D18" s="1201" t="s">
        <v>110</v>
      </c>
      <c r="E18" s="1201" t="s">
        <v>110</v>
      </c>
      <c r="F18" s="1201"/>
      <c r="G18" s="1201"/>
    </row>
    <row r="19" spans="1:7" ht="13.5" customHeight="1" x14ac:dyDescent="0.25">
      <c r="A19" s="1175" t="s">
        <v>791</v>
      </c>
      <c r="B19" s="1201">
        <v>1080</v>
      </c>
      <c r="C19" s="1201">
        <v>13494</v>
      </c>
      <c r="D19" s="1201">
        <v>1115</v>
      </c>
      <c r="E19" s="1201">
        <v>13935</v>
      </c>
      <c r="F19" s="1201">
        <v>1137</v>
      </c>
      <c r="G19" s="1201">
        <v>14215</v>
      </c>
    </row>
    <row r="20" spans="1:7" ht="13.5" customHeight="1" x14ac:dyDescent="0.25">
      <c r="A20" s="1175" t="s">
        <v>817</v>
      </c>
      <c r="B20" s="1201">
        <v>13</v>
      </c>
      <c r="C20" s="1201">
        <v>164</v>
      </c>
      <c r="D20" s="1201">
        <v>22</v>
      </c>
      <c r="E20" s="1201">
        <v>281</v>
      </c>
      <c r="F20" s="1201">
        <v>54</v>
      </c>
      <c r="G20" s="1201">
        <v>681</v>
      </c>
    </row>
    <row r="21" spans="1:7" ht="13.5" customHeight="1" x14ac:dyDescent="0.25">
      <c r="A21" s="1175" t="s">
        <v>816</v>
      </c>
      <c r="B21" s="1201">
        <v>1</v>
      </c>
      <c r="C21" s="1201">
        <v>7</v>
      </c>
      <c r="D21" s="1201">
        <v>1</v>
      </c>
      <c r="E21" s="1201">
        <v>7</v>
      </c>
      <c r="F21" s="1201">
        <v>21</v>
      </c>
      <c r="G21" s="1201">
        <v>262</v>
      </c>
    </row>
    <row r="22" spans="1:7" ht="13.5" customHeight="1" x14ac:dyDescent="0.25">
      <c r="A22" s="1175" t="s">
        <v>815</v>
      </c>
      <c r="B22" s="1201">
        <v>0</v>
      </c>
      <c r="C22" s="1201">
        <v>3</v>
      </c>
      <c r="D22" s="1201">
        <v>0</v>
      </c>
      <c r="E22" s="1201">
        <v>3</v>
      </c>
      <c r="F22" s="1201">
        <v>2</v>
      </c>
      <c r="G22" s="1201">
        <v>27</v>
      </c>
    </row>
    <row r="23" spans="1:7" ht="13.5" customHeight="1" x14ac:dyDescent="0.25">
      <c r="A23" s="1175" t="s">
        <v>814</v>
      </c>
      <c r="B23" s="1201">
        <v>0</v>
      </c>
      <c r="C23" s="1201">
        <v>0</v>
      </c>
      <c r="D23" s="1201">
        <v>0</v>
      </c>
      <c r="E23" s="1201">
        <v>0</v>
      </c>
      <c r="F23" s="1201">
        <v>2</v>
      </c>
      <c r="G23" s="1201">
        <v>24</v>
      </c>
    </row>
    <row r="24" spans="1:7" ht="13.5" customHeight="1" x14ac:dyDescent="0.25">
      <c r="A24" s="1175" t="s">
        <v>813</v>
      </c>
      <c r="B24" s="1201">
        <v>0</v>
      </c>
      <c r="C24" s="1201">
        <v>0</v>
      </c>
      <c r="D24" s="1201">
        <v>0</v>
      </c>
      <c r="E24" s="1201">
        <v>0</v>
      </c>
      <c r="F24" s="1201"/>
      <c r="G24" s="1201"/>
    </row>
    <row r="25" spans="1:7" ht="13.5" customHeight="1" x14ac:dyDescent="0.25">
      <c r="A25" s="1175" t="s">
        <v>812</v>
      </c>
      <c r="B25" s="1201">
        <v>14</v>
      </c>
      <c r="C25" s="1201">
        <v>171</v>
      </c>
      <c r="D25" s="1201">
        <v>14</v>
      </c>
      <c r="E25" s="1201">
        <v>171</v>
      </c>
      <c r="F25" s="1201">
        <v>23</v>
      </c>
      <c r="G25" s="1201">
        <v>286</v>
      </c>
    </row>
    <row r="26" spans="1:7" ht="13.5" customHeight="1" x14ac:dyDescent="0.25">
      <c r="A26" s="1175" t="s">
        <v>811</v>
      </c>
      <c r="B26" s="1201">
        <v>252</v>
      </c>
      <c r="C26" s="1201">
        <v>3151</v>
      </c>
      <c r="D26" s="1201">
        <v>261</v>
      </c>
      <c r="E26" s="1201">
        <v>3264</v>
      </c>
      <c r="F26" s="1201">
        <v>201</v>
      </c>
      <c r="G26" s="1201">
        <v>2507</v>
      </c>
    </row>
    <row r="27" spans="1:7" ht="13.5" customHeight="1" x14ac:dyDescent="0.25">
      <c r="A27" s="1175" t="s">
        <v>810</v>
      </c>
      <c r="B27" s="1201">
        <v>257</v>
      </c>
      <c r="C27" s="1201">
        <v>3213</v>
      </c>
      <c r="D27" s="1201">
        <v>258</v>
      </c>
      <c r="E27" s="1201">
        <v>3225</v>
      </c>
      <c r="F27" s="1201">
        <v>267</v>
      </c>
      <c r="G27" s="1201">
        <v>3333</v>
      </c>
    </row>
    <row r="28" spans="1:7" ht="13.5" customHeight="1" x14ac:dyDescent="0.25">
      <c r="A28" s="1175" t="s">
        <v>809</v>
      </c>
      <c r="B28" s="1201">
        <v>195</v>
      </c>
      <c r="C28" s="1515">
        <v>2432</v>
      </c>
      <c r="D28" s="1201">
        <v>197</v>
      </c>
      <c r="E28" s="1515">
        <v>2458</v>
      </c>
      <c r="F28" s="1201">
        <v>223</v>
      </c>
      <c r="G28" s="1201">
        <v>2789</v>
      </c>
    </row>
    <row r="29" spans="1:7" ht="13.5" customHeight="1" x14ac:dyDescent="0.25">
      <c r="A29" s="1175" t="s">
        <v>808</v>
      </c>
      <c r="B29" s="1201">
        <v>27</v>
      </c>
      <c r="C29" s="1515">
        <v>333</v>
      </c>
      <c r="D29" s="1201">
        <v>47</v>
      </c>
      <c r="E29" s="1515">
        <v>592</v>
      </c>
      <c r="F29" s="1515">
        <v>8</v>
      </c>
      <c r="G29" s="1515">
        <v>100</v>
      </c>
    </row>
    <row r="30" spans="1:7" ht="13.5" customHeight="1" x14ac:dyDescent="0.25">
      <c r="A30" s="1175" t="s">
        <v>807</v>
      </c>
      <c r="B30" s="1201">
        <v>65</v>
      </c>
      <c r="C30" s="1515">
        <v>810</v>
      </c>
      <c r="D30" s="1201">
        <v>60</v>
      </c>
      <c r="E30" s="1515">
        <v>754</v>
      </c>
      <c r="F30" s="1515">
        <v>53</v>
      </c>
      <c r="G30" s="1515">
        <v>661</v>
      </c>
    </row>
    <row r="31" spans="1:7" ht="13.5" customHeight="1" x14ac:dyDescent="0.25">
      <c r="A31" s="1175" t="s">
        <v>806</v>
      </c>
      <c r="B31" s="1201">
        <v>0</v>
      </c>
      <c r="C31" s="1515">
        <v>0</v>
      </c>
      <c r="D31" s="1201">
        <v>0</v>
      </c>
      <c r="E31" s="1515">
        <v>0</v>
      </c>
      <c r="F31" s="1515"/>
      <c r="G31" s="1515"/>
    </row>
    <row r="32" spans="1:7" ht="13.5" customHeight="1" x14ac:dyDescent="0.25">
      <c r="A32" s="2419" t="s">
        <v>805</v>
      </c>
      <c r="B32" s="1201">
        <v>0</v>
      </c>
      <c r="C32" s="1515">
        <v>0</v>
      </c>
      <c r="D32" s="1201">
        <v>0</v>
      </c>
      <c r="E32" s="1515">
        <v>0</v>
      </c>
      <c r="F32" s="1515"/>
      <c r="G32" s="1515"/>
    </row>
    <row r="33" spans="1:7" ht="13.5" customHeight="1" x14ac:dyDescent="0.25">
      <c r="A33" s="1175" t="s">
        <v>804</v>
      </c>
      <c r="B33" s="1201">
        <v>0</v>
      </c>
      <c r="C33" s="1515">
        <v>0</v>
      </c>
      <c r="D33" s="1201">
        <v>0</v>
      </c>
      <c r="E33" s="1515">
        <v>0</v>
      </c>
      <c r="F33" s="1515"/>
      <c r="G33" s="1515"/>
    </row>
    <row r="34" spans="1:7" ht="13.5" customHeight="1" x14ac:dyDescent="0.25">
      <c r="A34" s="1175" t="s">
        <v>803</v>
      </c>
      <c r="B34" s="1201">
        <v>208</v>
      </c>
      <c r="C34" s="1515">
        <v>2603</v>
      </c>
      <c r="D34" s="1201">
        <v>208</v>
      </c>
      <c r="E34" s="1515">
        <v>2598</v>
      </c>
      <c r="F34" s="1515">
        <v>222</v>
      </c>
      <c r="G34" s="1515">
        <v>2779</v>
      </c>
    </row>
    <row r="35" spans="1:7" ht="13.5" customHeight="1" x14ac:dyDescent="0.25">
      <c r="A35" s="1175" t="s">
        <v>802</v>
      </c>
      <c r="B35" s="1201">
        <v>49</v>
      </c>
      <c r="C35" s="1515">
        <v>607</v>
      </c>
      <c r="D35" s="1201">
        <v>47</v>
      </c>
      <c r="E35" s="1515">
        <v>582</v>
      </c>
      <c r="F35" s="1515">
        <v>61</v>
      </c>
      <c r="G35" s="1515">
        <v>765</v>
      </c>
    </row>
    <row r="36" spans="1:7" ht="13.5" customHeight="1" x14ac:dyDescent="0.25">
      <c r="A36" s="1175"/>
      <c r="B36" s="1612" t="s">
        <v>110</v>
      </c>
      <c r="C36" s="1515" t="s">
        <v>110</v>
      </c>
      <c r="D36" s="1612" t="s">
        <v>110</v>
      </c>
      <c r="E36" s="1515" t="s">
        <v>110</v>
      </c>
      <c r="F36" s="1515"/>
      <c r="G36" s="1515"/>
    </row>
    <row r="37" spans="1:7" ht="13.5" customHeight="1" x14ac:dyDescent="0.25">
      <c r="A37" s="1178" t="s">
        <v>787</v>
      </c>
      <c r="B37" s="1612">
        <v>62</v>
      </c>
      <c r="C37" s="1611">
        <v>776</v>
      </c>
      <c r="D37" s="1612">
        <v>96</v>
      </c>
      <c r="E37" s="1611">
        <v>1207</v>
      </c>
      <c r="F37" s="1515">
        <v>129</v>
      </c>
      <c r="G37" s="1515">
        <v>1607</v>
      </c>
    </row>
    <row r="38" spans="1:7" ht="13.5" customHeight="1" x14ac:dyDescent="0.25">
      <c r="A38" s="1529"/>
      <c r="B38" s="1612" t="s">
        <v>110</v>
      </c>
      <c r="C38" s="1515" t="s">
        <v>110</v>
      </c>
      <c r="D38" s="1612" t="s">
        <v>110</v>
      </c>
      <c r="E38" s="1515" t="s">
        <v>110</v>
      </c>
      <c r="F38" s="1611"/>
      <c r="G38" s="1611"/>
    </row>
    <row r="39" spans="1:7" ht="13.5" customHeight="1" x14ac:dyDescent="0.25">
      <c r="A39" s="1613" t="s">
        <v>786</v>
      </c>
      <c r="B39" s="1612">
        <v>295</v>
      </c>
      <c r="C39" s="1611">
        <v>3690</v>
      </c>
      <c r="D39" s="1612">
        <v>282</v>
      </c>
      <c r="E39" s="1611">
        <v>3520</v>
      </c>
      <c r="F39" s="1611">
        <v>291</v>
      </c>
      <c r="G39" s="1611">
        <v>3635</v>
      </c>
    </row>
    <row r="40" spans="1:7" ht="13.5" customHeight="1" x14ac:dyDescent="0.25">
      <c r="A40" s="1529" t="s">
        <v>785</v>
      </c>
      <c r="B40" s="1201">
        <v>183</v>
      </c>
      <c r="C40" s="1515">
        <v>2282</v>
      </c>
      <c r="D40" s="1201">
        <v>196</v>
      </c>
      <c r="E40" s="1515">
        <v>2444</v>
      </c>
      <c r="F40" s="1515">
        <v>197</v>
      </c>
      <c r="G40" s="1515">
        <v>2457</v>
      </c>
    </row>
    <row r="41" spans="1:7" ht="13.5" customHeight="1" x14ac:dyDescent="0.25">
      <c r="A41" s="1529" t="s">
        <v>784</v>
      </c>
      <c r="B41" s="1201">
        <v>86</v>
      </c>
      <c r="C41" s="1201">
        <v>1074</v>
      </c>
      <c r="D41" s="1201">
        <v>86</v>
      </c>
      <c r="E41" s="1201">
        <v>1076</v>
      </c>
      <c r="F41" s="1515">
        <v>94</v>
      </c>
      <c r="G41" s="1515">
        <v>1178</v>
      </c>
    </row>
    <row r="42" spans="1:7" ht="13.5" customHeight="1" x14ac:dyDescent="0.25">
      <c r="A42" s="1529" t="s">
        <v>783</v>
      </c>
      <c r="B42" s="1201">
        <v>27</v>
      </c>
      <c r="C42" s="1515">
        <v>334</v>
      </c>
      <c r="D42" s="1201">
        <v>0</v>
      </c>
      <c r="E42" s="1515">
        <v>0</v>
      </c>
      <c r="F42" s="1201"/>
      <c r="G42" s="1201"/>
    </row>
    <row r="43" spans="1:7" ht="13.5" customHeight="1" x14ac:dyDescent="0.25">
      <c r="A43" s="1529"/>
      <c r="B43" s="1612" t="s">
        <v>110</v>
      </c>
      <c r="C43" s="1515" t="s">
        <v>110</v>
      </c>
      <c r="D43" s="1612" t="s">
        <v>110</v>
      </c>
      <c r="E43" s="1515" t="s">
        <v>110</v>
      </c>
      <c r="F43" s="1515"/>
      <c r="G43" s="1515"/>
    </row>
    <row r="44" spans="1:7" ht="13.5" customHeight="1" x14ac:dyDescent="0.25">
      <c r="A44" s="1613" t="s">
        <v>782</v>
      </c>
      <c r="B44" s="1612">
        <v>1319</v>
      </c>
      <c r="C44" s="1611">
        <v>16487</v>
      </c>
      <c r="D44" s="1612">
        <v>1345</v>
      </c>
      <c r="E44" s="1611">
        <v>16809</v>
      </c>
      <c r="F44" s="1611">
        <v>1345</v>
      </c>
      <c r="G44" s="1611">
        <v>16809</v>
      </c>
    </row>
    <row r="45" spans="1:7" ht="13.5" customHeight="1" x14ac:dyDescent="0.25">
      <c r="A45" s="1614" t="s">
        <v>1096</v>
      </c>
      <c r="B45" s="1201">
        <v>1319</v>
      </c>
      <c r="C45" s="1515">
        <v>16487</v>
      </c>
      <c r="D45" s="1201">
        <v>1345</v>
      </c>
      <c r="E45" s="1515">
        <v>16809</v>
      </c>
      <c r="F45" s="1515">
        <v>1345</v>
      </c>
      <c r="G45" s="1515">
        <v>16809</v>
      </c>
    </row>
    <row r="46" spans="1:7" ht="13.5" customHeight="1" x14ac:dyDescent="0.25">
      <c r="A46" s="1529"/>
      <c r="B46" s="1612" t="s">
        <v>110</v>
      </c>
      <c r="C46" s="1515" t="s">
        <v>110</v>
      </c>
      <c r="D46" s="1612" t="s">
        <v>110</v>
      </c>
      <c r="E46" s="1515" t="s">
        <v>110</v>
      </c>
      <c r="F46" s="1515"/>
      <c r="G46" s="1515"/>
    </row>
    <row r="47" spans="1:7" ht="22.5" x14ac:dyDescent="0.25">
      <c r="A47" s="2426" t="s">
        <v>1301</v>
      </c>
      <c r="B47" s="1611">
        <v>51</v>
      </c>
      <c r="C47" s="1611">
        <v>631</v>
      </c>
      <c r="D47" s="1611">
        <v>0</v>
      </c>
      <c r="E47" s="1611">
        <v>0</v>
      </c>
      <c r="F47" s="1611">
        <v>0</v>
      </c>
      <c r="G47" s="1611">
        <v>0</v>
      </c>
    </row>
    <row r="48" spans="1:7" ht="13.5" customHeight="1" x14ac:dyDescent="0.25">
      <c r="A48" s="1529"/>
      <c r="B48" s="1612"/>
      <c r="C48" s="1515"/>
      <c r="D48" s="1612"/>
      <c r="E48" s="1515"/>
      <c r="F48" s="1515"/>
      <c r="G48" s="1515"/>
    </row>
    <row r="49" spans="1:7" ht="13.5" customHeight="1" x14ac:dyDescent="0.25">
      <c r="A49" s="1613" t="s">
        <v>781</v>
      </c>
      <c r="B49" s="1612">
        <v>12</v>
      </c>
      <c r="C49" s="1611">
        <v>152</v>
      </c>
      <c r="D49" s="1612">
        <v>120</v>
      </c>
      <c r="E49" s="1611">
        <v>1500</v>
      </c>
      <c r="F49" s="1611">
        <v>174</v>
      </c>
      <c r="G49" s="1611">
        <v>2170</v>
      </c>
    </row>
    <row r="50" spans="1:7" ht="13.5" customHeight="1" x14ac:dyDescent="0.25">
      <c r="A50" s="1507"/>
      <c r="B50" s="1612" t="s">
        <v>110</v>
      </c>
      <c r="C50" s="1515" t="s">
        <v>110</v>
      </c>
      <c r="D50" s="1612" t="s">
        <v>110</v>
      </c>
      <c r="E50" s="1515" t="s">
        <v>110</v>
      </c>
      <c r="F50" s="1611"/>
      <c r="G50" s="1611"/>
    </row>
    <row r="51" spans="1:7" ht="13.5" customHeight="1" x14ac:dyDescent="0.25">
      <c r="A51" s="1613" t="s">
        <v>780</v>
      </c>
      <c r="B51" s="1612">
        <v>9814</v>
      </c>
      <c r="C51" s="1611">
        <v>122679</v>
      </c>
      <c r="D51" s="1612">
        <v>10062</v>
      </c>
      <c r="E51" s="1611">
        <v>125779</v>
      </c>
      <c r="F51" s="1611">
        <v>10687</v>
      </c>
      <c r="G51" s="1611">
        <v>133588</v>
      </c>
    </row>
    <row r="52" spans="1:7" ht="13.5" customHeight="1" x14ac:dyDescent="0.25">
      <c r="A52" s="1613"/>
      <c r="B52" s="1612" t="s">
        <v>110</v>
      </c>
      <c r="C52" s="1611"/>
      <c r="D52" s="1612" t="s">
        <v>110</v>
      </c>
      <c r="E52" s="1611"/>
      <c r="F52" s="1611"/>
      <c r="G52" s="1611"/>
    </row>
    <row r="53" spans="1:7" ht="13.5" customHeight="1" x14ac:dyDescent="0.25">
      <c r="A53" s="1613" t="s">
        <v>801</v>
      </c>
      <c r="B53" s="1612"/>
      <c r="C53" s="1611"/>
      <c r="D53" s="1612"/>
      <c r="E53" s="1611"/>
      <c r="F53" s="1611"/>
      <c r="G53" s="1611"/>
    </row>
    <row r="54" spans="1:7" ht="13.5" customHeight="1" x14ac:dyDescent="0.25">
      <c r="A54" s="1175" t="s">
        <v>800</v>
      </c>
      <c r="B54" s="1201">
        <v>0</v>
      </c>
      <c r="C54" s="1515">
        <v>0</v>
      </c>
      <c r="D54" s="1201">
        <v>6132</v>
      </c>
      <c r="E54" s="1515">
        <v>76645</v>
      </c>
      <c r="F54" s="1201">
        <v>6412</v>
      </c>
      <c r="G54" s="1515">
        <v>80152</v>
      </c>
    </row>
    <row r="55" spans="1:7" ht="13.5" customHeight="1" x14ac:dyDescent="0.25">
      <c r="A55" s="2425" t="s">
        <v>410</v>
      </c>
      <c r="B55" s="2424">
        <v>9814</v>
      </c>
      <c r="C55" s="2424">
        <v>122679</v>
      </c>
      <c r="D55" s="2424">
        <v>16194</v>
      </c>
      <c r="E55" s="2424">
        <v>202424</v>
      </c>
      <c r="F55" s="2424">
        <v>17099</v>
      </c>
      <c r="G55" s="2424">
        <v>213740</v>
      </c>
    </row>
    <row r="56" spans="1:7" x14ac:dyDescent="0.25">
      <c r="A56" s="1162"/>
      <c r="B56" s="1508"/>
      <c r="C56" s="1508"/>
      <c r="D56" s="1507"/>
      <c r="E56" s="2360"/>
      <c r="F56" s="1831"/>
      <c r="G56" s="1831"/>
    </row>
    <row r="57" spans="1:7" x14ac:dyDescent="0.25">
      <c r="A57" s="1505"/>
      <c r="B57" s="1505"/>
      <c r="C57" s="1505"/>
      <c r="D57" s="1505"/>
      <c r="E57" s="1775"/>
      <c r="F57" s="1628"/>
      <c r="G57" s="1628"/>
    </row>
    <row r="58" spans="1:7" x14ac:dyDescent="0.25">
      <c r="A58" s="1505"/>
      <c r="B58" s="1505"/>
      <c r="C58" s="1505"/>
      <c r="D58" s="1505"/>
      <c r="E58" s="1505"/>
      <c r="F58" s="1505"/>
      <c r="G58" s="1505"/>
    </row>
    <row r="59" spans="1:7" ht="15" customHeight="1" x14ac:dyDescent="0.25">
      <c r="A59" s="1505"/>
      <c r="B59" s="1505"/>
      <c r="C59" s="1505"/>
      <c r="D59" s="1505"/>
      <c r="E59" s="1505"/>
      <c r="F59" s="1505"/>
      <c r="G59" s="1505"/>
    </row>
    <row r="60" spans="1:7" x14ac:dyDescent="0.25">
      <c r="A60" s="1505"/>
      <c r="B60" s="1505"/>
      <c r="C60" s="1505"/>
      <c r="D60" s="1505"/>
      <c r="E60" s="1505"/>
      <c r="F60" s="1505"/>
      <c r="G60" s="1505"/>
    </row>
    <row r="61" spans="1:7" ht="15" customHeight="1" x14ac:dyDescent="0.25">
      <c r="A61" s="1505"/>
      <c r="B61" s="1505"/>
      <c r="C61" s="1505"/>
      <c r="D61" s="1505"/>
      <c r="E61" s="1505"/>
      <c r="F61" s="1505"/>
      <c r="G61" s="1505"/>
    </row>
    <row r="62" spans="1:7" x14ac:dyDescent="0.25">
      <c r="A62" s="1505"/>
      <c r="B62" s="1505"/>
      <c r="C62" s="1505"/>
      <c r="D62" s="1505"/>
      <c r="E62" s="1505"/>
      <c r="F62" s="1505"/>
      <c r="G62" s="1505"/>
    </row>
    <row r="63" spans="1:7" x14ac:dyDescent="0.25">
      <c r="A63" s="1505"/>
      <c r="B63" s="1505"/>
      <c r="C63" s="1505"/>
      <c r="D63" s="1505"/>
      <c r="E63" s="1505"/>
      <c r="F63" s="1505"/>
      <c r="G63" s="1505"/>
    </row>
    <row r="64" spans="1:7" x14ac:dyDescent="0.25">
      <c r="F64" s="1505"/>
      <c r="G64" s="1505"/>
    </row>
  </sheetData>
  <mergeCells count="9">
    <mergeCell ref="B3:C3"/>
    <mergeCell ref="D3:E3"/>
    <mergeCell ref="F3:G3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  <pageSetup paperSize="9" scale="76" orientation="portrait" r:id="rId1"/>
  <customProperties>
    <customPr name="_pios_id" r:id="rId2"/>
  </customProperties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showGridLines="0" view="pageBreakPreview" zoomScaleNormal="100" zoomScaleSheetLayoutView="100" workbookViewId="0">
      <selection activeCell="P25" sqref="P25"/>
    </sheetView>
  </sheetViews>
  <sheetFormatPr defaultRowHeight="15" x14ac:dyDescent="0.25"/>
  <cols>
    <col min="1" max="1" width="34.7109375" customWidth="1"/>
    <col min="2" max="9" width="9" customWidth="1"/>
  </cols>
  <sheetData>
    <row r="1" spans="1:9" x14ac:dyDescent="0.25">
      <c r="A1" s="1577" t="s">
        <v>838</v>
      </c>
      <c r="B1" s="1505"/>
      <c r="C1" s="1505"/>
      <c r="D1" s="1505"/>
      <c r="E1" s="1505"/>
      <c r="F1" s="1505"/>
      <c r="G1" s="1625"/>
      <c r="H1" s="1625"/>
      <c r="I1" s="1505"/>
    </row>
    <row r="2" spans="1:9" x14ac:dyDescent="0.25">
      <c r="A2" s="1627" t="s">
        <v>1242</v>
      </c>
      <c r="B2" s="1626"/>
      <c r="C2" s="1626"/>
      <c r="D2" s="1626"/>
      <c r="E2" s="1626"/>
      <c r="F2" s="1626"/>
      <c r="G2" s="1625"/>
      <c r="H2" s="1625"/>
      <c r="I2" s="1505"/>
    </row>
    <row r="3" spans="1:9" ht="23.25" customHeight="1" x14ac:dyDescent="0.25">
      <c r="A3" s="1505"/>
      <c r="B3" s="2920" t="s">
        <v>837</v>
      </c>
      <c r="C3" s="2920"/>
      <c r="D3" s="2920" t="s">
        <v>836</v>
      </c>
      <c r="E3" s="2922"/>
      <c r="F3" s="2920" t="s">
        <v>835</v>
      </c>
      <c r="G3" s="2922"/>
      <c r="H3" s="2920" t="s">
        <v>410</v>
      </c>
      <c r="I3" s="2922"/>
    </row>
    <row r="4" spans="1:9" x14ac:dyDescent="0.25">
      <c r="A4" s="1507"/>
      <c r="B4" s="2921"/>
      <c r="C4" s="2921"/>
      <c r="D4" s="2923"/>
      <c r="E4" s="2923"/>
      <c r="F4" s="2923"/>
      <c r="G4" s="2923"/>
      <c r="H4" s="2923"/>
      <c r="I4" s="2923"/>
    </row>
    <row r="5" spans="1:9" x14ac:dyDescent="0.25">
      <c r="A5" s="1624"/>
      <c r="B5" s="2918" t="s">
        <v>823</v>
      </c>
      <c r="C5" s="2918" t="s">
        <v>834</v>
      </c>
      <c r="D5" s="2918" t="s">
        <v>823</v>
      </c>
      <c r="E5" s="2918" t="s">
        <v>834</v>
      </c>
      <c r="F5" s="2918" t="s">
        <v>823</v>
      </c>
      <c r="G5" s="2918" t="s">
        <v>834</v>
      </c>
      <c r="H5" s="2918" t="s">
        <v>823</v>
      </c>
      <c r="I5" s="2918" t="s">
        <v>834</v>
      </c>
    </row>
    <row r="6" spans="1:9" ht="15.75" thickBot="1" x14ac:dyDescent="0.3">
      <c r="A6" s="1623" t="s">
        <v>213</v>
      </c>
      <c r="B6" s="2919"/>
      <c r="C6" s="2919"/>
      <c r="D6" s="2919"/>
      <c r="E6" s="2919"/>
      <c r="F6" s="2919"/>
      <c r="G6" s="2919"/>
      <c r="H6" s="2919"/>
      <c r="I6" s="2919"/>
    </row>
    <row r="7" spans="1:9" x14ac:dyDescent="0.25">
      <c r="A7" s="1622" t="s">
        <v>1097</v>
      </c>
      <c r="B7" s="1620">
        <v>715</v>
      </c>
      <c r="C7" s="1620">
        <v>57</v>
      </c>
      <c r="D7" s="1620">
        <v>915</v>
      </c>
      <c r="E7" s="1620">
        <v>73</v>
      </c>
      <c r="F7" s="1620"/>
      <c r="G7" s="1620"/>
      <c r="H7" s="1620">
        <v>1631</v>
      </c>
      <c r="I7" s="1620">
        <v>130</v>
      </c>
    </row>
    <row r="8" spans="1:9" x14ac:dyDescent="0.25">
      <c r="A8" s="1622" t="s">
        <v>833</v>
      </c>
      <c r="B8" s="1620">
        <v>138</v>
      </c>
      <c r="C8" s="1620">
        <v>11</v>
      </c>
      <c r="D8" s="1620">
        <v>141</v>
      </c>
      <c r="E8" s="1620">
        <v>11</v>
      </c>
      <c r="F8" s="1620"/>
      <c r="G8" s="1620"/>
      <c r="H8" s="1620">
        <v>278</v>
      </c>
      <c r="I8" s="1620">
        <v>22</v>
      </c>
    </row>
    <row r="9" spans="1:9" x14ac:dyDescent="0.25">
      <c r="A9" s="1622" t="s">
        <v>832</v>
      </c>
      <c r="B9" s="1620">
        <v>160</v>
      </c>
      <c r="C9" s="1620">
        <v>13</v>
      </c>
      <c r="D9" s="1620"/>
      <c r="E9" s="1620"/>
      <c r="F9" s="1620">
        <v>334</v>
      </c>
      <c r="G9" s="1620">
        <v>27</v>
      </c>
      <c r="H9" s="1620">
        <v>494</v>
      </c>
      <c r="I9" s="1620">
        <v>40</v>
      </c>
    </row>
    <row r="10" spans="1:9" x14ac:dyDescent="0.25">
      <c r="A10" s="1622" t="s">
        <v>831</v>
      </c>
      <c r="B10" s="1620"/>
      <c r="C10" s="1620"/>
      <c r="D10" s="1620">
        <v>18</v>
      </c>
      <c r="E10" s="1620">
        <v>1</v>
      </c>
      <c r="F10" s="1620"/>
      <c r="G10" s="1620"/>
      <c r="H10" s="1620">
        <v>18</v>
      </c>
      <c r="I10" s="1620">
        <v>1</v>
      </c>
    </row>
    <row r="11" spans="1:9" x14ac:dyDescent="0.25">
      <c r="A11" s="1622" t="s">
        <v>830</v>
      </c>
      <c r="B11" s="1620"/>
      <c r="C11" s="1620"/>
      <c r="D11" s="1620">
        <v>0</v>
      </c>
      <c r="E11" s="1620">
        <v>0</v>
      </c>
      <c r="F11" s="1620"/>
      <c r="G11" s="1620"/>
      <c r="H11" s="1620">
        <v>0</v>
      </c>
      <c r="I11" s="1620">
        <v>0</v>
      </c>
    </row>
    <row r="12" spans="1:9" x14ac:dyDescent="0.25">
      <c r="A12" s="1622" t="s">
        <v>707</v>
      </c>
      <c r="B12" s="1620">
        <v>-437</v>
      </c>
      <c r="C12" s="1620">
        <v>-35</v>
      </c>
      <c r="D12" s="1620"/>
      <c r="E12" s="1620"/>
      <c r="F12" s="1620"/>
      <c r="G12" s="1620"/>
      <c r="H12" s="1620">
        <v>-437</v>
      </c>
      <c r="I12" s="1620">
        <v>-35</v>
      </c>
    </row>
    <row r="13" spans="1:9" x14ac:dyDescent="0.25">
      <c r="A13" s="1622" t="s">
        <v>829</v>
      </c>
      <c r="B13" s="1620">
        <v>1114</v>
      </c>
      <c r="C13" s="1620">
        <v>89</v>
      </c>
      <c r="D13" s="1620"/>
      <c r="E13" s="1620"/>
      <c r="F13" s="1620"/>
      <c r="G13" s="1620"/>
      <c r="H13" s="1620">
        <v>1114</v>
      </c>
      <c r="I13" s="1620">
        <v>89</v>
      </c>
    </row>
    <row r="14" spans="1:9" x14ac:dyDescent="0.25">
      <c r="A14" s="1622" t="s">
        <v>828</v>
      </c>
      <c r="B14" s="1620">
        <v>314</v>
      </c>
      <c r="C14" s="1620">
        <v>25</v>
      </c>
      <c r="D14" s="1620"/>
      <c r="E14" s="1620"/>
      <c r="F14" s="1620"/>
      <c r="G14" s="1620"/>
      <c r="H14" s="1620">
        <v>314</v>
      </c>
      <c r="I14" s="1620">
        <v>25</v>
      </c>
    </row>
    <row r="15" spans="1:9" x14ac:dyDescent="0.25">
      <c r="A15" s="1621" t="s">
        <v>827</v>
      </c>
      <c r="B15" s="1620">
        <v>277</v>
      </c>
      <c r="C15" s="1620">
        <v>22</v>
      </c>
      <c r="D15" s="1620"/>
      <c r="E15" s="1620"/>
      <c r="F15" s="1620"/>
      <c r="G15" s="1620"/>
      <c r="H15" s="1620">
        <v>277</v>
      </c>
      <c r="I15" s="1620">
        <v>22</v>
      </c>
    </row>
    <row r="16" spans="1:9" x14ac:dyDescent="0.25">
      <c r="A16" s="2428" t="s">
        <v>410</v>
      </c>
      <c r="B16" s="2427">
        <v>2282</v>
      </c>
      <c r="C16" s="2427">
        <v>183</v>
      </c>
      <c r="D16" s="2427">
        <v>1074</v>
      </c>
      <c r="E16" s="2427">
        <v>86</v>
      </c>
      <c r="F16" s="2427">
        <v>334</v>
      </c>
      <c r="G16" s="2427">
        <v>27</v>
      </c>
      <c r="H16" s="2427">
        <v>3690</v>
      </c>
      <c r="I16" s="2427">
        <v>295</v>
      </c>
    </row>
    <row r="17" spans="1:9" x14ac:dyDescent="0.25">
      <c r="A17" s="1167" t="s">
        <v>826</v>
      </c>
      <c r="B17" s="1163"/>
      <c r="C17" s="1163"/>
      <c r="D17" s="1163"/>
      <c r="E17" s="1163"/>
      <c r="F17" s="1163"/>
      <c r="G17" s="1163"/>
      <c r="H17" s="1163"/>
      <c r="I17" s="1163"/>
    </row>
    <row r="18" spans="1:9" x14ac:dyDescent="0.25">
      <c r="A18" s="1619" t="s">
        <v>1304</v>
      </c>
      <c r="B18" s="1619"/>
      <c r="C18" s="1619"/>
      <c r="D18" s="1619"/>
      <c r="E18" s="1619"/>
      <c r="F18" s="1619"/>
      <c r="G18" s="1619"/>
      <c r="H18" s="1592"/>
      <c r="I18" s="1592"/>
    </row>
    <row r="19" spans="1:9" x14ac:dyDescent="0.25">
      <c r="A19" s="1610"/>
      <c r="B19" s="1610"/>
      <c r="C19" s="1610"/>
      <c r="D19" s="1610"/>
      <c r="E19" s="1610"/>
      <c r="F19" s="1610"/>
      <c r="G19" s="1610"/>
      <c r="H19" s="1610"/>
      <c r="I19" s="1610"/>
    </row>
  </sheetData>
  <mergeCells count="12">
    <mergeCell ref="F5:F6"/>
    <mergeCell ref="G5:G6"/>
    <mergeCell ref="H5:H6"/>
    <mergeCell ref="I5:I6"/>
    <mergeCell ref="B3:C4"/>
    <mergeCell ref="D3:E4"/>
    <mergeCell ref="F3:G4"/>
    <mergeCell ref="H3:I4"/>
    <mergeCell ref="B5:B6"/>
    <mergeCell ref="C5:C6"/>
    <mergeCell ref="D5:D6"/>
    <mergeCell ref="E5:E6"/>
  </mergeCells>
  <pageMargins left="0.7" right="0.7" top="0.75" bottom="0.75" header="0.3" footer="0.3"/>
  <pageSetup paperSize="9" scale="80" orientation="portrait" r:id="rId1"/>
  <customProperties>
    <customPr name="_pios_id" r:id="rId2"/>
  </customProperties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3"/>
  <sheetViews>
    <sheetView showGridLines="0" showZeros="0" view="pageBreakPreview" zoomScaleNormal="100" zoomScaleSheetLayoutView="100" workbookViewId="0">
      <selection activeCell="A43" sqref="A43"/>
    </sheetView>
  </sheetViews>
  <sheetFormatPr defaultRowHeight="15" x14ac:dyDescent="0.25"/>
  <cols>
    <col min="1" max="1" width="43" customWidth="1"/>
    <col min="2" max="10" width="8.140625" customWidth="1"/>
  </cols>
  <sheetData>
    <row r="1" spans="1:10" x14ac:dyDescent="0.25">
      <c r="A1" s="1577" t="s">
        <v>877</v>
      </c>
      <c r="B1" s="1597"/>
      <c r="C1" s="1505"/>
      <c r="D1" s="1505"/>
      <c r="E1" s="1505"/>
      <c r="F1" s="1505"/>
      <c r="G1" s="1505"/>
      <c r="H1" s="1592"/>
      <c r="I1" s="1636"/>
      <c r="J1" s="1505"/>
    </row>
    <row r="2" spans="1:10" x14ac:dyDescent="0.25">
      <c r="A2" s="1197" t="s">
        <v>876</v>
      </c>
      <c r="B2" s="1597"/>
      <c r="C2" s="1505"/>
      <c r="D2" s="1505"/>
      <c r="E2" s="1505"/>
      <c r="F2" s="1505"/>
      <c r="G2" s="1505"/>
      <c r="H2" s="1592"/>
      <c r="I2" s="1636"/>
      <c r="J2" s="1505"/>
    </row>
    <row r="3" spans="1:10" ht="15.75" thickBot="1" x14ac:dyDescent="0.3">
      <c r="A3" s="1592"/>
      <c r="B3" s="1148"/>
      <c r="C3" s="1196"/>
      <c r="D3" s="1196"/>
      <c r="E3" s="1196"/>
      <c r="F3" s="1196"/>
      <c r="G3" s="1196"/>
      <c r="H3" s="1196"/>
      <c r="I3" s="1196"/>
      <c r="J3" s="1592"/>
    </row>
    <row r="4" spans="1:10" ht="15.75" thickBot="1" x14ac:dyDescent="0.3">
      <c r="A4" s="1676" t="s">
        <v>213</v>
      </c>
      <c r="B4" s="1675" t="s">
        <v>1306</v>
      </c>
      <c r="C4" s="1675" t="s">
        <v>1198</v>
      </c>
      <c r="D4" s="1675" t="s">
        <v>1197</v>
      </c>
      <c r="E4" s="1675" t="s">
        <v>1110</v>
      </c>
      <c r="F4" s="1674" t="s">
        <v>875</v>
      </c>
      <c r="G4" s="1674" t="s">
        <v>874</v>
      </c>
      <c r="H4" s="1674" t="s">
        <v>873</v>
      </c>
      <c r="I4" s="1674" t="s">
        <v>872</v>
      </c>
      <c r="J4" s="1674" t="s">
        <v>314</v>
      </c>
    </row>
    <row r="5" spans="1:10" x14ac:dyDescent="0.25">
      <c r="A5" s="1673" t="s">
        <v>871</v>
      </c>
      <c r="B5" s="1672"/>
      <c r="C5" s="1672"/>
      <c r="D5" s="1671"/>
      <c r="E5" s="1671"/>
      <c r="F5" s="1671"/>
      <c r="G5" s="1671"/>
      <c r="H5" s="1671"/>
      <c r="I5" s="1671"/>
      <c r="J5" s="1671"/>
    </row>
    <row r="6" spans="1:10" x14ac:dyDescent="0.25">
      <c r="A6" s="1665" t="s">
        <v>870</v>
      </c>
      <c r="B6" s="1669">
        <v>29462</v>
      </c>
      <c r="C6" s="1669">
        <v>31799</v>
      </c>
      <c r="D6" s="1668">
        <v>31263</v>
      </c>
      <c r="E6" s="1668">
        <v>30452</v>
      </c>
      <c r="F6" s="1668">
        <v>30180</v>
      </c>
      <c r="G6" s="1668">
        <v>31533</v>
      </c>
      <c r="H6" s="1668">
        <v>30359</v>
      </c>
      <c r="I6" s="1668">
        <v>29138</v>
      </c>
      <c r="J6" s="1668">
        <v>27254</v>
      </c>
    </row>
    <row r="7" spans="1:10" x14ac:dyDescent="0.25">
      <c r="A7" s="1645" t="s">
        <v>869</v>
      </c>
      <c r="B7" s="1667">
        <v>-697</v>
      </c>
      <c r="C7" s="1667">
        <v>-2747</v>
      </c>
      <c r="D7" s="1666">
        <v>-2005</v>
      </c>
      <c r="E7" s="1666">
        <v>-1107</v>
      </c>
      <c r="F7" s="1666">
        <v>-588</v>
      </c>
      <c r="G7" s="1666">
        <v>-2625</v>
      </c>
      <c r="H7" s="1666">
        <v>-1882</v>
      </c>
      <c r="I7" s="1666">
        <v>-1255</v>
      </c>
      <c r="J7" s="1666"/>
    </row>
    <row r="8" spans="1:10" x14ac:dyDescent="0.25">
      <c r="A8" s="1648" t="s">
        <v>868</v>
      </c>
      <c r="B8" s="1660">
        <v>28765</v>
      </c>
      <c r="C8" s="1660">
        <v>29052</v>
      </c>
      <c r="D8" s="1659">
        <v>29259</v>
      </c>
      <c r="E8" s="1659">
        <v>29345</v>
      </c>
      <c r="F8" s="1659">
        <v>29592</v>
      </c>
      <c r="G8" s="1659">
        <v>28908</v>
      </c>
      <c r="H8" s="1659">
        <v>28477</v>
      </c>
      <c r="I8" s="1659">
        <v>27883</v>
      </c>
      <c r="J8" s="1659">
        <v>27254</v>
      </c>
    </row>
    <row r="9" spans="1:10" x14ac:dyDescent="0.25">
      <c r="A9" s="1648" t="s">
        <v>867</v>
      </c>
      <c r="B9" s="1660">
        <v>-61</v>
      </c>
      <c r="C9" s="1660">
        <v>0</v>
      </c>
      <c r="D9" s="1659">
        <v>0</v>
      </c>
      <c r="E9" s="1659" t="s">
        <v>0</v>
      </c>
      <c r="F9" s="1659"/>
      <c r="G9" s="1659" t="s">
        <v>0</v>
      </c>
      <c r="H9" s="1659"/>
      <c r="I9" s="1659"/>
      <c r="J9" s="1659"/>
    </row>
    <row r="10" spans="1:10" x14ac:dyDescent="0.25">
      <c r="A10" s="1665" t="s">
        <v>866</v>
      </c>
      <c r="B10" s="1660">
        <v>-3823</v>
      </c>
      <c r="C10" s="1660">
        <v>-3835</v>
      </c>
      <c r="D10" s="1659">
        <v>-3754</v>
      </c>
      <c r="E10" s="1659">
        <v>-3633</v>
      </c>
      <c r="F10" s="1659">
        <v>-3577</v>
      </c>
      <c r="G10" s="1659">
        <v>-3435</v>
      </c>
      <c r="H10" s="1659">
        <v>-3247</v>
      </c>
      <c r="I10" s="1659">
        <v>-3100</v>
      </c>
      <c r="J10" s="1659">
        <v>-2956</v>
      </c>
    </row>
    <row r="11" spans="1:10" x14ac:dyDescent="0.25">
      <c r="A11" s="1665" t="s">
        <v>865</v>
      </c>
      <c r="B11" s="1660">
        <v>-85</v>
      </c>
      <c r="C11" s="1660">
        <v>-291</v>
      </c>
      <c r="D11" s="1659">
        <v>-223</v>
      </c>
      <c r="E11" s="1659">
        <v>-204</v>
      </c>
      <c r="F11" s="1659">
        <v>-252</v>
      </c>
      <c r="G11" s="1659">
        <v>-212</v>
      </c>
      <c r="H11" s="1659">
        <v>-213</v>
      </c>
      <c r="I11" s="1659">
        <v>-305</v>
      </c>
      <c r="J11" s="1659">
        <v>-303</v>
      </c>
    </row>
    <row r="12" spans="1:10" x14ac:dyDescent="0.25">
      <c r="A12" s="1665" t="s">
        <v>1109</v>
      </c>
      <c r="B12" s="1660"/>
      <c r="C12" s="1660"/>
      <c r="D12" s="1659"/>
      <c r="E12" s="1659"/>
      <c r="F12" s="1659"/>
      <c r="G12" s="1659"/>
      <c r="H12" s="1659"/>
      <c r="I12" s="1659"/>
      <c r="J12" s="1659"/>
    </row>
    <row r="13" spans="1:10" x14ac:dyDescent="0.25">
      <c r="A13" s="1665" t="s">
        <v>1108</v>
      </c>
      <c r="B13" s="1660">
        <v>-176</v>
      </c>
      <c r="C13" s="1660">
        <v>-152</v>
      </c>
      <c r="D13" s="1659">
        <v>-279</v>
      </c>
      <c r="E13" s="1659">
        <v>-262</v>
      </c>
      <c r="F13" s="1659">
        <v>-261</v>
      </c>
      <c r="G13" s="1659">
        <v>-240</v>
      </c>
      <c r="H13" s="1659">
        <v>-96</v>
      </c>
      <c r="I13" s="1659">
        <v>-104</v>
      </c>
      <c r="J13" s="1659">
        <v>-168</v>
      </c>
    </row>
    <row r="14" spans="1:10" x14ac:dyDescent="0.25">
      <c r="A14" s="1648" t="s">
        <v>854</v>
      </c>
      <c r="B14" s="1660">
        <v>-275</v>
      </c>
      <c r="C14" s="1660">
        <v>-259</v>
      </c>
      <c r="D14" s="1659">
        <v>-323</v>
      </c>
      <c r="E14" s="1659">
        <v>-356</v>
      </c>
      <c r="F14" s="1659">
        <v>-420</v>
      </c>
      <c r="G14" s="1659">
        <v>-483</v>
      </c>
      <c r="H14" s="1659">
        <v>-493</v>
      </c>
      <c r="I14" s="1659">
        <v>-355</v>
      </c>
      <c r="J14" s="1659">
        <v>-427</v>
      </c>
    </row>
    <row r="15" spans="1:10" x14ac:dyDescent="0.25">
      <c r="A15" s="1645" t="s">
        <v>864</v>
      </c>
      <c r="B15" s="1662">
        <v>-4420</v>
      </c>
      <c r="C15" s="1662">
        <v>-4537</v>
      </c>
      <c r="D15" s="1661">
        <v>-4579</v>
      </c>
      <c r="E15" s="1661">
        <v>-4455</v>
      </c>
      <c r="F15" s="1661">
        <v>-4509</v>
      </c>
      <c r="G15" s="1661">
        <v>-4370</v>
      </c>
      <c r="H15" s="1661">
        <v>-4049</v>
      </c>
      <c r="I15" s="1661">
        <v>-3864</v>
      </c>
      <c r="J15" s="1661">
        <v>-3854</v>
      </c>
    </row>
    <row r="16" spans="1:10" x14ac:dyDescent="0.25">
      <c r="A16" s="2434" t="s">
        <v>863</v>
      </c>
      <c r="B16" s="2433">
        <v>24345</v>
      </c>
      <c r="C16" s="2433">
        <v>24515</v>
      </c>
      <c r="D16" s="2432">
        <v>24679</v>
      </c>
      <c r="E16" s="2432">
        <v>24890</v>
      </c>
      <c r="F16" s="2432">
        <v>25083</v>
      </c>
      <c r="G16" s="2432">
        <v>24538</v>
      </c>
      <c r="H16" s="2432">
        <v>24428</v>
      </c>
      <c r="I16" s="2432">
        <v>24019</v>
      </c>
      <c r="J16" s="2432">
        <v>23400</v>
      </c>
    </row>
    <row r="17" spans="1:10" x14ac:dyDescent="0.25">
      <c r="A17" s="2437" t="s">
        <v>862</v>
      </c>
      <c r="B17" s="2436">
        <v>2974</v>
      </c>
      <c r="C17" s="2436">
        <v>3514</v>
      </c>
      <c r="D17" s="2436">
        <v>2809</v>
      </c>
      <c r="E17" s="2436">
        <v>2870</v>
      </c>
      <c r="F17" s="2436">
        <v>3016</v>
      </c>
      <c r="G17" s="2436">
        <v>3042</v>
      </c>
      <c r="H17" s="2436">
        <v>2955</v>
      </c>
      <c r="I17" s="2436">
        <v>2956</v>
      </c>
      <c r="J17" s="2436">
        <v>2892</v>
      </c>
    </row>
    <row r="18" spans="1:10" x14ac:dyDescent="0.25">
      <c r="A18" s="1664" t="s">
        <v>861</v>
      </c>
      <c r="B18" s="1660">
        <v>-21</v>
      </c>
      <c r="C18" s="1660">
        <v>-21</v>
      </c>
      <c r="D18" s="1659">
        <v>-19</v>
      </c>
      <c r="E18" s="1659">
        <v>-14</v>
      </c>
      <c r="F18" s="1659">
        <v>-18</v>
      </c>
      <c r="G18" s="1659">
        <v>-25</v>
      </c>
      <c r="H18" s="1659">
        <v>-23</v>
      </c>
      <c r="I18" s="1659">
        <v>-17</v>
      </c>
      <c r="J18" s="1659">
        <v>-25</v>
      </c>
    </row>
    <row r="19" spans="1:10" x14ac:dyDescent="0.25">
      <c r="A19" s="1663" t="s">
        <v>860</v>
      </c>
      <c r="B19" s="1662">
        <v>2953</v>
      </c>
      <c r="C19" s="1662">
        <v>3493</v>
      </c>
      <c r="D19" s="1661">
        <v>2790</v>
      </c>
      <c r="E19" s="1661">
        <v>2856</v>
      </c>
      <c r="F19" s="1661">
        <v>2998</v>
      </c>
      <c r="G19" s="1661">
        <v>3017</v>
      </c>
      <c r="H19" s="1661">
        <v>2932</v>
      </c>
      <c r="I19" s="1661">
        <v>2939</v>
      </c>
      <c r="J19" s="1661">
        <v>2868</v>
      </c>
    </row>
    <row r="20" spans="1:10" x14ac:dyDescent="0.25">
      <c r="A20" s="2434" t="s">
        <v>859</v>
      </c>
      <c r="B20" s="2433">
        <v>27298</v>
      </c>
      <c r="C20" s="2433">
        <v>28008</v>
      </c>
      <c r="D20" s="2432">
        <v>27470</v>
      </c>
      <c r="E20" s="2432">
        <v>27746</v>
      </c>
      <c r="F20" s="2432">
        <v>28081</v>
      </c>
      <c r="G20" s="2432">
        <v>27555</v>
      </c>
      <c r="H20" s="2432">
        <v>27360</v>
      </c>
      <c r="I20" s="2432">
        <v>26958</v>
      </c>
      <c r="J20" s="2432">
        <v>26268</v>
      </c>
    </row>
    <row r="21" spans="1:10" x14ac:dyDescent="0.25">
      <c r="A21" s="2435" t="s">
        <v>858</v>
      </c>
      <c r="B21" s="2433">
        <v>4656</v>
      </c>
      <c r="C21" s="2433">
        <v>4903</v>
      </c>
      <c r="D21" s="2432">
        <v>5119</v>
      </c>
      <c r="E21" s="2432">
        <v>5333</v>
      </c>
      <c r="F21" s="2432">
        <v>5629</v>
      </c>
      <c r="G21" s="2432">
        <v>6541</v>
      </c>
      <c r="H21" s="2432">
        <v>6581</v>
      </c>
      <c r="I21" s="2432">
        <v>5754</v>
      </c>
      <c r="J21" s="2432">
        <v>5800</v>
      </c>
    </row>
    <row r="22" spans="1:10" x14ac:dyDescent="0.25">
      <c r="A22" s="1648" t="s">
        <v>857</v>
      </c>
      <c r="B22" s="1660">
        <v>211</v>
      </c>
      <c r="C22" s="1660">
        <v>95</v>
      </c>
      <c r="D22" s="1659">
        <v>90</v>
      </c>
      <c r="E22" s="1659">
        <v>22</v>
      </c>
      <c r="F22" s="1659">
        <v>83</v>
      </c>
      <c r="G22" s="1659">
        <v>78</v>
      </c>
      <c r="H22" s="1659">
        <v>95</v>
      </c>
      <c r="I22" s="1659">
        <v>82</v>
      </c>
      <c r="J22" s="1659"/>
    </row>
    <row r="23" spans="1:10" x14ac:dyDescent="0.25">
      <c r="A23" s="1648" t="s">
        <v>856</v>
      </c>
      <c r="B23" s="1660"/>
      <c r="C23" s="1660"/>
      <c r="D23" s="1659"/>
      <c r="E23" s="1659"/>
      <c r="F23" s="1659"/>
      <c r="G23" s="1659"/>
      <c r="H23" s="1659"/>
      <c r="I23" s="1659"/>
      <c r="J23" s="1659"/>
    </row>
    <row r="24" spans="1:10" x14ac:dyDescent="0.25">
      <c r="A24" s="1648" t="s">
        <v>754</v>
      </c>
      <c r="B24" s="1660">
        <v>-1205</v>
      </c>
      <c r="C24" s="1660">
        <v>-1205</v>
      </c>
      <c r="D24" s="1659">
        <v>-1205</v>
      </c>
      <c r="E24" s="1659">
        <v>-1205</v>
      </c>
      <c r="F24" s="1659">
        <v>-1205</v>
      </c>
      <c r="G24" s="1659">
        <v>-1205</v>
      </c>
      <c r="H24" s="1659">
        <v>-1205</v>
      </c>
      <c r="I24" s="1659">
        <v>-1205</v>
      </c>
      <c r="J24" s="1659">
        <v>-1205</v>
      </c>
    </row>
    <row r="25" spans="1:10" x14ac:dyDescent="0.25">
      <c r="A25" s="1648" t="s">
        <v>855</v>
      </c>
      <c r="B25" s="1660"/>
      <c r="C25" s="1660"/>
      <c r="D25" s="1659"/>
      <c r="E25" s="1659"/>
      <c r="F25" s="1659"/>
      <c r="G25" s="1659"/>
      <c r="H25" s="1659"/>
      <c r="I25" s="1659"/>
      <c r="J25" s="1659"/>
    </row>
    <row r="26" spans="1:10" x14ac:dyDescent="0.25">
      <c r="A26" s="1648" t="s">
        <v>854</v>
      </c>
      <c r="B26" s="1660">
        <v>-54</v>
      </c>
      <c r="C26" s="1660">
        <v>-54</v>
      </c>
      <c r="D26" s="1659">
        <v>-51</v>
      </c>
      <c r="E26" s="1659">
        <v>-52</v>
      </c>
      <c r="F26" s="1659">
        <v>-60</v>
      </c>
      <c r="G26" s="1659">
        <v>-65</v>
      </c>
      <c r="H26" s="1659">
        <v>-66</v>
      </c>
      <c r="I26" s="1659">
        <v>-59</v>
      </c>
      <c r="J26" s="1659">
        <v>-58</v>
      </c>
    </row>
    <row r="27" spans="1:10" x14ac:dyDescent="0.25">
      <c r="A27" s="2434" t="s">
        <v>853</v>
      </c>
      <c r="B27" s="2433">
        <v>-1049</v>
      </c>
      <c r="C27" s="2433">
        <v>-1164</v>
      </c>
      <c r="D27" s="2432">
        <v>-1166</v>
      </c>
      <c r="E27" s="2432">
        <v>-1235</v>
      </c>
      <c r="F27" s="2432">
        <v>-1182</v>
      </c>
      <c r="G27" s="2432">
        <v>-1192</v>
      </c>
      <c r="H27" s="2432">
        <v>-1176</v>
      </c>
      <c r="I27" s="2432">
        <v>-1182</v>
      </c>
      <c r="J27" s="2432">
        <v>-1263</v>
      </c>
    </row>
    <row r="28" spans="1:10" x14ac:dyDescent="0.25">
      <c r="A28" s="2434" t="s">
        <v>756</v>
      </c>
      <c r="B28" s="2433">
        <v>3608</v>
      </c>
      <c r="C28" s="2433">
        <v>3739</v>
      </c>
      <c r="D28" s="2432">
        <v>3953</v>
      </c>
      <c r="E28" s="2432">
        <v>4098</v>
      </c>
      <c r="F28" s="2432">
        <v>4447</v>
      </c>
      <c r="G28" s="2432">
        <v>5349</v>
      </c>
      <c r="H28" s="2432">
        <v>5405</v>
      </c>
      <c r="I28" s="2432">
        <v>4572</v>
      </c>
      <c r="J28" s="2432">
        <v>4537</v>
      </c>
    </row>
    <row r="29" spans="1:10" x14ac:dyDescent="0.25">
      <c r="A29" s="2434" t="s">
        <v>1107</v>
      </c>
      <c r="B29" s="2433">
        <v>30906</v>
      </c>
      <c r="C29" s="2433">
        <v>31747</v>
      </c>
      <c r="D29" s="2432">
        <v>31423</v>
      </c>
      <c r="E29" s="2432">
        <v>31844</v>
      </c>
      <c r="F29" s="2432">
        <v>32528</v>
      </c>
      <c r="G29" s="2432">
        <v>32904</v>
      </c>
      <c r="H29" s="2432">
        <v>32765</v>
      </c>
      <c r="I29" s="2432">
        <v>31530</v>
      </c>
      <c r="J29" s="2432">
        <v>30805</v>
      </c>
    </row>
    <row r="30" spans="1:10" x14ac:dyDescent="0.25">
      <c r="A30" s="1657" t="s">
        <v>1106</v>
      </c>
      <c r="B30" s="1508"/>
      <c r="C30" s="1507"/>
      <c r="D30" s="1507"/>
      <c r="E30" s="1507"/>
      <c r="F30" s="1507"/>
      <c r="G30" s="1507"/>
      <c r="H30" s="1507"/>
      <c r="I30" s="1507"/>
      <c r="J30" s="1507"/>
    </row>
    <row r="31" spans="1:10" x14ac:dyDescent="0.25">
      <c r="A31" s="2924" t="s">
        <v>1305</v>
      </c>
      <c r="B31" s="2925"/>
      <c r="C31" s="2925"/>
      <c r="D31" s="1658"/>
      <c r="E31" s="1658"/>
      <c r="F31" s="1658"/>
      <c r="G31" s="1507"/>
      <c r="H31" s="1507"/>
      <c r="I31" s="1507"/>
      <c r="J31" s="1507"/>
    </row>
    <row r="32" spans="1:10" x14ac:dyDescent="0.25">
      <c r="A32" s="1657" t="s">
        <v>1105</v>
      </c>
      <c r="B32" s="1508"/>
      <c r="C32" s="1507"/>
      <c r="D32" s="1507"/>
      <c r="E32" s="1507"/>
      <c r="F32" s="1507"/>
      <c r="G32" s="1507"/>
      <c r="H32" s="1507"/>
      <c r="I32" s="1656"/>
      <c r="J32" s="1507"/>
    </row>
    <row r="33" spans="1:10" x14ac:dyDescent="0.25">
      <c r="A33" s="1610"/>
      <c r="B33" s="1655"/>
      <c r="C33" s="1610"/>
      <c r="D33" s="1610"/>
      <c r="E33" s="1610"/>
      <c r="F33" s="1610"/>
      <c r="G33" s="1610"/>
      <c r="H33" s="1610"/>
      <c r="I33" s="1610"/>
      <c r="J33" s="1610"/>
    </row>
    <row r="34" spans="1:10" x14ac:dyDescent="0.25">
      <c r="A34" s="1577" t="s">
        <v>852</v>
      </c>
      <c r="B34" s="2431"/>
      <c r="C34" s="1652"/>
      <c r="D34" s="1652"/>
      <c r="E34" s="1652"/>
      <c r="F34" s="1652"/>
      <c r="G34" s="1652"/>
      <c r="H34" s="1652"/>
      <c r="I34" s="1653"/>
      <c r="J34" s="1507"/>
    </row>
    <row r="35" spans="1:10" ht="15.75" thickBot="1" x14ac:dyDescent="0.3">
      <c r="A35" s="1652"/>
      <c r="B35" s="1521"/>
      <c r="C35" s="1651"/>
      <c r="D35" s="1651"/>
      <c r="E35" s="1651"/>
      <c r="F35" s="1651"/>
      <c r="G35" s="1651"/>
      <c r="H35" s="1651"/>
      <c r="I35" s="1650"/>
      <c r="J35" s="1507"/>
    </row>
    <row r="36" spans="1:10" ht="15.75" thickBot="1" x14ac:dyDescent="0.3">
      <c r="A36" s="1649" t="s">
        <v>213</v>
      </c>
      <c r="B36" s="1517" t="s">
        <v>1240</v>
      </c>
      <c r="C36" s="1517" t="s">
        <v>1186</v>
      </c>
      <c r="D36" s="1517" t="s">
        <v>1091</v>
      </c>
      <c r="E36" s="1517" t="s">
        <v>319</v>
      </c>
      <c r="F36" s="1573" t="s">
        <v>318</v>
      </c>
      <c r="G36" s="1573" t="s">
        <v>317</v>
      </c>
      <c r="H36" s="1573" t="s">
        <v>316</v>
      </c>
      <c r="I36" s="1573" t="s">
        <v>315</v>
      </c>
      <c r="J36" s="1573" t="s">
        <v>314</v>
      </c>
    </row>
    <row r="37" spans="1:10" x14ac:dyDescent="0.25">
      <c r="A37" s="1648" t="s">
        <v>851</v>
      </c>
      <c r="B37" s="1647">
        <v>24302</v>
      </c>
      <c r="C37" s="1647">
        <v>23854</v>
      </c>
      <c r="D37" s="1646">
        <v>24160</v>
      </c>
      <c r="E37" s="1646">
        <v>24222</v>
      </c>
      <c r="F37" s="1646">
        <v>24553</v>
      </c>
      <c r="G37" s="1646">
        <v>23167</v>
      </c>
      <c r="H37" s="1646">
        <v>23245</v>
      </c>
      <c r="I37" s="1646">
        <v>23317</v>
      </c>
      <c r="J37" s="1646">
        <v>23400</v>
      </c>
    </row>
    <row r="38" spans="1:10" x14ac:dyDescent="0.25">
      <c r="A38" s="1645" t="s">
        <v>850</v>
      </c>
      <c r="B38" s="1644">
        <v>30863</v>
      </c>
      <c r="C38" s="1644">
        <v>31086</v>
      </c>
      <c r="D38" s="1643">
        <v>30903</v>
      </c>
      <c r="E38" s="1643">
        <v>31176</v>
      </c>
      <c r="F38" s="1643">
        <v>31998</v>
      </c>
      <c r="G38" s="1643">
        <v>31533</v>
      </c>
      <c r="H38" s="1643">
        <v>31582</v>
      </c>
      <c r="I38" s="1643">
        <v>30828</v>
      </c>
      <c r="J38" s="1643">
        <v>30805</v>
      </c>
    </row>
    <row r="39" spans="1:10" x14ac:dyDescent="0.25">
      <c r="A39" s="1167"/>
      <c r="B39" s="1641"/>
      <c r="C39" s="1641"/>
      <c r="D39" s="1641"/>
      <c r="E39" s="1641"/>
      <c r="F39" s="1641"/>
      <c r="G39" s="1641"/>
      <c r="H39" s="1641"/>
      <c r="I39" s="1641"/>
      <c r="J39" s="1641"/>
    </row>
    <row r="40" spans="1:10" x14ac:dyDescent="0.25">
      <c r="A40" s="1577" t="s">
        <v>849</v>
      </c>
      <c r="B40" s="1149"/>
      <c r="C40" s="1146"/>
      <c r="D40" s="1146"/>
      <c r="E40" s="1187"/>
      <c r="F40" s="1187"/>
      <c r="G40" s="1146"/>
      <c r="H40" s="1146"/>
      <c r="I40" s="1173"/>
      <c r="J40" s="1631"/>
    </row>
    <row r="41" spans="1:10" ht="12" customHeight="1" x14ac:dyDescent="0.25">
      <c r="A41" s="1195"/>
      <c r="B41" s="1149"/>
      <c r="C41" s="1146"/>
      <c r="D41" s="1146"/>
      <c r="E41" s="1187"/>
      <c r="F41" s="1187"/>
      <c r="G41" s="1146"/>
      <c r="H41" s="1146"/>
      <c r="I41" s="1173"/>
      <c r="J41" s="1631"/>
    </row>
    <row r="42" spans="1:10" ht="33" customHeight="1" x14ac:dyDescent="0.25">
      <c r="A42" s="1146"/>
      <c r="B42" s="2926" t="s">
        <v>824</v>
      </c>
      <c r="C42" s="2928" t="s">
        <v>848</v>
      </c>
      <c r="D42" s="2928"/>
      <c r="E42" s="2928"/>
      <c r="F42" s="2928"/>
      <c r="G42" s="2929" t="s">
        <v>1104</v>
      </c>
      <c r="H42" s="1194"/>
      <c r="I42" s="1173"/>
      <c r="J42" s="1631"/>
    </row>
    <row r="43" spans="1:10" ht="30" customHeight="1" thickBot="1" x14ac:dyDescent="0.3">
      <c r="A43" s="1676" t="s">
        <v>509</v>
      </c>
      <c r="B43" s="2927"/>
      <c r="C43" s="1192" t="s">
        <v>847</v>
      </c>
      <c r="D43" s="1193" t="s">
        <v>846</v>
      </c>
      <c r="E43" s="1193" t="s">
        <v>845</v>
      </c>
      <c r="F43" s="1192" t="s">
        <v>844</v>
      </c>
      <c r="G43" s="2930"/>
      <c r="H43" s="1192" t="s">
        <v>410</v>
      </c>
      <c r="I43" s="1173"/>
      <c r="J43" s="1631"/>
    </row>
    <row r="44" spans="1:10" x14ac:dyDescent="0.25">
      <c r="A44" s="2117" t="s">
        <v>840</v>
      </c>
      <c r="B44" s="1640">
        <v>4.5</v>
      </c>
      <c r="C44" s="1640">
        <v>2.5</v>
      </c>
      <c r="D44" s="1640">
        <v>0.7</v>
      </c>
      <c r="E44" s="1640">
        <v>2</v>
      </c>
      <c r="F44" s="1640">
        <v>3</v>
      </c>
      <c r="G44" s="1640">
        <v>6.2</v>
      </c>
      <c r="H44" s="1640">
        <v>10.7</v>
      </c>
      <c r="I44" s="1173"/>
      <c r="J44" s="1631"/>
    </row>
    <row r="45" spans="1:10" x14ac:dyDescent="0.25">
      <c r="A45" s="2117" t="s">
        <v>758</v>
      </c>
      <c r="B45" s="1640">
        <v>6</v>
      </c>
      <c r="C45" s="1640">
        <v>2.5</v>
      </c>
      <c r="D45" s="1640">
        <v>0.7</v>
      </c>
      <c r="E45" s="1640">
        <v>2</v>
      </c>
      <c r="F45" s="1640">
        <v>3</v>
      </c>
      <c r="G45" s="1640">
        <v>6.2</v>
      </c>
      <c r="H45" s="1640">
        <v>12.2</v>
      </c>
      <c r="I45" s="1173"/>
      <c r="J45" s="1631"/>
    </row>
    <row r="46" spans="1:10" x14ac:dyDescent="0.25">
      <c r="A46" s="2117" t="s">
        <v>843</v>
      </c>
      <c r="B46" s="1640">
        <v>8</v>
      </c>
      <c r="C46" s="1640">
        <v>2.5</v>
      </c>
      <c r="D46" s="1640">
        <v>0.7</v>
      </c>
      <c r="E46" s="1640">
        <v>2</v>
      </c>
      <c r="F46" s="1640">
        <v>3</v>
      </c>
      <c r="G46" s="1640">
        <v>6.2</v>
      </c>
      <c r="H46" s="1640">
        <v>14.2</v>
      </c>
      <c r="I46" s="1173"/>
      <c r="J46" s="1631"/>
    </row>
    <row r="47" spans="1:10" x14ac:dyDescent="0.25">
      <c r="A47" s="2429" t="s">
        <v>213</v>
      </c>
      <c r="B47" s="2430"/>
      <c r="C47" s="2429"/>
      <c r="D47" s="2429"/>
      <c r="E47" s="2429"/>
      <c r="F47" s="2429"/>
      <c r="G47" s="2429"/>
      <c r="H47" s="2429"/>
      <c r="I47" s="1173"/>
      <c r="J47" s="1631"/>
    </row>
    <row r="48" spans="1:10" x14ac:dyDescent="0.25">
      <c r="A48" s="2117" t="s">
        <v>840</v>
      </c>
      <c r="B48" s="1639">
        <v>5521</v>
      </c>
      <c r="C48" s="1639">
        <v>3067</v>
      </c>
      <c r="D48" s="1639">
        <v>884</v>
      </c>
      <c r="E48" s="1639">
        <v>0</v>
      </c>
      <c r="F48" s="1639">
        <v>3680</v>
      </c>
      <c r="G48" s="1639">
        <v>7631</v>
      </c>
      <c r="H48" s="1639">
        <v>13152</v>
      </c>
      <c r="I48" s="1173"/>
      <c r="J48" s="1631"/>
    </row>
    <row r="49" spans="1:10" x14ac:dyDescent="0.25">
      <c r="A49" s="2117" t="s">
        <v>758</v>
      </c>
      <c r="B49" s="1639">
        <v>7361</v>
      </c>
      <c r="C49" s="1639">
        <v>3067</v>
      </c>
      <c r="D49" s="1639">
        <v>884</v>
      </c>
      <c r="E49" s="1639">
        <v>0</v>
      </c>
      <c r="F49" s="1639">
        <v>3680</v>
      </c>
      <c r="G49" s="1639">
        <v>7631</v>
      </c>
      <c r="H49" s="1639">
        <v>14992</v>
      </c>
      <c r="I49" s="1173"/>
      <c r="J49" s="1631"/>
    </row>
    <row r="50" spans="1:10" x14ac:dyDescent="0.25">
      <c r="A50" s="2115" t="s">
        <v>843</v>
      </c>
      <c r="B50" s="1638">
        <v>9814</v>
      </c>
      <c r="C50" s="1638">
        <v>3067</v>
      </c>
      <c r="D50" s="1638">
        <v>884</v>
      </c>
      <c r="E50" s="1638">
        <v>0</v>
      </c>
      <c r="F50" s="1638">
        <v>3680</v>
      </c>
      <c r="G50" s="1638">
        <v>7631</v>
      </c>
      <c r="H50" s="1638">
        <v>17445</v>
      </c>
      <c r="I50" s="1173"/>
      <c r="J50" s="1631"/>
    </row>
    <row r="51" spans="1:10" x14ac:dyDescent="0.25">
      <c r="A51" s="1185" t="s">
        <v>1103</v>
      </c>
      <c r="B51" s="1180"/>
      <c r="C51" s="1174"/>
      <c r="D51" s="1174"/>
      <c r="E51" s="1174"/>
      <c r="F51" s="1174"/>
      <c r="G51" s="1174"/>
      <c r="H51" s="1174"/>
      <c r="I51" s="1173"/>
      <c r="J51" s="1631"/>
    </row>
    <row r="52" spans="1:10" x14ac:dyDescent="0.25">
      <c r="A52" s="1185"/>
      <c r="B52" s="1180"/>
      <c r="C52" s="1174"/>
      <c r="D52" s="1174"/>
      <c r="E52" s="1174"/>
      <c r="F52" s="1174"/>
      <c r="G52" s="1174"/>
      <c r="H52" s="1174"/>
      <c r="I52" s="1173"/>
      <c r="J52" s="1631"/>
    </row>
    <row r="53" spans="1:10" x14ac:dyDescent="0.25">
      <c r="A53" s="1637" t="s">
        <v>842</v>
      </c>
      <c r="B53" s="1191"/>
      <c r="C53" s="1190"/>
      <c r="D53" s="1190"/>
      <c r="E53" s="1189"/>
      <c r="F53" s="1189"/>
      <c r="G53" s="1636"/>
      <c r="H53" s="1636"/>
      <c r="I53" s="1636"/>
      <c r="J53" s="1625"/>
    </row>
    <row r="54" spans="1:10" ht="15.75" thickBot="1" x14ac:dyDescent="0.3">
      <c r="A54" s="1188"/>
      <c r="B54" s="1148"/>
      <c r="C54" s="1146"/>
      <c r="D54" s="1146"/>
      <c r="E54" s="1187"/>
      <c r="F54" s="1187"/>
      <c r="G54" s="1625"/>
      <c r="H54" s="1625"/>
      <c r="I54" s="1186"/>
      <c r="J54" s="1625"/>
    </row>
    <row r="55" spans="1:10" ht="15.75" thickBot="1" x14ac:dyDescent="0.3">
      <c r="A55" s="2116" t="s">
        <v>841</v>
      </c>
      <c r="B55" s="1517" t="s">
        <v>1240</v>
      </c>
      <c r="C55" s="1517" t="s">
        <v>1194</v>
      </c>
      <c r="D55" s="1517" t="s">
        <v>1193</v>
      </c>
      <c r="E55" s="1517" t="s">
        <v>1102</v>
      </c>
      <c r="F55" s="1516" t="s">
        <v>1101</v>
      </c>
      <c r="G55" s="1516" t="s">
        <v>1100</v>
      </c>
      <c r="H55" s="1516" t="s">
        <v>1099</v>
      </c>
      <c r="I55" s="1516" t="s">
        <v>1098</v>
      </c>
      <c r="J55" s="1516" t="s">
        <v>314</v>
      </c>
    </row>
    <row r="56" spans="1:10" x14ac:dyDescent="0.25">
      <c r="A56" s="2115" t="s">
        <v>840</v>
      </c>
      <c r="B56" s="1635">
        <v>15.3</v>
      </c>
      <c r="C56" s="1635">
        <v>15</v>
      </c>
      <c r="D56" s="1635">
        <v>14.7</v>
      </c>
      <c r="E56" s="1635">
        <v>14.7</v>
      </c>
      <c r="F56" s="1635">
        <v>14.3</v>
      </c>
      <c r="G56" s="1635">
        <v>13.9</v>
      </c>
      <c r="H56" s="1635">
        <v>13.4</v>
      </c>
      <c r="I56" s="1635">
        <v>12.3</v>
      </c>
      <c r="J56" s="1635">
        <v>11.9</v>
      </c>
    </row>
    <row r="57" spans="1:10" x14ac:dyDescent="0.25">
      <c r="A57" s="1185" t="s">
        <v>839</v>
      </c>
      <c r="B57" s="1184"/>
      <c r="C57" s="1183"/>
      <c r="D57" s="1182"/>
      <c r="E57" s="1181"/>
      <c r="F57" s="1634"/>
      <c r="G57" s="1634"/>
      <c r="H57" s="1634"/>
      <c r="I57" s="1633"/>
      <c r="J57" s="1632"/>
    </row>
    <row r="58" spans="1:10" x14ac:dyDescent="0.25">
      <c r="A58" s="1179"/>
      <c r="B58" s="1180"/>
      <c r="C58" s="1174"/>
      <c r="D58" s="1174"/>
      <c r="E58" s="1174"/>
      <c r="F58" s="1174"/>
      <c r="G58" s="1174"/>
      <c r="H58" s="1174"/>
      <c r="I58" s="1173"/>
      <c r="J58" s="1631"/>
    </row>
    <row r="59" spans="1:10" x14ac:dyDescent="0.25">
      <c r="A59" s="1179"/>
      <c r="B59" s="1174"/>
      <c r="C59" s="1174"/>
      <c r="D59" s="1174"/>
      <c r="E59" s="1174"/>
      <c r="F59" s="1174"/>
      <c r="G59" s="1174"/>
      <c r="H59" s="1174"/>
      <c r="I59" s="1173"/>
      <c r="J59" s="1631"/>
    </row>
    <row r="60" spans="1:10" x14ac:dyDescent="0.25">
      <c r="A60" s="1178"/>
      <c r="B60" s="1176"/>
      <c r="C60" s="1176"/>
      <c r="D60" s="1176"/>
      <c r="E60" s="1176"/>
      <c r="F60" s="1176"/>
      <c r="G60" s="1176"/>
      <c r="H60" s="1176"/>
      <c r="I60" s="1173"/>
      <c r="J60" s="1631"/>
    </row>
    <row r="61" spans="1:10" x14ac:dyDescent="0.25">
      <c r="A61" s="1177"/>
      <c r="B61" s="1176"/>
      <c r="C61" s="1176"/>
      <c r="D61" s="1176"/>
      <c r="E61" s="1176"/>
      <c r="F61" s="1176"/>
      <c r="G61" s="1176"/>
      <c r="H61" s="1176"/>
      <c r="I61" s="1173"/>
      <c r="J61" s="1631"/>
    </row>
    <row r="62" spans="1:10" x14ac:dyDescent="0.25">
      <c r="A62" s="1175"/>
      <c r="B62" s="1174"/>
      <c r="C62" s="1174"/>
      <c r="D62" s="1174"/>
      <c r="E62" s="1174"/>
      <c r="F62" s="1174"/>
      <c r="G62" s="1174"/>
      <c r="H62" s="1174"/>
      <c r="I62" s="1173"/>
      <c r="J62" s="1631"/>
    </row>
    <row r="63" spans="1:10" x14ac:dyDescent="0.25">
      <c r="A63" s="1175"/>
      <c r="B63" s="1174"/>
      <c r="C63" s="1174"/>
      <c r="D63" s="1174"/>
      <c r="E63" s="1174"/>
      <c r="F63" s="1174"/>
      <c r="G63" s="1174"/>
      <c r="H63" s="1174"/>
      <c r="I63" s="1173"/>
      <c r="J63" s="1631"/>
    </row>
    <row r="64" spans="1:10" x14ac:dyDescent="0.25">
      <c r="A64" s="1175"/>
      <c r="B64" s="1174"/>
      <c r="C64" s="1174"/>
      <c r="D64" s="1174"/>
      <c r="E64" s="1174"/>
      <c r="F64" s="1174"/>
      <c r="G64" s="1174"/>
      <c r="H64" s="1174"/>
      <c r="I64" s="1173"/>
      <c r="J64" s="1631"/>
    </row>
    <row r="65" spans="1:10" x14ac:dyDescent="0.25">
      <c r="A65" s="1175"/>
      <c r="B65" s="1174"/>
      <c r="C65" s="1174"/>
      <c r="D65" s="1174"/>
      <c r="E65" s="1174"/>
      <c r="F65" s="1174"/>
      <c r="G65" s="1174"/>
      <c r="H65" s="1174"/>
      <c r="I65" s="1173"/>
      <c r="J65" s="1631"/>
    </row>
    <row r="66" spans="1:10" x14ac:dyDescent="0.25">
      <c r="A66" s="1172"/>
      <c r="B66" s="1171"/>
      <c r="C66" s="1171"/>
      <c r="D66" s="1171"/>
      <c r="E66" s="1171"/>
      <c r="F66" s="1171"/>
      <c r="G66" s="1171"/>
      <c r="H66" s="1171"/>
      <c r="I66" s="1168"/>
      <c r="J66" s="1630"/>
    </row>
    <row r="67" spans="1:10" x14ac:dyDescent="0.25">
      <c r="A67" s="1170"/>
      <c r="B67" s="1169"/>
      <c r="C67" s="1169"/>
      <c r="D67" s="1169"/>
      <c r="E67" s="1169"/>
      <c r="F67" s="1169"/>
      <c r="G67" s="1169"/>
      <c r="H67" s="1169"/>
      <c r="I67" s="1168"/>
      <c r="J67" s="1630"/>
    </row>
    <row r="68" spans="1:10" x14ac:dyDescent="0.25">
      <c r="A68" s="1170"/>
      <c r="B68" s="1169"/>
      <c r="C68" s="1169"/>
      <c r="D68" s="1169"/>
      <c r="E68" s="1169"/>
      <c r="F68" s="1169"/>
      <c r="G68" s="1169"/>
      <c r="H68" s="1169"/>
      <c r="I68" s="1168"/>
      <c r="J68" s="1630"/>
    </row>
    <row r="69" spans="1:10" x14ac:dyDescent="0.25">
      <c r="A69" s="1170"/>
      <c r="B69" s="1169"/>
      <c r="C69" s="1169"/>
      <c r="D69" s="1169"/>
      <c r="E69" s="1169"/>
      <c r="F69" s="1169"/>
      <c r="G69" s="1169"/>
      <c r="H69" s="1169"/>
      <c r="I69" s="1168"/>
      <c r="J69" s="1630"/>
    </row>
    <row r="70" spans="1:10" x14ac:dyDescent="0.25">
      <c r="A70" s="1629"/>
      <c r="B70" s="1628"/>
      <c r="C70" s="1628"/>
      <c r="D70" s="1628"/>
      <c r="E70" s="1628"/>
      <c r="F70" s="1628"/>
      <c r="G70" s="1628"/>
      <c r="H70" s="1628"/>
      <c r="I70" s="1628"/>
      <c r="J70" s="1628"/>
    </row>
    <row r="71" spans="1:10" x14ac:dyDescent="0.25">
      <c r="A71" s="1629"/>
      <c r="B71" s="1629"/>
      <c r="C71" s="1629"/>
      <c r="D71" s="1629"/>
      <c r="E71" s="1629"/>
      <c r="F71" s="1629"/>
      <c r="G71" s="1628"/>
      <c r="H71" s="1628"/>
      <c r="I71" s="1628"/>
      <c r="J71" s="1628"/>
    </row>
    <row r="72" spans="1:10" x14ac:dyDescent="0.25">
      <c r="A72" s="1629"/>
      <c r="B72" s="1628"/>
      <c r="C72" s="1628"/>
      <c r="D72" s="1628"/>
      <c r="E72" s="1628"/>
      <c r="F72" s="1628"/>
      <c r="G72" s="1628"/>
      <c r="H72" s="1628"/>
      <c r="I72" s="1628"/>
      <c r="J72" s="1628"/>
    </row>
    <row r="73" spans="1:10" x14ac:dyDescent="0.25">
      <c r="A73" s="1504"/>
      <c r="B73" s="1504"/>
      <c r="C73" s="1504"/>
      <c r="D73" s="1504"/>
      <c r="E73" s="1504"/>
      <c r="F73" s="1504"/>
      <c r="G73" s="1504"/>
      <c r="H73" s="1504"/>
      <c r="I73" s="1504"/>
      <c r="J73" s="1504"/>
    </row>
  </sheetData>
  <mergeCells count="4">
    <mergeCell ref="A31:C31"/>
    <mergeCell ref="B42:B43"/>
    <mergeCell ref="C42:F42"/>
    <mergeCell ref="G42:G43"/>
  </mergeCells>
  <pageMargins left="0.7" right="0.7" top="0.75" bottom="0.75" header="0.3" footer="0.3"/>
  <pageSetup paperSize="9" scale="75" orientation="portrait" r:id="rId1"/>
  <customProperties>
    <customPr name="_pios_id" r:id="rId2"/>
  </customProperties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4"/>
  <sheetViews>
    <sheetView showGridLines="0" showZeros="0" view="pageBreakPreview" topLeftCell="A25" zoomScaleNormal="100" zoomScaleSheetLayoutView="100" workbookViewId="0">
      <selection activeCell="B65" sqref="B65"/>
    </sheetView>
  </sheetViews>
  <sheetFormatPr defaultRowHeight="15" x14ac:dyDescent="0.25"/>
  <cols>
    <col min="1" max="1" width="28.42578125" customWidth="1"/>
    <col min="2" max="6" width="15.28515625" customWidth="1"/>
    <col min="7" max="9" width="11.7109375" customWidth="1"/>
  </cols>
  <sheetData>
    <row r="1" spans="1:9" ht="36" customHeight="1" x14ac:dyDescent="0.25">
      <c r="A1" s="2931" t="s">
        <v>907</v>
      </c>
      <c r="B1" s="2931"/>
      <c r="C1" s="2931"/>
      <c r="D1" s="2931"/>
      <c r="E1" s="2931"/>
      <c r="F1" s="1679"/>
    </row>
    <row r="2" spans="1:9" ht="35.25" thickBot="1" x14ac:dyDescent="0.3">
      <c r="A2" s="2420"/>
      <c r="B2" s="2420" t="s">
        <v>906</v>
      </c>
      <c r="C2" s="2420" t="s">
        <v>905</v>
      </c>
      <c r="D2" s="2420" t="s">
        <v>913</v>
      </c>
      <c r="E2" s="2422" t="s">
        <v>904</v>
      </c>
      <c r="F2" s="1682" t="s">
        <v>903</v>
      </c>
    </row>
    <row r="3" spans="1:9" x14ac:dyDescent="0.25">
      <c r="A3" s="1205" t="s">
        <v>902</v>
      </c>
      <c r="B3" s="1201">
        <v>65091</v>
      </c>
      <c r="C3" s="1201">
        <v>5822</v>
      </c>
      <c r="D3" s="1201">
        <v>74438</v>
      </c>
      <c r="E3" s="1201">
        <v>1060</v>
      </c>
      <c r="F3" s="1200">
        <v>2.4</v>
      </c>
      <c r="G3" s="2418"/>
      <c r="H3" s="2418"/>
      <c r="I3" s="2418"/>
    </row>
    <row r="4" spans="1:9" x14ac:dyDescent="0.25">
      <c r="A4" s="1204" t="s">
        <v>888</v>
      </c>
      <c r="B4" s="1201"/>
      <c r="C4" s="1201"/>
      <c r="D4" s="1201"/>
      <c r="E4" s="1201"/>
      <c r="F4" s="1200"/>
      <c r="G4" s="2418"/>
      <c r="H4" s="2418"/>
      <c r="I4" s="2418"/>
    </row>
    <row r="5" spans="1:9" x14ac:dyDescent="0.25">
      <c r="A5" s="1203" t="s">
        <v>901</v>
      </c>
      <c r="B5" s="1201">
        <v>40730</v>
      </c>
      <c r="C5" s="1201">
        <v>5336</v>
      </c>
      <c r="D5" s="1201">
        <v>47320</v>
      </c>
      <c r="E5" s="1201">
        <v>907</v>
      </c>
      <c r="F5" s="1200">
        <v>2.7</v>
      </c>
      <c r="G5" s="1359"/>
      <c r="H5" s="1359"/>
      <c r="I5" s="1359"/>
    </row>
    <row r="6" spans="1:9" x14ac:dyDescent="0.25">
      <c r="A6" s="1203" t="s">
        <v>897</v>
      </c>
      <c r="B6" s="1201">
        <v>23716</v>
      </c>
      <c r="C6" s="1201">
        <v>432</v>
      </c>
      <c r="D6" s="1201">
        <v>26785</v>
      </c>
      <c r="E6" s="1201">
        <v>129</v>
      </c>
      <c r="F6" s="1200">
        <v>1.4</v>
      </c>
      <c r="G6" s="1359"/>
      <c r="H6" s="1359"/>
      <c r="I6" s="1359"/>
    </row>
    <row r="7" spans="1:9" x14ac:dyDescent="0.25">
      <c r="A7" s="1203" t="s">
        <v>896</v>
      </c>
      <c r="B7" s="1201">
        <v>79</v>
      </c>
      <c r="C7" s="1201">
        <v>0</v>
      </c>
      <c r="D7" s="1201">
        <v>122</v>
      </c>
      <c r="E7" s="1201">
        <v>19</v>
      </c>
      <c r="F7" s="1200">
        <v>5.3</v>
      </c>
    </row>
    <row r="8" spans="1:9" x14ac:dyDescent="0.25">
      <c r="A8" s="1203" t="s">
        <v>895</v>
      </c>
      <c r="B8" s="1201">
        <v>7</v>
      </c>
      <c r="C8" s="1201">
        <v>0</v>
      </c>
      <c r="D8" s="1201">
        <v>7</v>
      </c>
      <c r="E8" s="1201">
        <v>0</v>
      </c>
      <c r="F8" s="1200">
        <v>18.7</v>
      </c>
    </row>
    <row r="9" spans="1:9" x14ac:dyDescent="0.25">
      <c r="A9" s="1203" t="s">
        <v>894</v>
      </c>
      <c r="B9" s="1201">
        <v>290</v>
      </c>
      <c r="C9" s="1201">
        <v>33</v>
      </c>
      <c r="D9" s="1201">
        <v>185</v>
      </c>
      <c r="E9" s="1201">
        <v>3</v>
      </c>
      <c r="F9" s="1200">
        <v>47</v>
      </c>
    </row>
    <row r="10" spans="1:9" x14ac:dyDescent="0.25">
      <c r="A10" s="1203" t="s">
        <v>893</v>
      </c>
      <c r="B10" s="1201">
        <v>178</v>
      </c>
      <c r="C10" s="1201">
        <v>3</v>
      </c>
      <c r="D10" s="1201">
        <v>13</v>
      </c>
      <c r="E10" s="1201">
        <v>0</v>
      </c>
      <c r="F10" s="1200">
        <v>202.6</v>
      </c>
    </row>
    <row r="11" spans="1:9" x14ac:dyDescent="0.25">
      <c r="A11" s="1203" t="s">
        <v>892</v>
      </c>
      <c r="B11" s="1201">
        <v>92</v>
      </c>
      <c r="C11" s="1201">
        <v>17</v>
      </c>
      <c r="D11" s="1201">
        <v>7</v>
      </c>
      <c r="E11" s="1201">
        <v>1</v>
      </c>
      <c r="F11" s="1200">
        <v>199</v>
      </c>
    </row>
    <row r="12" spans="1:9" x14ac:dyDescent="0.25">
      <c r="A12" s="1203" t="s">
        <v>891</v>
      </c>
      <c r="B12" s="1201">
        <v>0</v>
      </c>
      <c r="C12" s="1201">
        <v>0</v>
      </c>
      <c r="D12" s="1201">
        <v>0</v>
      </c>
      <c r="E12" s="1201">
        <v>0</v>
      </c>
      <c r="F12" s="1200">
        <v>0</v>
      </c>
    </row>
    <row r="13" spans="1:9" x14ac:dyDescent="0.25">
      <c r="A13" s="1203" t="s">
        <v>880</v>
      </c>
      <c r="B13" s="1201">
        <v>0</v>
      </c>
      <c r="C13" s="1201">
        <v>0</v>
      </c>
      <c r="D13" s="1201">
        <v>0</v>
      </c>
      <c r="E13" s="1201">
        <v>0</v>
      </c>
      <c r="F13" s="1200">
        <v>0</v>
      </c>
    </row>
    <row r="14" spans="1:9" x14ac:dyDescent="0.25">
      <c r="A14" s="1205"/>
      <c r="F14" s="1681"/>
    </row>
    <row r="15" spans="1:9" x14ac:dyDescent="0.25">
      <c r="A15" s="1205" t="s">
        <v>900</v>
      </c>
      <c r="B15" s="1201">
        <v>10487</v>
      </c>
      <c r="C15" s="1201">
        <v>3525</v>
      </c>
      <c r="D15" s="1201">
        <v>20054</v>
      </c>
      <c r="E15" s="1201">
        <v>276</v>
      </c>
      <c r="F15" s="1200">
        <v>47.1</v>
      </c>
    </row>
    <row r="16" spans="1:9" x14ac:dyDescent="0.25">
      <c r="A16" s="1204" t="s">
        <v>888</v>
      </c>
      <c r="B16" s="1201"/>
      <c r="C16" s="1201"/>
      <c r="D16" s="1201"/>
      <c r="E16" s="1201"/>
      <c r="F16" s="1200"/>
    </row>
    <row r="17" spans="1:6" x14ac:dyDescent="0.25">
      <c r="A17" s="1203" t="s">
        <v>897</v>
      </c>
      <c r="B17" s="1201">
        <v>1353</v>
      </c>
      <c r="C17" s="1201">
        <v>192</v>
      </c>
      <c r="D17" s="1201">
        <v>4459</v>
      </c>
      <c r="E17" s="1201">
        <v>4</v>
      </c>
      <c r="F17" s="1200">
        <v>15.4</v>
      </c>
    </row>
    <row r="18" spans="1:6" x14ac:dyDescent="0.25">
      <c r="A18" s="1203" t="s">
        <v>896</v>
      </c>
      <c r="B18" s="1201">
        <v>3125</v>
      </c>
      <c r="C18" s="1201">
        <v>786</v>
      </c>
      <c r="D18" s="1201">
        <v>6060</v>
      </c>
      <c r="E18" s="1201">
        <v>100</v>
      </c>
      <c r="F18" s="1200">
        <v>31.3</v>
      </c>
    </row>
    <row r="19" spans="1:6" x14ac:dyDescent="0.25">
      <c r="A19" s="1203" t="s">
        <v>895</v>
      </c>
      <c r="B19" s="1201">
        <v>3629</v>
      </c>
      <c r="C19" s="1201">
        <v>1414</v>
      </c>
      <c r="D19" s="1201">
        <v>6687</v>
      </c>
      <c r="E19" s="1201">
        <v>110</v>
      </c>
      <c r="F19" s="1200">
        <v>60.1</v>
      </c>
    </row>
    <row r="20" spans="1:6" x14ac:dyDescent="0.25">
      <c r="A20" s="1203" t="s">
        <v>894</v>
      </c>
      <c r="B20" s="1201">
        <v>1597</v>
      </c>
      <c r="C20" s="1201">
        <v>859</v>
      </c>
      <c r="D20" s="1201">
        <v>1943</v>
      </c>
      <c r="E20" s="1201">
        <v>46</v>
      </c>
      <c r="F20" s="1200">
        <v>93.8</v>
      </c>
    </row>
    <row r="21" spans="1:6" x14ac:dyDescent="0.25">
      <c r="A21" s="1203" t="s">
        <v>893</v>
      </c>
      <c r="B21" s="1201">
        <v>362</v>
      </c>
      <c r="C21" s="1201">
        <v>106</v>
      </c>
      <c r="D21" s="1201">
        <v>382</v>
      </c>
      <c r="E21" s="1201">
        <v>1</v>
      </c>
      <c r="F21" s="1200">
        <v>161.30000000000001</v>
      </c>
    </row>
    <row r="22" spans="1:6" x14ac:dyDescent="0.25">
      <c r="A22" s="1203" t="s">
        <v>892</v>
      </c>
      <c r="B22" s="1201">
        <v>59</v>
      </c>
      <c r="C22" s="1201">
        <v>34</v>
      </c>
      <c r="D22" s="1201">
        <v>61</v>
      </c>
      <c r="E22" s="1201">
        <v>0</v>
      </c>
      <c r="F22" s="1200">
        <v>182.8</v>
      </c>
    </row>
    <row r="23" spans="1:6" x14ac:dyDescent="0.25">
      <c r="A23" s="1203" t="s">
        <v>891</v>
      </c>
      <c r="B23" s="1201">
        <v>207</v>
      </c>
      <c r="C23" s="1201">
        <v>73</v>
      </c>
      <c r="D23" s="1201">
        <v>241</v>
      </c>
      <c r="E23" s="1201">
        <v>14</v>
      </c>
      <c r="F23" s="1200">
        <v>119.5</v>
      </c>
    </row>
    <row r="24" spans="1:6" x14ac:dyDescent="0.25">
      <c r="A24" s="1203" t="s">
        <v>880</v>
      </c>
      <c r="B24" s="1201">
        <v>154</v>
      </c>
      <c r="C24" s="1201">
        <v>61</v>
      </c>
      <c r="D24" s="1201">
        <v>221</v>
      </c>
      <c r="E24" s="1201">
        <v>0</v>
      </c>
      <c r="F24" s="1200">
        <v>0</v>
      </c>
    </row>
    <row r="25" spans="1:6" x14ac:dyDescent="0.25">
      <c r="A25" s="1205"/>
      <c r="B25" s="1201"/>
      <c r="C25" s="1201"/>
      <c r="D25" s="1201"/>
      <c r="E25" s="1201"/>
      <c r="F25" s="1200"/>
    </row>
    <row r="26" spans="1:6" x14ac:dyDescent="0.25">
      <c r="A26" s="1205" t="s">
        <v>899</v>
      </c>
      <c r="B26" s="1201">
        <v>97911</v>
      </c>
      <c r="C26" s="1201">
        <v>53724</v>
      </c>
      <c r="D26" s="1201">
        <v>121515</v>
      </c>
      <c r="E26" s="1201">
        <v>26212</v>
      </c>
      <c r="F26" s="1200">
        <v>37.200000000000003</v>
      </c>
    </row>
    <row r="27" spans="1:6" x14ac:dyDescent="0.25">
      <c r="A27" s="1204" t="s">
        <v>888</v>
      </c>
      <c r="F27" s="1681"/>
    </row>
    <row r="28" spans="1:6" x14ac:dyDescent="0.25">
      <c r="A28" s="1203" t="s">
        <v>897</v>
      </c>
      <c r="B28" s="1201">
        <v>14335</v>
      </c>
      <c r="C28" s="1201">
        <v>5171</v>
      </c>
      <c r="D28" s="1201">
        <v>16664</v>
      </c>
      <c r="E28" s="1201">
        <v>2612</v>
      </c>
      <c r="F28" s="1200">
        <v>8.9</v>
      </c>
    </row>
    <row r="29" spans="1:6" x14ac:dyDescent="0.25">
      <c r="A29" s="1203" t="s">
        <v>896</v>
      </c>
      <c r="B29" s="1201">
        <v>26196</v>
      </c>
      <c r="C29" s="1201">
        <v>22360</v>
      </c>
      <c r="D29" s="1201">
        <v>37677</v>
      </c>
      <c r="E29" s="1201">
        <v>11585</v>
      </c>
      <c r="F29" s="1200">
        <v>22.6</v>
      </c>
    </row>
    <row r="30" spans="1:6" x14ac:dyDescent="0.25">
      <c r="A30" s="1203" t="s">
        <v>895</v>
      </c>
      <c r="B30" s="1201">
        <v>39641</v>
      </c>
      <c r="C30" s="1201">
        <v>19902</v>
      </c>
      <c r="D30" s="1201">
        <v>48360</v>
      </c>
      <c r="E30" s="1201">
        <v>9616</v>
      </c>
      <c r="F30" s="1200">
        <v>39.6</v>
      </c>
    </row>
    <row r="31" spans="1:6" x14ac:dyDescent="0.25">
      <c r="A31" s="1203" t="s">
        <v>894</v>
      </c>
      <c r="B31" s="1201">
        <v>10110</v>
      </c>
      <c r="C31" s="1201">
        <v>4704</v>
      </c>
      <c r="D31" s="1201">
        <v>11444</v>
      </c>
      <c r="E31" s="1201">
        <v>1953</v>
      </c>
      <c r="F31" s="1200">
        <v>61.5</v>
      </c>
    </row>
    <row r="32" spans="1:6" x14ac:dyDescent="0.25">
      <c r="A32" s="1203" t="s">
        <v>893</v>
      </c>
      <c r="B32" s="1201">
        <v>2267</v>
      </c>
      <c r="C32" s="1201">
        <v>540</v>
      </c>
      <c r="D32" s="1201">
        <v>2253</v>
      </c>
      <c r="E32" s="1201">
        <v>241</v>
      </c>
      <c r="F32" s="1200">
        <v>105.7</v>
      </c>
    </row>
    <row r="33" spans="1:6" x14ac:dyDescent="0.25">
      <c r="A33" s="1203" t="s">
        <v>892</v>
      </c>
      <c r="B33" s="1201">
        <v>465</v>
      </c>
      <c r="C33" s="1201">
        <v>163</v>
      </c>
      <c r="D33" s="1201">
        <v>464</v>
      </c>
      <c r="E33" s="1201">
        <v>72</v>
      </c>
      <c r="F33" s="1200">
        <v>123.3</v>
      </c>
    </row>
    <row r="34" spans="1:6" x14ac:dyDescent="0.25">
      <c r="A34" s="1203" t="s">
        <v>891</v>
      </c>
      <c r="B34" s="1201">
        <v>589</v>
      </c>
      <c r="C34" s="1201">
        <v>249</v>
      </c>
      <c r="D34" s="1201">
        <v>601</v>
      </c>
      <c r="E34" s="1201">
        <v>134</v>
      </c>
      <c r="F34" s="1200">
        <v>84.4</v>
      </c>
    </row>
    <row r="35" spans="1:6" x14ac:dyDescent="0.25">
      <c r="A35" s="1203" t="s">
        <v>880</v>
      </c>
      <c r="B35" s="1201">
        <v>4308</v>
      </c>
      <c r="C35" s="1201">
        <v>634</v>
      </c>
      <c r="D35" s="1201">
        <v>4052</v>
      </c>
      <c r="E35" s="1201">
        <v>0</v>
      </c>
      <c r="F35" s="1200">
        <v>139.1</v>
      </c>
    </row>
    <row r="36" spans="1:6" x14ac:dyDescent="0.25">
      <c r="A36" s="1205"/>
      <c r="B36" s="1201"/>
      <c r="C36" s="1201"/>
      <c r="D36" s="1201"/>
      <c r="E36" s="1201"/>
      <c r="F36" s="1200"/>
    </row>
    <row r="37" spans="1:6" x14ac:dyDescent="0.25">
      <c r="A37" s="1205" t="s">
        <v>898</v>
      </c>
      <c r="B37" s="1201">
        <v>36301</v>
      </c>
      <c r="C37" s="1201">
        <v>2283</v>
      </c>
      <c r="D37" s="1201">
        <v>43905</v>
      </c>
      <c r="E37" s="1201">
        <v>771</v>
      </c>
      <c r="F37" s="1200">
        <v>14.3</v>
      </c>
    </row>
    <row r="38" spans="1:6" x14ac:dyDescent="0.25">
      <c r="A38" s="1204" t="s">
        <v>888</v>
      </c>
      <c r="F38" s="1681"/>
    </row>
    <row r="39" spans="1:6" x14ac:dyDescent="0.25">
      <c r="A39" s="1203" t="s">
        <v>897</v>
      </c>
      <c r="B39" s="1201">
        <v>15166</v>
      </c>
      <c r="C39" s="1201">
        <v>561</v>
      </c>
      <c r="D39" s="1201">
        <v>17244</v>
      </c>
      <c r="E39" s="1201">
        <v>311</v>
      </c>
      <c r="F39" s="1200">
        <v>8</v>
      </c>
    </row>
    <row r="40" spans="1:6" x14ac:dyDescent="0.25">
      <c r="A40" s="1203" t="s">
        <v>896</v>
      </c>
      <c r="B40" s="1201">
        <v>20493</v>
      </c>
      <c r="C40" s="1201">
        <v>858</v>
      </c>
      <c r="D40" s="1201">
        <v>25147</v>
      </c>
      <c r="E40" s="1201">
        <v>321</v>
      </c>
      <c r="F40" s="1200">
        <v>14.4</v>
      </c>
    </row>
    <row r="41" spans="1:6" x14ac:dyDescent="0.25">
      <c r="A41" s="1203" t="s">
        <v>895</v>
      </c>
      <c r="B41" s="1201">
        <v>459</v>
      </c>
      <c r="C41" s="1201">
        <v>581</v>
      </c>
      <c r="D41" s="1201">
        <v>1198</v>
      </c>
      <c r="E41" s="1201">
        <v>56</v>
      </c>
      <c r="F41" s="1200">
        <v>66.599999999999994</v>
      </c>
    </row>
    <row r="42" spans="1:6" x14ac:dyDescent="0.25">
      <c r="A42" s="1203" t="s">
        <v>894</v>
      </c>
      <c r="B42" s="1201">
        <v>102</v>
      </c>
      <c r="C42" s="1201">
        <v>198</v>
      </c>
      <c r="D42" s="1201">
        <v>192</v>
      </c>
      <c r="E42" s="1201">
        <v>64</v>
      </c>
      <c r="F42" s="1200">
        <v>118.5</v>
      </c>
    </row>
    <row r="43" spans="1:6" x14ac:dyDescent="0.25">
      <c r="A43" s="1203" t="s">
        <v>893</v>
      </c>
      <c r="B43" s="1201">
        <v>56</v>
      </c>
      <c r="C43" s="1201">
        <v>79</v>
      </c>
      <c r="D43" s="1201">
        <v>65</v>
      </c>
      <c r="E43" s="1201">
        <v>18</v>
      </c>
      <c r="F43" s="1200">
        <v>217.9</v>
      </c>
    </row>
    <row r="44" spans="1:6" x14ac:dyDescent="0.25">
      <c r="A44" s="1203" t="s">
        <v>892</v>
      </c>
      <c r="B44" s="1201">
        <v>0</v>
      </c>
      <c r="C44" s="1201">
        <v>3</v>
      </c>
      <c r="D44" s="1201">
        <v>1</v>
      </c>
      <c r="E44" s="1201">
        <v>1</v>
      </c>
      <c r="F44" s="1200">
        <v>213.9</v>
      </c>
    </row>
    <row r="45" spans="1:6" x14ac:dyDescent="0.25">
      <c r="A45" s="1203" t="s">
        <v>891</v>
      </c>
      <c r="B45" s="1201">
        <v>25</v>
      </c>
      <c r="C45" s="1201">
        <v>2</v>
      </c>
      <c r="D45" s="1201">
        <v>58</v>
      </c>
      <c r="E45" s="1201">
        <v>0</v>
      </c>
      <c r="F45" s="1200">
        <v>134.1</v>
      </c>
    </row>
    <row r="46" spans="1:6" x14ac:dyDescent="0.25">
      <c r="A46" s="1203" t="s">
        <v>880</v>
      </c>
      <c r="B46" s="1201">
        <v>0</v>
      </c>
      <c r="C46" s="1201">
        <v>0</v>
      </c>
      <c r="D46" s="1201">
        <v>0</v>
      </c>
      <c r="E46" s="1201">
        <v>0</v>
      </c>
      <c r="F46" s="1200">
        <v>0</v>
      </c>
    </row>
    <row r="47" spans="1:6" x14ac:dyDescent="0.25">
      <c r="A47" s="1205"/>
      <c r="B47" s="1201"/>
      <c r="C47" s="1201"/>
      <c r="D47" s="1201"/>
      <c r="E47" s="1201"/>
      <c r="F47" s="1200"/>
    </row>
    <row r="48" spans="1:6" x14ac:dyDescent="0.25">
      <c r="A48" s="1205" t="s">
        <v>890</v>
      </c>
      <c r="B48" s="1201">
        <v>136889</v>
      </c>
      <c r="C48" s="1201">
        <v>10059</v>
      </c>
      <c r="D48" s="1201">
        <v>143676</v>
      </c>
      <c r="E48" s="1201">
        <v>6787</v>
      </c>
      <c r="F48" s="1200">
        <v>8.5</v>
      </c>
    </row>
    <row r="49" spans="1:6" x14ac:dyDescent="0.25">
      <c r="A49" s="1204" t="s">
        <v>888</v>
      </c>
      <c r="F49" s="1681"/>
    </row>
    <row r="50" spans="1:6" x14ac:dyDescent="0.25">
      <c r="A50" s="1203" t="s">
        <v>887</v>
      </c>
      <c r="B50" s="1201">
        <v>95597</v>
      </c>
      <c r="C50" s="1201">
        <v>8250</v>
      </c>
      <c r="D50" s="1201">
        <v>101276</v>
      </c>
      <c r="E50" s="1201">
        <v>5679</v>
      </c>
      <c r="F50" s="1200">
        <v>3.6</v>
      </c>
    </row>
    <row r="51" spans="1:6" x14ac:dyDescent="0.25">
      <c r="A51" s="1203" t="s">
        <v>886</v>
      </c>
      <c r="B51" s="1201">
        <v>25878</v>
      </c>
      <c r="C51" s="1201">
        <v>1096</v>
      </c>
      <c r="D51" s="1201">
        <v>26549</v>
      </c>
      <c r="E51" s="1201">
        <v>671</v>
      </c>
      <c r="F51" s="1200">
        <v>8.6999999999999993</v>
      </c>
    </row>
    <row r="52" spans="1:6" x14ac:dyDescent="0.25">
      <c r="A52" s="1203" t="s">
        <v>885</v>
      </c>
      <c r="B52" s="1201">
        <v>9766</v>
      </c>
      <c r="C52" s="1201">
        <v>496</v>
      </c>
      <c r="D52" s="1201">
        <v>10072</v>
      </c>
      <c r="E52" s="1201">
        <v>306</v>
      </c>
      <c r="F52" s="1200">
        <v>17.600000000000001</v>
      </c>
    </row>
    <row r="53" spans="1:6" x14ac:dyDescent="0.25">
      <c r="A53" s="1203" t="s">
        <v>884</v>
      </c>
      <c r="B53" s="1201">
        <v>2723</v>
      </c>
      <c r="C53" s="1201">
        <v>175</v>
      </c>
      <c r="D53" s="1201">
        <v>2818</v>
      </c>
      <c r="E53" s="1201">
        <v>95</v>
      </c>
      <c r="F53" s="1200">
        <v>33.299999999999997</v>
      </c>
    </row>
    <row r="54" spans="1:6" x14ac:dyDescent="0.25">
      <c r="A54" s="1203" t="s">
        <v>883</v>
      </c>
      <c r="B54" s="1201">
        <v>792</v>
      </c>
      <c r="C54" s="1201">
        <v>16</v>
      </c>
      <c r="D54" s="1201">
        <v>806</v>
      </c>
      <c r="E54" s="1201">
        <v>14</v>
      </c>
      <c r="F54" s="1200">
        <v>61.6</v>
      </c>
    </row>
    <row r="55" spans="1:6" x14ac:dyDescent="0.25">
      <c r="A55" s="1203" t="s">
        <v>882</v>
      </c>
      <c r="B55" s="1201">
        <v>779</v>
      </c>
      <c r="C55" s="1201">
        <v>18</v>
      </c>
      <c r="D55" s="1201">
        <v>796</v>
      </c>
      <c r="E55" s="1201">
        <v>17</v>
      </c>
      <c r="F55" s="1200">
        <v>92.8</v>
      </c>
    </row>
    <row r="56" spans="1:6" x14ac:dyDescent="0.25">
      <c r="A56" s="1203" t="s">
        <v>881</v>
      </c>
      <c r="B56" s="1201">
        <v>39</v>
      </c>
      <c r="C56" s="1201">
        <v>3</v>
      </c>
      <c r="D56" s="1201">
        <v>40</v>
      </c>
      <c r="E56" s="1201">
        <v>1</v>
      </c>
      <c r="F56" s="1200">
        <v>34.4</v>
      </c>
    </row>
    <row r="57" spans="1:6" x14ac:dyDescent="0.25">
      <c r="A57" s="1203" t="s">
        <v>880</v>
      </c>
      <c r="B57" s="1201">
        <v>1315</v>
      </c>
      <c r="C57" s="1201">
        <v>5</v>
      </c>
      <c r="D57" s="1201">
        <v>1319</v>
      </c>
      <c r="E57" s="1201">
        <v>3</v>
      </c>
      <c r="F57" s="1200">
        <v>171.2</v>
      </c>
    </row>
    <row r="58" spans="1:6" x14ac:dyDescent="0.25">
      <c r="A58" s="1202"/>
      <c r="B58" s="1201"/>
      <c r="C58" s="1201"/>
      <c r="D58" s="1201"/>
      <c r="E58" s="1201"/>
      <c r="F58" s="1201"/>
    </row>
    <row r="59" spans="1:6" ht="15" customHeight="1" x14ac:dyDescent="0.25">
      <c r="A59" s="1199" t="s">
        <v>1111</v>
      </c>
      <c r="B59" s="2118"/>
      <c r="C59" s="2118"/>
      <c r="D59" s="2118"/>
      <c r="E59" s="2118"/>
      <c r="F59" s="2118"/>
    </row>
    <row r="60" spans="1:6" x14ac:dyDescent="0.25">
      <c r="A60" s="1199" t="s">
        <v>878</v>
      </c>
      <c r="B60" s="1198"/>
      <c r="C60" s="1198"/>
      <c r="D60" s="1198"/>
      <c r="E60" s="1198"/>
      <c r="F60" s="1198"/>
    </row>
    <row r="61" spans="1:6" x14ac:dyDescent="0.25">
      <c r="A61" s="1505"/>
      <c r="B61" s="1505"/>
      <c r="C61" s="1505"/>
      <c r="D61" s="1505"/>
      <c r="E61" s="1505"/>
      <c r="F61" s="1679"/>
    </row>
    <row r="62" spans="1:6" x14ac:dyDescent="0.25">
      <c r="A62" s="1505"/>
      <c r="B62" s="1505"/>
      <c r="C62" s="1505"/>
      <c r="D62" s="1505"/>
      <c r="E62" s="1505"/>
      <c r="F62" s="1679"/>
    </row>
    <row r="63" spans="1:6" x14ac:dyDescent="0.25">
      <c r="A63" s="1504"/>
      <c r="B63" s="1504"/>
      <c r="C63" s="1504"/>
      <c r="D63" s="1504"/>
      <c r="E63" s="1504"/>
      <c r="F63" s="1678"/>
    </row>
    <row r="64" spans="1:6" x14ac:dyDescent="0.25">
      <c r="A64" s="1504"/>
      <c r="B64" s="1504"/>
      <c r="C64" s="1504"/>
      <c r="D64" s="1504"/>
      <c r="E64" s="1504"/>
      <c r="F64" s="1678"/>
    </row>
  </sheetData>
  <mergeCells count="1">
    <mergeCell ref="A1:E1"/>
  </mergeCells>
  <pageMargins left="0.7" right="0.7" top="0.75" bottom="0.75" header="0.3" footer="0.3"/>
  <pageSetup paperSize="9" scale="80" orientation="portrait" r:id="rId1"/>
  <customProperties>
    <customPr name="_pios_id" r:id="rId2"/>
  </customProperties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7"/>
  <sheetViews>
    <sheetView showGridLines="0" view="pageBreakPreview" topLeftCell="A7" zoomScaleNormal="100" zoomScaleSheetLayoutView="100" workbookViewId="0">
      <selection activeCell="W39" sqref="W39"/>
    </sheetView>
  </sheetViews>
  <sheetFormatPr defaultRowHeight="14.25" customHeight="1" x14ac:dyDescent="0.25"/>
  <cols>
    <col min="1" max="1" width="36.7109375" customWidth="1"/>
    <col min="2" max="10" width="7.85546875" customWidth="1"/>
  </cols>
  <sheetData>
    <row r="1" spans="1:10" ht="50.25" customHeight="1" thickBot="1" x14ac:dyDescent="0.3">
      <c r="A1" s="2420"/>
      <c r="B1" s="2420" t="s">
        <v>906</v>
      </c>
      <c r="C1" s="2917" t="s">
        <v>905</v>
      </c>
      <c r="D1" s="2917"/>
      <c r="E1" s="2917" t="s">
        <v>913</v>
      </c>
      <c r="F1" s="2917"/>
      <c r="G1" s="2917" t="s">
        <v>904</v>
      </c>
      <c r="H1" s="2917"/>
      <c r="I1" s="2917" t="s">
        <v>903</v>
      </c>
      <c r="J1" s="2917"/>
    </row>
    <row r="2" spans="1:10" ht="14.25" customHeight="1" x14ac:dyDescent="0.25">
      <c r="A2" s="1205" t="s">
        <v>889</v>
      </c>
      <c r="B2" s="1201">
        <v>24403</v>
      </c>
      <c r="D2" s="1201">
        <v>13883</v>
      </c>
      <c r="F2" s="1201">
        <v>33246</v>
      </c>
      <c r="G2" s="1201"/>
      <c r="H2" s="1201">
        <v>8762</v>
      </c>
      <c r="I2" s="1201"/>
      <c r="J2" s="1200">
        <v>27.8</v>
      </c>
    </row>
    <row r="3" spans="1:10" ht="14.25" customHeight="1" x14ac:dyDescent="0.25">
      <c r="A3" s="1204" t="s">
        <v>888</v>
      </c>
      <c r="B3" s="1201"/>
      <c r="F3" s="1201"/>
      <c r="J3" s="1200"/>
    </row>
    <row r="4" spans="1:10" ht="14.25" customHeight="1" x14ac:dyDescent="0.25">
      <c r="A4" s="1203" t="s">
        <v>887</v>
      </c>
      <c r="B4" s="1201">
        <v>7508</v>
      </c>
      <c r="D4" s="1201">
        <v>7788</v>
      </c>
      <c r="F4" s="1201">
        <v>12491</v>
      </c>
      <c r="G4" s="1201"/>
      <c r="H4" s="1201">
        <v>4967</v>
      </c>
      <c r="I4" s="1201"/>
      <c r="J4" s="1200">
        <v>8.1999999999999993</v>
      </c>
    </row>
    <row r="5" spans="1:10" ht="14.25" customHeight="1" x14ac:dyDescent="0.25">
      <c r="A5" s="1203" t="s">
        <v>886</v>
      </c>
      <c r="B5" s="1201">
        <v>5845</v>
      </c>
      <c r="D5" s="1201">
        <v>3233</v>
      </c>
      <c r="F5" s="1201">
        <v>7917</v>
      </c>
      <c r="G5" s="1201"/>
      <c r="H5" s="1201">
        <v>2050</v>
      </c>
      <c r="I5" s="1201"/>
      <c r="J5" s="1200">
        <v>16.5</v>
      </c>
    </row>
    <row r="6" spans="1:10" ht="14.25" customHeight="1" x14ac:dyDescent="0.25">
      <c r="A6" s="1203" t="s">
        <v>885</v>
      </c>
      <c r="B6" s="1201">
        <v>3552</v>
      </c>
      <c r="D6" s="1201">
        <v>1394</v>
      </c>
      <c r="F6" s="1201">
        <v>4479</v>
      </c>
      <c r="G6" s="1201"/>
      <c r="H6" s="1201">
        <v>910</v>
      </c>
      <c r="I6" s="1201"/>
      <c r="J6" s="1200">
        <v>28.2</v>
      </c>
    </row>
    <row r="7" spans="1:10" ht="14.25" customHeight="1" x14ac:dyDescent="0.25">
      <c r="A7" s="1203" t="s">
        <v>884</v>
      </c>
      <c r="B7" s="1201">
        <v>2514</v>
      </c>
      <c r="D7" s="1201">
        <v>750</v>
      </c>
      <c r="F7" s="1201">
        <v>2998</v>
      </c>
      <c r="G7" s="1201"/>
      <c r="H7" s="1201">
        <v>478</v>
      </c>
      <c r="I7" s="1201"/>
      <c r="J7" s="1200">
        <v>37.299999999999997</v>
      </c>
    </row>
    <row r="8" spans="1:10" ht="14.25" customHeight="1" x14ac:dyDescent="0.25">
      <c r="A8" s="1203" t="s">
        <v>883</v>
      </c>
      <c r="B8" s="1201">
        <v>2647</v>
      </c>
      <c r="D8" s="1201">
        <v>286</v>
      </c>
      <c r="F8" s="1201">
        <v>2829</v>
      </c>
      <c r="G8" s="1201"/>
      <c r="H8" s="1201">
        <v>175</v>
      </c>
      <c r="I8" s="1201"/>
      <c r="J8" s="1200">
        <v>41</v>
      </c>
    </row>
    <row r="9" spans="1:10" ht="14.25" customHeight="1" x14ac:dyDescent="0.25">
      <c r="A9" s="1203" t="s">
        <v>882</v>
      </c>
      <c r="B9" s="1201">
        <v>1444</v>
      </c>
      <c r="D9" s="1201">
        <v>120</v>
      </c>
      <c r="F9" s="1201">
        <v>1520</v>
      </c>
      <c r="G9" s="1201"/>
      <c r="H9" s="1201">
        <v>74</v>
      </c>
      <c r="I9" s="1201"/>
      <c r="J9" s="1200">
        <v>61.7</v>
      </c>
    </row>
    <row r="10" spans="1:10" ht="14.25" customHeight="1" x14ac:dyDescent="0.25">
      <c r="A10" s="1203" t="s">
        <v>881</v>
      </c>
      <c r="B10" s="1201">
        <v>123</v>
      </c>
      <c r="D10" s="1201">
        <v>170</v>
      </c>
      <c r="F10" s="1201">
        <v>165</v>
      </c>
      <c r="G10" s="1201"/>
      <c r="H10" s="1201">
        <v>31</v>
      </c>
      <c r="I10" s="1201"/>
      <c r="J10" s="1200">
        <v>42.1</v>
      </c>
    </row>
    <row r="11" spans="1:10" ht="14.25" customHeight="1" x14ac:dyDescent="0.25">
      <c r="A11" s="1203" t="s">
        <v>880</v>
      </c>
      <c r="B11" s="1201">
        <v>769</v>
      </c>
      <c r="D11" s="1201">
        <v>142</v>
      </c>
      <c r="F11" s="1201">
        <v>848</v>
      </c>
      <c r="G11" s="1201"/>
      <c r="H11" s="1201">
        <v>77</v>
      </c>
      <c r="I11" s="1201"/>
      <c r="J11" s="1200">
        <v>279.10000000000002</v>
      </c>
    </row>
    <row r="12" spans="1:10" ht="14.25" customHeight="1" x14ac:dyDescent="0.25">
      <c r="A12" s="1203"/>
      <c r="B12" s="1201"/>
      <c r="D12" s="1201"/>
      <c r="F12" s="1201"/>
      <c r="H12" s="1201"/>
      <c r="J12" s="1200"/>
    </row>
    <row r="13" spans="1:10" ht="14.25" customHeight="1" x14ac:dyDescent="0.25">
      <c r="A13" s="1202" t="s">
        <v>879</v>
      </c>
      <c r="B13" s="1201">
        <v>3129</v>
      </c>
      <c r="D13" s="1201">
        <v>117</v>
      </c>
      <c r="F13" s="1201">
        <v>2949</v>
      </c>
      <c r="G13" s="1201"/>
      <c r="H13" s="1201">
        <v>15</v>
      </c>
      <c r="I13" s="1201"/>
      <c r="J13" s="1200">
        <v>82.7</v>
      </c>
    </row>
    <row r="14" spans="1:10" ht="14.25" customHeight="1" x14ac:dyDescent="0.25">
      <c r="A14" s="2932" t="s">
        <v>1111</v>
      </c>
      <c r="B14" s="2932"/>
      <c r="C14" s="2932"/>
      <c r="D14" s="2932"/>
      <c r="E14" s="2932"/>
      <c r="F14" s="2932"/>
      <c r="G14" s="2121"/>
      <c r="H14" s="2121"/>
      <c r="I14" s="2121"/>
      <c r="J14" s="2121"/>
    </row>
    <row r="15" spans="1:10" ht="14.25" customHeight="1" x14ac:dyDescent="0.25">
      <c r="A15" s="1199" t="s">
        <v>878</v>
      </c>
      <c r="B15" s="1198"/>
      <c r="C15" s="1198"/>
      <c r="D15" s="1198"/>
      <c r="E15" s="1198"/>
      <c r="F15" s="1198"/>
    </row>
    <row r="16" spans="1:10" ht="14.25" customHeight="1" x14ac:dyDescent="0.25">
      <c r="A16" s="1199"/>
      <c r="B16" s="1198"/>
      <c r="C16" s="1198"/>
      <c r="D16" s="1198"/>
      <c r="E16" s="1198"/>
      <c r="F16" s="1198"/>
    </row>
    <row r="18" spans="1:10" ht="14.25" customHeight="1" x14ac:dyDescent="0.25">
      <c r="A18" s="2931" t="s">
        <v>912</v>
      </c>
      <c r="B18" s="2931"/>
      <c r="C18" s="2931"/>
      <c r="D18" s="2931"/>
      <c r="E18" s="1505"/>
      <c r="F18" s="1505"/>
      <c r="G18" s="1625"/>
      <c r="H18" s="1625"/>
      <c r="I18" s="1505"/>
      <c r="J18" s="1610"/>
    </row>
    <row r="19" spans="1:10" ht="14.25" customHeight="1" thickBot="1" x14ac:dyDescent="0.3">
      <c r="A19" s="2421"/>
      <c r="B19" s="2421"/>
      <c r="C19" s="2421"/>
      <c r="D19" s="2421"/>
      <c r="E19" s="1505"/>
      <c r="F19" s="1505"/>
      <c r="G19" s="1625"/>
      <c r="H19" s="1625"/>
      <c r="I19" s="1505"/>
      <c r="J19" s="1610"/>
    </row>
    <row r="20" spans="1:10" ht="14.25" customHeight="1" thickBot="1" x14ac:dyDescent="0.3">
      <c r="A20" s="1699" t="s">
        <v>213</v>
      </c>
      <c r="B20" s="1574" t="s">
        <v>1240</v>
      </c>
      <c r="C20" s="1574" t="s">
        <v>1186</v>
      </c>
      <c r="D20" s="1574" t="s">
        <v>1091</v>
      </c>
      <c r="E20" s="1574" t="s">
        <v>319</v>
      </c>
      <c r="F20" s="1574" t="s">
        <v>318</v>
      </c>
      <c r="G20" s="1574" t="s">
        <v>317</v>
      </c>
      <c r="H20" s="1574" t="s">
        <v>316</v>
      </c>
      <c r="I20" s="1573" t="s">
        <v>315</v>
      </c>
      <c r="J20" s="1573" t="s">
        <v>314</v>
      </c>
    </row>
    <row r="21" spans="1:10" ht="14.25" customHeight="1" x14ac:dyDescent="0.25">
      <c r="A21" s="1684" t="s">
        <v>798</v>
      </c>
      <c r="B21" s="1698">
        <v>100943</v>
      </c>
      <c r="C21" s="1698">
        <v>102743</v>
      </c>
      <c r="D21" s="1698">
        <v>107110</v>
      </c>
      <c r="E21" s="1698">
        <v>106052</v>
      </c>
      <c r="F21" s="1698">
        <v>109367</v>
      </c>
      <c r="G21" s="1698">
        <v>107512</v>
      </c>
      <c r="H21" s="1698">
        <v>111732</v>
      </c>
      <c r="I21" s="1698">
        <v>116573</v>
      </c>
      <c r="J21" s="1683">
        <v>115563</v>
      </c>
    </row>
    <row r="22" spans="1:10" ht="14.25" customHeight="1" x14ac:dyDescent="0.25">
      <c r="A22" s="1695" t="s">
        <v>505</v>
      </c>
      <c r="B22" s="1697">
        <v>27144</v>
      </c>
      <c r="C22" s="1697">
        <v>28373</v>
      </c>
      <c r="D22" s="1697">
        <v>30899</v>
      </c>
      <c r="E22" s="1697">
        <v>31131</v>
      </c>
      <c r="F22" s="1697">
        <v>32730</v>
      </c>
      <c r="G22" s="1697">
        <v>22972</v>
      </c>
      <c r="H22" s="1697">
        <v>25107</v>
      </c>
      <c r="I22" s="1697">
        <v>28318</v>
      </c>
      <c r="J22" s="1686">
        <v>27885</v>
      </c>
    </row>
    <row r="23" spans="1:10" ht="14.25" customHeight="1" x14ac:dyDescent="0.25">
      <c r="A23" s="1696" t="s">
        <v>911</v>
      </c>
      <c r="B23" s="1697">
        <v>2775</v>
      </c>
      <c r="C23" s="1697">
        <v>2803</v>
      </c>
      <c r="D23" s="1697">
        <v>2888</v>
      </c>
      <c r="E23" s="1697">
        <v>3086</v>
      </c>
      <c r="F23" s="1697">
        <v>2873</v>
      </c>
      <c r="G23" s="1697">
        <v>2802</v>
      </c>
      <c r="H23" s="1697">
        <v>2891</v>
      </c>
      <c r="I23" s="1697">
        <v>2984</v>
      </c>
      <c r="J23" s="1697">
        <v>3019</v>
      </c>
    </row>
    <row r="24" spans="1:10" ht="14.25" customHeight="1" x14ac:dyDescent="0.25">
      <c r="A24" s="1695" t="s">
        <v>507</v>
      </c>
      <c r="B24" s="1697">
        <v>18743</v>
      </c>
      <c r="C24" s="1697">
        <v>18026</v>
      </c>
      <c r="D24" s="1697">
        <v>20341</v>
      </c>
      <c r="E24" s="1697">
        <v>19710</v>
      </c>
      <c r="F24" s="1697">
        <v>18700</v>
      </c>
      <c r="G24" s="1697">
        <v>26989</v>
      </c>
      <c r="H24" s="1697">
        <v>28766</v>
      </c>
      <c r="I24" s="1697">
        <v>29192</v>
      </c>
      <c r="J24" s="1697">
        <v>28834</v>
      </c>
    </row>
    <row r="25" spans="1:10" ht="14.25" customHeight="1" x14ac:dyDescent="0.25">
      <c r="A25" s="1696" t="s">
        <v>910</v>
      </c>
      <c r="B25" s="1686">
        <v>2838</v>
      </c>
      <c r="C25" s="1686">
        <v>2640</v>
      </c>
      <c r="D25" s="1686">
        <v>2597</v>
      </c>
      <c r="E25" s="1686">
        <v>2117</v>
      </c>
      <c r="F25" s="1686">
        <v>2143</v>
      </c>
      <c r="G25" s="1686">
        <v>2215</v>
      </c>
      <c r="H25" s="1686"/>
      <c r="I25" s="1686"/>
      <c r="J25" s="1686"/>
    </row>
    <row r="26" spans="1:10" ht="14.25" customHeight="1" x14ac:dyDescent="0.25">
      <c r="A26" s="1695" t="s">
        <v>508</v>
      </c>
      <c r="B26" s="1686">
        <v>25294</v>
      </c>
      <c r="C26" s="1686">
        <v>25052</v>
      </c>
      <c r="D26" s="1686">
        <v>25248</v>
      </c>
      <c r="E26" s="1686">
        <v>24943</v>
      </c>
      <c r="F26" s="1686">
        <v>25723</v>
      </c>
      <c r="G26" s="1686">
        <v>25853</v>
      </c>
      <c r="H26" s="1686">
        <v>26142</v>
      </c>
      <c r="I26" s="1686">
        <v>27265</v>
      </c>
      <c r="J26" s="1686">
        <v>27021</v>
      </c>
    </row>
    <row r="27" spans="1:10" ht="14.25" customHeight="1" x14ac:dyDescent="0.25">
      <c r="A27" s="1696" t="s">
        <v>40</v>
      </c>
      <c r="B27" s="1686">
        <v>10370</v>
      </c>
      <c r="C27" s="1686">
        <v>10185</v>
      </c>
      <c r="D27" s="1686">
        <v>10362</v>
      </c>
      <c r="E27" s="1686">
        <v>9893</v>
      </c>
      <c r="F27" s="1686">
        <v>10484</v>
      </c>
      <c r="G27" s="1686">
        <v>10523</v>
      </c>
      <c r="H27" s="1686">
        <v>10688</v>
      </c>
      <c r="I27" s="1686">
        <v>10984</v>
      </c>
      <c r="J27" s="1686">
        <v>10858</v>
      </c>
    </row>
    <row r="28" spans="1:10" ht="14.25" customHeight="1" x14ac:dyDescent="0.25">
      <c r="A28" s="1695" t="s">
        <v>506</v>
      </c>
      <c r="B28" s="1686">
        <v>19209</v>
      </c>
      <c r="C28" s="1686">
        <v>19763</v>
      </c>
      <c r="D28" s="1686">
        <v>20857</v>
      </c>
      <c r="E28" s="1686">
        <v>20368</v>
      </c>
      <c r="F28" s="1686">
        <v>20038</v>
      </c>
      <c r="G28" s="1686">
        <v>19559</v>
      </c>
      <c r="H28" s="1686">
        <v>20217</v>
      </c>
      <c r="I28" s="1686">
        <v>19907</v>
      </c>
      <c r="J28" s="1686">
        <v>19493</v>
      </c>
    </row>
    <row r="29" spans="1:10" ht="14.25" customHeight="1" x14ac:dyDescent="0.25">
      <c r="A29" s="1696" t="s">
        <v>909</v>
      </c>
      <c r="B29" s="1686">
        <v>1217</v>
      </c>
      <c r="C29" s="1686">
        <v>1278</v>
      </c>
      <c r="D29" s="1686">
        <v>1225</v>
      </c>
      <c r="E29" s="1686">
        <v>1443</v>
      </c>
      <c r="F29" s="1686">
        <v>1221</v>
      </c>
      <c r="G29" s="1686">
        <v>1200</v>
      </c>
      <c r="H29" s="1686">
        <v>1344</v>
      </c>
      <c r="I29" s="1686">
        <v>1344</v>
      </c>
      <c r="J29" s="1686">
        <v>1234</v>
      </c>
    </row>
    <row r="30" spans="1:10" ht="14.25" customHeight="1" x14ac:dyDescent="0.25">
      <c r="A30" s="1695" t="s">
        <v>478</v>
      </c>
      <c r="B30" s="1686">
        <v>1008</v>
      </c>
      <c r="C30" s="1686">
        <v>1205</v>
      </c>
      <c r="D30" s="1686">
        <v>1403</v>
      </c>
      <c r="E30" s="1686">
        <v>1511</v>
      </c>
      <c r="F30" s="1686">
        <v>1843</v>
      </c>
      <c r="G30" s="1686">
        <v>1852</v>
      </c>
      <c r="H30" s="1686">
        <v>1944</v>
      </c>
      <c r="I30" s="1686">
        <v>2086</v>
      </c>
      <c r="J30" s="1686">
        <v>2281</v>
      </c>
    </row>
    <row r="31" spans="1:10" ht="14.25" customHeight="1" x14ac:dyDescent="0.25">
      <c r="A31" s="1695" t="s">
        <v>908</v>
      </c>
      <c r="B31" s="1686">
        <v>4860</v>
      </c>
      <c r="C31" s="1686">
        <v>5046</v>
      </c>
      <c r="D31" s="1686">
        <v>2381</v>
      </c>
      <c r="E31" s="1686">
        <v>2801</v>
      </c>
      <c r="F31" s="1686">
        <v>2873</v>
      </c>
      <c r="G31" s="1686">
        <v>2801</v>
      </c>
      <c r="H31" s="1686">
        <v>2829</v>
      </c>
      <c r="I31" s="1686">
        <v>3007</v>
      </c>
      <c r="J31" s="1686">
        <v>3129</v>
      </c>
    </row>
    <row r="32" spans="1:10" ht="14.25" customHeight="1" x14ac:dyDescent="0.25">
      <c r="A32" s="1695" t="s">
        <v>649</v>
      </c>
      <c r="B32" s="1686">
        <v>4685</v>
      </c>
      <c r="C32" s="1686">
        <v>5279</v>
      </c>
      <c r="D32" s="1686">
        <v>5981</v>
      </c>
      <c r="E32" s="1686">
        <v>5587</v>
      </c>
      <c r="F32" s="1686">
        <v>7460</v>
      </c>
      <c r="G32" s="1686">
        <v>7485</v>
      </c>
      <c r="H32" s="1686">
        <v>6727</v>
      </c>
      <c r="I32" s="1686">
        <v>6799</v>
      </c>
      <c r="J32" s="1686">
        <v>6920</v>
      </c>
    </row>
    <row r="33" spans="1:10" ht="14.25" customHeight="1" x14ac:dyDescent="0.25">
      <c r="A33" s="1687"/>
      <c r="B33" s="1686"/>
      <c r="C33" s="1686"/>
      <c r="D33" s="1686"/>
      <c r="E33" s="1686"/>
      <c r="F33" s="1686"/>
      <c r="G33" s="1686"/>
      <c r="H33" s="1686"/>
      <c r="I33" s="1686"/>
      <c r="J33" s="1694"/>
    </row>
    <row r="34" spans="1:10" ht="14.25" customHeight="1" x14ac:dyDescent="0.25">
      <c r="A34" s="1684" t="s">
        <v>787</v>
      </c>
      <c r="B34" s="1683">
        <f>'REA &amp; Risk weights'!B19</f>
        <v>776</v>
      </c>
      <c r="C34" s="1683">
        <v>1207</v>
      </c>
      <c r="D34" s="1683">
        <v>1238</v>
      </c>
      <c r="E34" s="1683">
        <v>1449</v>
      </c>
      <c r="F34" s="1683">
        <v>1607</v>
      </c>
      <c r="G34" s="1683">
        <v>1798</v>
      </c>
      <c r="H34" s="1683">
        <v>1828</v>
      </c>
      <c r="I34" s="1683">
        <v>1889</v>
      </c>
      <c r="J34" s="1683">
        <v>1704</v>
      </c>
    </row>
    <row r="35" spans="1:10" ht="14.25" customHeight="1" x14ac:dyDescent="0.25">
      <c r="A35" s="1693"/>
      <c r="B35" s="1692"/>
      <c r="C35" s="1692"/>
      <c r="D35" s="1692"/>
      <c r="E35" s="1692"/>
      <c r="F35" s="1692"/>
      <c r="G35" s="1692"/>
      <c r="H35" s="1692"/>
      <c r="I35" s="1692"/>
      <c r="J35" s="1692"/>
    </row>
    <row r="36" spans="1:10" ht="14.25" customHeight="1" x14ac:dyDescent="0.25">
      <c r="A36" s="1684" t="s">
        <v>786</v>
      </c>
      <c r="B36" s="1683">
        <f>'REA &amp; Risk weights'!B21</f>
        <v>3690</v>
      </c>
      <c r="C36" s="1683">
        <v>3520</v>
      </c>
      <c r="D36" s="1683">
        <v>3146</v>
      </c>
      <c r="E36" s="1683">
        <v>3396</v>
      </c>
      <c r="F36" s="1683">
        <v>3635</v>
      </c>
      <c r="G36" s="1683">
        <v>4474</v>
      </c>
      <c r="H36" s="1683">
        <v>4758</v>
      </c>
      <c r="I36" s="1683">
        <v>6578</v>
      </c>
      <c r="J36" s="1683">
        <v>6922</v>
      </c>
    </row>
    <row r="37" spans="1:10" ht="14.25" customHeight="1" x14ac:dyDescent="0.25">
      <c r="A37" s="1685"/>
      <c r="B37" s="1626"/>
      <c r="C37" s="1626"/>
      <c r="D37" s="1626"/>
      <c r="E37" s="1626"/>
      <c r="F37" s="1626"/>
      <c r="G37" s="1626"/>
      <c r="H37" s="1626"/>
      <c r="I37" s="1626"/>
      <c r="J37" s="1626"/>
    </row>
    <row r="38" spans="1:10" ht="14.25" customHeight="1" x14ac:dyDescent="0.25">
      <c r="A38" s="1684" t="s">
        <v>782</v>
      </c>
      <c r="B38" s="1683">
        <f>'REA &amp; Risk weights'!B26</f>
        <v>16487</v>
      </c>
      <c r="C38" s="1683">
        <v>16809</v>
      </c>
      <c r="D38" s="1683">
        <v>16809</v>
      </c>
      <c r="E38" s="1683">
        <v>16809</v>
      </c>
      <c r="F38" s="1683">
        <v>16809</v>
      </c>
      <c r="G38" s="1683">
        <v>16873</v>
      </c>
      <c r="H38" s="1683">
        <v>16873</v>
      </c>
      <c r="I38" s="1683">
        <v>16873</v>
      </c>
      <c r="J38" s="1683">
        <v>16873</v>
      </c>
    </row>
    <row r="39" spans="1:10" ht="14.25" customHeight="1" x14ac:dyDescent="0.25">
      <c r="A39" s="1691"/>
      <c r="B39" s="1690"/>
      <c r="C39" s="1690"/>
      <c r="D39" s="1690"/>
      <c r="E39" s="1690"/>
      <c r="F39" s="1690"/>
      <c r="G39" s="1690"/>
      <c r="H39" s="1690"/>
      <c r="I39" s="1690"/>
      <c r="J39" s="1690"/>
    </row>
    <row r="40" spans="1:10" ht="22.5" x14ac:dyDescent="0.25">
      <c r="A40" s="2438" t="s">
        <v>1301</v>
      </c>
      <c r="B40" s="1683">
        <f>'REA &amp; Risk weights'!B28</f>
        <v>631</v>
      </c>
      <c r="C40" s="1683"/>
      <c r="D40" s="1683"/>
      <c r="E40" s="1683"/>
      <c r="F40" s="1683"/>
      <c r="G40" s="1683"/>
      <c r="H40" s="1683"/>
      <c r="I40" s="1683"/>
      <c r="J40" s="1683"/>
    </row>
    <row r="41" spans="1:10" ht="14.25" customHeight="1" x14ac:dyDescent="0.25">
      <c r="A41" s="1691"/>
      <c r="B41" s="1690"/>
      <c r="C41" s="1690"/>
      <c r="D41" s="1690"/>
      <c r="E41" s="1690"/>
      <c r="F41" s="1690"/>
      <c r="G41" s="1690"/>
      <c r="H41" s="1690"/>
      <c r="I41" s="1690"/>
      <c r="J41" s="1690"/>
    </row>
    <row r="42" spans="1:10" ht="14.25" customHeight="1" x14ac:dyDescent="0.25">
      <c r="A42" s="1684" t="s">
        <v>781</v>
      </c>
      <c r="B42" s="1683">
        <f>'REA &amp; Risk weights'!B30</f>
        <v>152</v>
      </c>
      <c r="C42" s="1683">
        <v>1500</v>
      </c>
      <c r="D42" s="1683">
        <v>0</v>
      </c>
      <c r="E42" s="1683">
        <v>1998</v>
      </c>
      <c r="F42" s="1683">
        <v>2170</v>
      </c>
      <c r="G42" s="1683">
        <v>2500</v>
      </c>
      <c r="H42" s="1683">
        <v>1000</v>
      </c>
      <c r="I42" s="1683">
        <v>1000</v>
      </c>
      <c r="J42" s="1683">
        <v>2000</v>
      </c>
    </row>
    <row r="43" spans="1:10" ht="14.25" customHeight="1" thickBot="1" x14ac:dyDescent="0.3">
      <c r="A43" s="1689"/>
      <c r="B43" s="1688"/>
      <c r="C43" s="1688"/>
      <c r="D43" s="1688"/>
      <c r="E43" s="1688"/>
      <c r="F43" s="1688"/>
      <c r="G43" s="1688"/>
      <c r="H43" s="1688"/>
      <c r="I43" s="1688"/>
      <c r="J43" s="1688"/>
    </row>
    <row r="44" spans="1:10" ht="14.25" customHeight="1" x14ac:dyDescent="0.25">
      <c r="A44" s="2120" t="s">
        <v>780</v>
      </c>
      <c r="B44" s="2119">
        <f>'REA &amp; Risk weights'!B31</f>
        <v>122679</v>
      </c>
      <c r="C44" s="2119">
        <v>125779</v>
      </c>
      <c r="D44" s="2119">
        <v>128303</v>
      </c>
      <c r="E44" s="2119">
        <v>129710</v>
      </c>
      <c r="F44" s="2119">
        <v>133588</v>
      </c>
      <c r="G44" s="2119">
        <v>133157</v>
      </c>
      <c r="H44" s="2119">
        <v>136191</v>
      </c>
      <c r="I44" s="2119">
        <v>142913</v>
      </c>
      <c r="J44" s="2119">
        <v>143063</v>
      </c>
    </row>
    <row r="45" spans="1:10" ht="14.25" customHeight="1" x14ac:dyDescent="0.25">
      <c r="A45" s="1685"/>
      <c r="B45" s="1626"/>
      <c r="C45" s="1626"/>
      <c r="D45" s="1626"/>
      <c r="E45" s="1626"/>
      <c r="F45" s="1626"/>
      <c r="G45" s="1626"/>
      <c r="H45" s="1626"/>
      <c r="I45" s="1626"/>
      <c r="J45" s="1626"/>
    </row>
    <row r="46" spans="1:10" ht="14.25" customHeight="1" x14ac:dyDescent="0.25">
      <c r="A46" s="1687" t="s">
        <v>779</v>
      </c>
      <c r="B46" s="1686">
        <f>'REA &amp; Risk weights'!B32</f>
        <v>0</v>
      </c>
      <c r="C46" s="1686">
        <v>76645</v>
      </c>
      <c r="D46" s="1686">
        <v>78077</v>
      </c>
      <c r="E46" s="1686">
        <v>79127</v>
      </c>
      <c r="F46" s="1686">
        <v>80152</v>
      </c>
      <c r="G46" s="1686">
        <v>82655</v>
      </c>
      <c r="H46" s="1686">
        <v>81873</v>
      </c>
      <c r="I46" s="1686">
        <v>78049</v>
      </c>
      <c r="J46" s="1686">
        <v>77215</v>
      </c>
    </row>
    <row r="47" spans="1:10" ht="14.25" customHeight="1" x14ac:dyDescent="0.25">
      <c r="A47" s="1685"/>
      <c r="B47" s="1626"/>
      <c r="C47" s="1626"/>
      <c r="D47" s="1626"/>
      <c r="E47" s="1626"/>
      <c r="F47" s="1626"/>
      <c r="G47" s="1626"/>
      <c r="H47" s="1626"/>
      <c r="I47" s="1626"/>
      <c r="J47" s="1626"/>
    </row>
    <row r="48" spans="1:10" ht="14.25" customHeight="1" x14ac:dyDescent="0.25">
      <c r="A48" s="1684" t="s">
        <v>410</v>
      </c>
      <c r="B48" s="1683">
        <f>'REA &amp; Risk weights'!B34</f>
        <v>122679</v>
      </c>
      <c r="C48" s="1683">
        <v>202424</v>
      </c>
      <c r="D48" s="1683">
        <v>206380</v>
      </c>
      <c r="E48" s="1683">
        <v>208837</v>
      </c>
      <c r="F48" s="1683">
        <v>213740</v>
      </c>
      <c r="G48" s="1683">
        <v>215812</v>
      </c>
      <c r="H48" s="1683">
        <v>218064</v>
      </c>
      <c r="I48" s="1683">
        <v>220962</v>
      </c>
      <c r="J48" s="1683">
        <v>220277</v>
      </c>
    </row>
    <row r="49" spans="1:10" ht="14.25" customHeight="1" x14ac:dyDescent="0.25">
      <c r="A49" s="1505"/>
      <c r="B49" s="1505"/>
      <c r="C49" s="1505"/>
      <c r="D49" s="1505"/>
      <c r="E49" s="1505"/>
      <c r="F49" s="1505"/>
      <c r="G49" s="1625"/>
      <c r="H49" s="1625"/>
      <c r="I49" s="1505"/>
      <c r="J49" s="1610"/>
    </row>
    <row r="50" spans="1:10" ht="14.25" customHeight="1" x14ac:dyDescent="0.25">
      <c r="A50" s="1505"/>
      <c r="B50" s="1505"/>
      <c r="C50" s="1505"/>
      <c r="D50" s="1505"/>
      <c r="E50" s="1505"/>
      <c r="F50" s="1505"/>
      <c r="G50" s="1625"/>
      <c r="H50" s="1625"/>
      <c r="I50" s="1505"/>
      <c r="J50" s="1610"/>
    </row>
    <row r="51" spans="1:10" ht="14.25" customHeight="1" x14ac:dyDescent="0.25">
      <c r="A51" s="1505"/>
      <c r="B51" s="1505"/>
      <c r="C51" s="1505"/>
      <c r="D51" s="1505"/>
      <c r="E51" s="1505"/>
      <c r="F51" s="1505"/>
      <c r="G51" s="1625"/>
      <c r="H51" s="1625"/>
      <c r="I51" s="1505"/>
      <c r="J51" s="1610"/>
    </row>
    <row r="52" spans="1:10" ht="14.25" customHeight="1" x14ac:dyDescent="0.25">
      <c r="A52" s="1505"/>
      <c r="B52" s="1505"/>
      <c r="C52" s="1505"/>
      <c r="D52" s="1505"/>
      <c r="E52" s="1505"/>
      <c r="F52" s="1505"/>
      <c r="G52" s="1625"/>
      <c r="H52" s="1625"/>
      <c r="I52" s="1505"/>
      <c r="J52" s="1610"/>
    </row>
    <row r="53" spans="1:10" ht="14.25" customHeight="1" x14ac:dyDescent="0.25">
      <c r="A53" s="1505"/>
      <c r="B53" s="1505"/>
      <c r="C53" s="1505"/>
      <c r="D53" s="1505"/>
      <c r="E53" s="1505"/>
      <c r="F53" s="1505"/>
      <c r="G53" s="1625"/>
      <c r="H53" s="1625"/>
      <c r="I53" s="1505"/>
      <c r="J53" s="1610"/>
    </row>
    <row r="54" spans="1:10" ht="14.25" customHeight="1" x14ac:dyDescent="0.25">
      <c r="A54" s="1505"/>
      <c r="B54" s="1505"/>
      <c r="C54" s="1505"/>
      <c r="D54" s="1505"/>
      <c r="E54" s="1505"/>
      <c r="F54" s="1505"/>
      <c r="G54" s="1625"/>
      <c r="H54" s="1625"/>
      <c r="I54" s="1505"/>
      <c r="J54" s="1610"/>
    </row>
    <row r="55" spans="1:10" ht="14.25" customHeight="1" x14ac:dyDescent="0.25">
      <c r="A55" s="1505"/>
      <c r="B55" s="1505"/>
      <c r="C55" s="1505"/>
      <c r="D55" s="1505"/>
      <c r="E55" s="1505"/>
      <c r="F55" s="1505"/>
      <c r="G55" s="1625"/>
      <c r="H55" s="1625"/>
      <c r="I55" s="1505"/>
      <c r="J55" s="1610"/>
    </row>
    <row r="56" spans="1:10" ht="14.25" customHeight="1" x14ac:dyDescent="0.25">
      <c r="A56" s="1610"/>
      <c r="B56" s="1610"/>
      <c r="C56" s="1610"/>
      <c r="D56" s="1610"/>
      <c r="E56" s="1610"/>
      <c r="F56" s="1610"/>
      <c r="G56" s="1610"/>
      <c r="H56" s="1610"/>
      <c r="I56" s="1610"/>
      <c r="J56" s="1610"/>
    </row>
    <row r="57" spans="1:10" ht="14.25" customHeight="1" x14ac:dyDescent="0.25">
      <c r="A57" s="1610"/>
      <c r="B57" s="1610"/>
      <c r="C57" s="1610"/>
      <c r="D57" s="1610"/>
      <c r="E57" s="1610"/>
      <c r="F57" s="1610"/>
      <c r="G57" s="1610"/>
      <c r="H57" s="1610"/>
      <c r="I57" s="1610"/>
      <c r="J57" s="1610"/>
    </row>
    <row r="58" spans="1:10" ht="14.25" customHeight="1" x14ac:dyDescent="0.25">
      <c r="A58" s="1610"/>
      <c r="B58" s="1610"/>
      <c r="C58" s="1610"/>
      <c r="D58" s="1610"/>
      <c r="E58" s="1610"/>
      <c r="F58" s="1610"/>
      <c r="G58" s="1610"/>
      <c r="H58" s="1610"/>
      <c r="I58" s="1610"/>
      <c r="J58" s="1610"/>
    </row>
    <row r="59" spans="1:10" ht="14.25" customHeight="1" x14ac:dyDescent="0.25">
      <c r="A59" s="1610"/>
      <c r="B59" s="1610"/>
      <c r="C59" s="1610"/>
      <c r="D59" s="1610"/>
      <c r="E59" s="1610"/>
      <c r="F59" s="1610"/>
      <c r="G59" s="1610"/>
      <c r="H59" s="1610"/>
      <c r="I59" s="1610"/>
      <c r="J59" s="1610"/>
    </row>
    <row r="60" spans="1:10" ht="14.25" customHeight="1" x14ac:dyDescent="0.25">
      <c r="A60" s="1610"/>
      <c r="B60" s="1610"/>
      <c r="C60" s="1610"/>
      <c r="D60" s="1610"/>
      <c r="E60" s="1610"/>
      <c r="F60" s="1610"/>
      <c r="G60" s="1610"/>
      <c r="H60" s="1610"/>
      <c r="I60" s="1610"/>
      <c r="J60" s="1610"/>
    </row>
    <row r="61" spans="1:10" ht="14.25" customHeight="1" x14ac:dyDescent="0.25">
      <c r="A61" s="1610"/>
      <c r="B61" s="1610"/>
      <c r="C61" s="1610"/>
      <c r="D61" s="1610"/>
      <c r="E61" s="1610"/>
      <c r="F61" s="1610"/>
      <c r="G61" s="1610"/>
      <c r="H61" s="1610"/>
      <c r="I61" s="1610"/>
      <c r="J61" s="1610"/>
    </row>
    <row r="62" spans="1:10" ht="14.25" customHeight="1" x14ac:dyDescent="0.25">
      <c r="A62" s="1610"/>
      <c r="B62" s="1610"/>
      <c r="C62" s="1610"/>
      <c r="D62" s="1610"/>
      <c r="E62" s="1610"/>
      <c r="F62" s="1610"/>
      <c r="G62" s="1610"/>
      <c r="H62" s="1610"/>
      <c r="I62" s="1610"/>
      <c r="J62" s="1610"/>
    </row>
    <row r="63" spans="1:10" ht="14.25" customHeight="1" x14ac:dyDescent="0.25">
      <c r="A63" s="1610"/>
      <c r="B63" s="1610"/>
      <c r="C63" s="1610"/>
      <c r="D63" s="1610"/>
      <c r="E63" s="1610"/>
      <c r="F63" s="1610"/>
      <c r="G63" s="1610"/>
      <c r="H63" s="1610"/>
      <c r="I63" s="1610"/>
      <c r="J63" s="1610"/>
    </row>
    <row r="64" spans="1:10" ht="14.25" customHeight="1" x14ac:dyDescent="0.25">
      <c r="A64" s="1610"/>
      <c r="B64" s="1610"/>
      <c r="C64" s="1610"/>
      <c r="D64" s="1610"/>
      <c r="E64" s="1610"/>
      <c r="F64" s="1610"/>
      <c r="G64" s="1610"/>
      <c r="H64" s="1610"/>
      <c r="I64" s="1610"/>
      <c r="J64" s="1610"/>
    </row>
    <row r="65" spans="1:10" ht="14.25" customHeight="1" x14ac:dyDescent="0.25">
      <c r="A65" s="1610"/>
      <c r="B65" s="1610"/>
      <c r="C65" s="1610"/>
      <c r="D65" s="1610"/>
      <c r="E65" s="1610"/>
      <c r="F65" s="1610"/>
      <c r="G65" s="1610"/>
      <c r="H65" s="1610"/>
      <c r="I65" s="1610"/>
      <c r="J65" s="1610"/>
    </row>
    <row r="66" spans="1:10" ht="14.25" customHeight="1" x14ac:dyDescent="0.25">
      <c r="A66" s="1610"/>
      <c r="B66" s="1610"/>
      <c r="C66" s="1610"/>
      <c r="D66" s="1610"/>
      <c r="E66" s="1610"/>
      <c r="F66" s="1610"/>
      <c r="G66" s="1610"/>
      <c r="H66" s="1610"/>
      <c r="I66" s="1610"/>
      <c r="J66" s="1610"/>
    </row>
    <row r="67" spans="1:10" ht="14.25" customHeight="1" x14ac:dyDescent="0.25">
      <c r="A67" s="1610"/>
      <c r="B67" s="1610"/>
      <c r="C67" s="1610"/>
      <c r="D67" s="1610"/>
      <c r="E67" s="1610"/>
      <c r="F67" s="1610"/>
      <c r="G67" s="1610"/>
      <c r="H67" s="1610"/>
      <c r="I67" s="1610"/>
      <c r="J67" s="1610"/>
    </row>
  </sheetData>
  <mergeCells count="6">
    <mergeCell ref="A18:D18"/>
    <mergeCell ref="C1:D1"/>
    <mergeCell ref="E1:F1"/>
    <mergeCell ref="G1:H1"/>
    <mergeCell ref="I1:J1"/>
    <mergeCell ref="A14:F14"/>
  </mergeCells>
  <pageMargins left="0.7" right="0.7" top="0.75" bottom="0.75" header="0.3" footer="0.3"/>
  <pageSetup paperSize="9" scale="80" orientation="portrait" r:id="rId1"/>
  <customProperties>
    <customPr name="_pios_id" r:id="rId2"/>
  </customProperties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V77"/>
  <sheetViews>
    <sheetView view="pageBreakPreview" topLeftCell="A16" zoomScaleNormal="100" zoomScaleSheetLayoutView="100" workbookViewId="0">
      <selection activeCell="E72" sqref="E72"/>
    </sheetView>
  </sheetViews>
  <sheetFormatPr defaultRowHeight="15" x14ac:dyDescent="0.25"/>
  <cols>
    <col min="1" max="12" width="9" customWidth="1"/>
  </cols>
  <sheetData>
    <row r="1" spans="1:22" x14ac:dyDescent="0.25">
      <c r="A1" s="1706" t="s">
        <v>917</v>
      </c>
      <c r="B1" s="1747"/>
      <c r="C1" s="1578"/>
      <c r="D1" s="1578"/>
      <c r="E1" s="1578"/>
      <c r="F1" s="1578"/>
      <c r="G1" s="1505"/>
      <c r="H1" s="1505"/>
      <c r="I1" s="1505"/>
      <c r="J1" s="1610"/>
      <c r="K1" s="1610"/>
      <c r="L1" s="1610"/>
    </row>
    <row r="2" spans="1:22" x14ac:dyDescent="0.25">
      <c r="A2" s="1705"/>
      <c r="B2" s="1746"/>
      <c r="C2" s="1745"/>
      <c r="D2" s="1744"/>
      <c r="E2" s="1744"/>
      <c r="F2" s="1744"/>
      <c r="G2" s="1505"/>
      <c r="H2" s="1505"/>
      <c r="I2" s="1505"/>
      <c r="J2" s="1610"/>
      <c r="K2" s="1610"/>
      <c r="L2" s="1610"/>
    </row>
    <row r="3" spans="1:22" x14ac:dyDescent="0.25">
      <c r="A3" s="1743"/>
      <c r="B3" s="1742"/>
      <c r="C3" s="1742"/>
      <c r="D3" s="1740"/>
      <c r="E3" s="1741"/>
      <c r="F3" s="1741"/>
      <c r="G3" s="1740"/>
      <c r="H3" s="1737"/>
      <c r="I3" s="1737"/>
      <c r="J3" s="1610"/>
      <c r="K3" s="1610"/>
      <c r="L3" s="1610"/>
    </row>
    <row r="4" spans="1:22" x14ac:dyDescent="0.25">
      <c r="A4" s="1704"/>
      <c r="B4" s="1739"/>
      <c r="C4" s="1738"/>
      <c r="D4" s="1737"/>
      <c r="E4" s="1734"/>
      <c r="F4" s="1680"/>
      <c r="G4" s="1737"/>
      <c r="H4" s="1619"/>
      <c r="I4" s="1737"/>
      <c r="J4" s="1610"/>
      <c r="K4" s="1610"/>
      <c r="L4" s="1610"/>
    </row>
    <row r="5" spans="1:22" x14ac:dyDescent="0.25">
      <c r="A5" s="1704"/>
      <c r="B5" s="1736"/>
      <c r="C5" s="1735"/>
      <c r="D5" s="1626"/>
      <c r="E5" s="1734"/>
      <c r="F5" s="1733"/>
      <c r="G5" s="1626"/>
      <c r="H5" s="1733"/>
      <c r="I5" s="1626"/>
      <c r="J5" s="1610"/>
      <c r="K5" s="1610"/>
      <c r="L5" s="1610"/>
      <c r="U5" s="1729"/>
      <c r="V5" s="1732"/>
    </row>
    <row r="6" spans="1:22" x14ac:dyDescent="0.25">
      <c r="A6" s="1704"/>
      <c r="B6" s="1736"/>
      <c r="C6" s="1735"/>
      <c r="D6" s="1626"/>
      <c r="E6" s="1734"/>
      <c r="F6" s="1733"/>
      <c r="G6" s="1626"/>
      <c r="H6" s="1733"/>
      <c r="I6" s="1626"/>
      <c r="J6" s="1610"/>
      <c r="K6" s="1610"/>
      <c r="L6" s="1610"/>
      <c r="U6" s="1720"/>
      <c r="V6" s="1732"/>
    </row>
    <row r="7" spans="1:22" x14ac:dyDescent="0.25">
      <c r="A7" s="1704"/>
      <c r="B7" s="1704"/>
      <c r="C7" s="1725"/>
      <c r="D7" s="1505"/>
      <c r="E7" s="1724"/>
      <c r="F7" s="1723"/>
      <c r="G7" s="1505"/>
      <c r="H7" s="1534"/>
      <c r="I7" s="1592"/>
      <c r="J7" s="1610"/>
      <c r="K7" s="1610"/>
      <c r="L7" s="1610"/>
      <c r="U7" s="1720"/>
      <c r="V7" s="1732"/>
    </row>
    <row r="8" spans="1:22" x14ac:dyDescent="0.25">
      <c r="A8" s="1704"/>
      <c r="B8" s="1704"/>
      <c r="C8" s="1725"/>
      <c r="D8" s="1505"/>
      <c r="E8" s="1724"/>
      <c r="F8" s="1723"/>
      <c r="G8" s="1505"/>
      <c r="H8" s="1534"/>
      <c r="I8" s="1592"/>
      <c r="J8" s="1610"/>
      <c r="K8" s="1610"/>
      <c r="L8" s="1610"/>
      <c r="T8" s="1720"/>
      <c r="U8" s="1720"/>
      <c r="V8" s="1728"/>
    </row>
    <row r="9" spans="1:22" x14ac:dyDescent="0.25">
      <c r="A9" s="1610"/>
      <c r="B9" s="1704"/>
      <c r="C9" s="1725"/>
      <c r="D9" s="1505"/>
      <c r="E9" s="1724"/>
      <c r="F9" s="1723"/>
      <c r="G9" s="1505"/>
      <c r="H9" s="1534"/>
      <c r="I9" s="1592"/>
      <c r="J9" s="1610"/>
      <c r="K9" s="1610"/>
      <c r="L9" s="1610"/>
      <c r="T9" s="1731"/>
      <c r="U9" s="1731"/>
      <c r="V9" s="1728"/>
    </row>
    <row r="10" spans="1:22" x14ac:dyDescent="0.25">
      <c r="A10" s="1610"/>
      <c r="B10" s="1704"/>
      <c r="C10" s="1725"/>
      <c r="D10" s="1505"/>
      <c r="E10" s="1724"/>
      <c r="F10" s="1723"/>
      <c r="G10" s="1505"/>
      <c r="H10" s="1534"/>
      <c r="I10" s="1592"/>
      <c r="J10" s="1610"/>
      <c r="K10" s="1610"/>
      <c r="L10" s="1610"/>
      <c r="T10" s="1730"/>
      <c r="U10" s="1729"/>
      <c r="V10" s="1728"/>
    </row>
    <row r="11" spans="1:22" x14ac:dyDescent="0.25">
      <c r="A11" s="1610"/>
      <c r="B11" s="1704"/>
      <c r="C11" s="1725"/>
      <c r="D11" s="1505"/>
      <c r="E11" s="1724"/>
      <c r="F11" s="1723"/>
      <c r="G11" s="1505"/>
      <c r="H11" s="1534"/>
      <c r="I11" s="1592"/>
      <c r="J11" s="1610"/>
      <c r="K11" s="1610"/>
      <c r="L11" s="1610"/>
      <c r="T11" s="1722"/>
      <c r="U11" s="1721"/>
      <c r="V11" s="1727"/>
    </row>
    <row r="12" spans="1:22" x14ac:dyDescent="0.25">
      <c r="A12" s="1610"/>
      <c r="B12" s="1702"/>
      <c r="C12" s="1725"/>
      <c r="D12" s="1505"/>
      <c r="E12" s="1724"/>
      <c r="F12" s="1723"/>
      <c r="G12" s="1505"/>
      <c r="H12" s="1534"/>
      <c r="I12" s="1592"/>
      <c r="J12" s="1610"/>
      <c r="K12" s="1610"/>
      <c r="L12" s="1610"/>
      <c r="T12" s="1722"/>
      <c r="U12" s="1721"/>
      <c r="V12" s="1726"/>
    </row>
    <row r="13" spans="1:22" x14ac:dyDescent="0.25">
      <c r="A13" s="1596" t="s">
        <v>916</v>
      </c>
      <c r="B13" s="1505"/>
      <c r="C13" s="1725"/>
      <c r="D13" s="1505"/>
      <c r="E13" s="1724"/>
      <c r="F13" s="1723"/>
      <c r="G13" s="1505"/>
      <c r="H13" s="1534"/>
      <c r="I13" s="1592"/>
      <c r="J13" s="1610"/>
      <c r="K13" s="1610"/>
      <c r="L13" s="1610"/>
      <c r="T13" s="1722"/>
      <c r="U13" s="1721"/>
      <c r="V13" s="1720"/>
    </row>
    <row r="14" spans="1:22" x14ac:dyDescent="0.25">
      <c r="A14" s="1592"/>
      <c r="B14" s="1592"/>
      <c r="C14" s="1725"/>
      <c r="D14" s="1505"/>
      <c r="E14" s="1724"/>
      <c r="F14" s="1723"/>
      <c r="G14" s="1505"/>
      <c r="H14" s="1534"/>
      <c r="I14" s="1592"/>
      <c r="J14" s="1610"/>
      <c r="K14" s="1610"/>
      <c r="L14" s="1610"/>
      <c r="U14" s="1721"/>
      <c r="V14" s="1720"/>
    </row>
    <row r="15" spans="1:22" x14ac:dyDescent="0.25">
      <c r="A15" s="1610"/>
      <c r="B15" s="1592"/>
      <c r="C15" s="1610"/>
      <c r="D15" s="1505"/>
      <c r="E15" s="1724"/>
      <c r="F15" s="1723"/>
      <c r="G15" s="1505"/>
      <c r="H15" s="1716"/>
      <c r="I15" s="1592"/>
      <c r="J15" s="1610"/>
      <c r="K15" s="1610"/>
      <c r="L15" s="1610"/>
      <c r="T15" s="1722"/>
      <c r="U15" s="1721"/>
      <c r="V15" s="1720"/>
    </row>
    <row r="16" spans="1:22" x14ac:dyDescent="0.25">
      <c r="A16" s="1592"/>
      <c r="B16" s="1592"/>
      <c r="C16" s="1610"/>
      <c r="D16" s="1505"/>
      <c r="E16" s="1724"/>
      <c r="F16" s="1723"/>
      <c r="G16" s="1505"/>
      <c r="H16" s="1716"/>
      <c r="I16" s="1592"/>
      <c r="J16" s="1610"/>
      <c r="K16" s="1610"/>
      <c r="L16" s="1610"/>
      <c r="T16" s="1722"/>
      <c r="U16" s="1721"/>
      <c r="V16" s="1720"/>
    </row>
    <row r="17" spans="1:22" x14ac:dyDescent="0.25">
      <c r="A17" s="1592"/>
      <c r="B17" s="1592"/>
      <c r="C17" s="1610"/>
      <c r="D17" s="1505"/>
      <c r="E17" s="1724"/>
      <c r="F17" s="1723"/>
      <c r="G17" s="1505"/>
      <c r="H17" s="1716"/>
      <c r="I17" s="1592"/>
      <c r="J17" s="1610"/>
      <c r="K17" s="1610"/>
      <c r="L17" s="1610"/>
      <c r="T17" s="1722"/>
      <c r="U17" s="1721"/>
      <c r="V17" s="1720"/>
    </row>
    <row r="18" spans="1:22" x14ac:dyDescent="0.25">
      <c r="A18" s="1610"/>
      <c r="B18" s="1592"/>
      <c r="C18" s="1610"/>
      <c r="D18" s="1702"/>
      <c r="E18" s="1719"/>
      <c r="F18" s="1718"/>
      <c r="G18" s="1702"/>
      <c r="H18" s="1716"/>
      <c r="I18" s="1592"/>
      <c r="J18" s="1610"/>
      <c r="K18" s="1610"/>
      <c r="L18" s="1610"/>
      <c r="T18" s="1720"/>
      <c r="U18" s="1720"/>
      <c r="V18" s="1720"/>
    </row>
    <row r="19" spans="1:22" x14ac:dyDescent="0.25">
      <c r="A19" s="1592"/>
      <c r="B19" s="1592"/>
      <c r="C19" s="1610"/>
      <c r="D19" s="1702"/>
      <c r="E19" s="1719"/>
      <c r="F19" s="1718"/>
      <c r="G19" s="1702"/>
      <c r="H19" s="1716"/>
      <c r="I19" s="1592"/>
      <c r="J19" s="1610"/>
      <c r="K19" s="1610"/>
      <c r="L19" s="1610"/>
    </row>
    <row r="20" spans="1:22" x14ac:dyDescent="0.25">
      <c r="A20" s="1610"/>
      <c r="B20" s="1592"/>
      <c r="C20" s="1610"/>
      <c r="D20" s="1702"/>
      <c r="E20" s="1719"/>
      <c r="F20" s="1718"/>
      <c r="G20" s="1702"/>
      <c r="H20" s="1716"/>
      <c r="I20" s="1592"/>
      <c r="J20" s="1610"/>
      <c r="K20" s="1610"/>
      <c r="L20" s="1610"/>
    </row>
    <row r="21" spans="1:22" x14ac:dyDescent="0.25">
      <c r="A21" s="1592"/>
      <c r="B21" s="1592"/>
      <c r="C21" s="1610"/>
      <c r="D21" s="1702"/>
      <c r="E21" s="1719"/>
      <c r="F21" s="1718"/>
      <c r="G21" s="1702"/>
      <c r="H21" s="1716"/>
      <c r="I21" s="1592"/>
      <c r="J21" s="1610"/>
      <c r="K21" s="1610"/>
      <c r="L21" s="1610"/>
    </row>
    <row r="22" spans="1:22" x14ac:dyDescent="0.25">
      <c r="A22" s="1592"/>
      <c r="B22" s="1592"/>
      <c r="C22" s="1610"/>
      <c r="D22" s="1702"/>
      <c r="E22" s="1702"/>
      <c r="F22" s="1702"/>
      <c r="G22" s="1702"/>
      <c r="H22" s="1505"/>
      <c r="I22" s="1505"/>
      <c r="J22" s="1610"/>
      <c r="K22" s="1610"/>
      <c r="L22" s="1610"/>
    </row>
    <row r="23" spans="1:22" x14ac:dyDescent="0.25">
      <c r="A23" s="1610"/>
      <c r="B23" s="1592"/>
      <c r="C23" s="1610"/>
      <c r="D23" s="1717"/>
      <c r="E23" s="1717"/>
      <c r="F23" s="1717"/>
      <c r="G23" s="1715"/>
      <c r="H23" s="1716"/>
      <c r="I23" s="1592"/>
      <c r="J23" s="1610"/>
      <c r="K23" s="1610"/>
      <c r="L23" s="1610"/>
    </row>
    <row r="24" spans="1:22" x14ac:dyDescent="0.25">
      <c r="A24" s="1610"/>
      <c r="B24" s="1592"/>
      <c r="C24" s="1610"/>
      <c r="D24" s="1712"/>
      <c r="E24" s="1712"/>
      <c r="F24" s="1712"/>
      <c r="G24" s="1715"/>
      <c r="H24" s="1534"/>
      <c r="I24" s="1592"/>
      <c r="J24" s="1610"/>
      <c r="K24" s="1610"/>
      <c r="L24" s="1610"/>
    </row>
    <row r="25" spans="1:22" x14ac:dyDescent="0.25">
      <c r="A25" s="1592"/>
      <c r="B25" s="1592"/>
      <c r="C25" s="1610"/>
      <c r="D25" s="1702"/>
      <c r="E25" s="1702"/>
      <c r="F25" s="1702"/>
      <c r="G25" s="1702"/>
      <c r="H25" s="1534"/>
      <c r="I25" s="1592"/>
      <c r="J25" s="1610"/>
      <c r="K25" s="1610"/>
      <c r="L25" s="1610"/>
    </row>
    <row r="26" spans="1:22" x14ac:dyDescent="0.25">
      <c r="A26" s="1596" t="s">
        <v>915</v>
      </c>
      <c r="B26" s="1592"/>
      <c r="C26" s="1610"/>
      <c r="D26" s="1702"/>
      <c r="E26" s="1714"/>
      <c r="F26" s="1713"/>
      <c r="G26" s="1702"/>
      <c r="H26" s="1505"/>
      <c r="I26" s="1592"/>
      <c r="J26" s="1610"/>
      <c r="K26" s="1610"/>
      <c r="L26" s="1610"/>
    </row>
    <row r="27" spans="1:22" x14ac:dyDescent="0.25">
      <c r="A27" s="1610"/>
      <c r="B27" s="1707"/>
      <c r="C27" s="1610"/>
      <c r="D27" s="1702"/>
      <c r="E27" s="1714"/>
      <c r="F27" s="1713"/>
      <c r="G27" s="1702"/>
      <c r="H27" s="1505"/>
      <c r="I27" s="1592"/>
      <c r="J27" s="1610"/>
      <c r="K27" s="1610"/>
      <c r="L27" s="1610"/>
    </row>
    <row r="28" spans="1:22" x14ac:dyDescent="0.25">
      <c r="A28" s="1610"/>
      <c r="B28" s="1592"/>
      <c r="C28" s="1610"/>
      <c r="D28" s="1702"/>
      <c r="E28" s="1714"/>
      <c r="F28" s="1713"/>
      <c r="G28" s="1702"/>
      <c r="H28" s="1505"/>
      <c r="I28" s="1592"/>
      <c r="J28" s="1610"/>
      <c r="K28" s="1610"/>
      <c r="L28" s="1610"/>
    </row>
    <row r="29" spans="1:22" x14ac:dyDescent="0.25">
      <c r="A29" s="1592"/>
      <c r="B29" s="1592"/>
      <c r="C29" s="1610"/>
      <c r="D29" s="1702"/>
      <c r="E29" s="1714"/>
      <c r="F29" s="1713"/>
      <c r="G29" s="1702"/>
      <c r="H29" s="1505"/>
      <c r="I29" s="1592"/>
      <c r="J29" s="1610"/>
      <c r="K29" s="1610"/>
      <c r="L29" s="1610"/>
    </row>
    <row r="30" spans="1:22" x14ac:dyDescent="0.25">
      <c r="A30" s="1610"/>
      <c r="B30" s="1592"/>
      <c r="C30" s="1610"/>
      <c r="D30" s="1610"/>
      <c r="E30" s="1610"/>
      <c r="F30" s="1610"/>
      <c r="G30" s="1610"/>
      <c r="H30" s="1610"/>
      <c r="I30" s="1610"/>
      <c r="J30" s="1610"/>
      <c r="K30" s="1610"/>
      <c r="L30" s="1610"/>
    </row>
    <row r="31" spans="1:22" x14ac:dyDescent="0.25">
      <c r="A31" s="1592"/>
      <c r="B31" s="1592"/>
      <c r="C31" s="1704"/>
      <c r="D31" s="1704"/>
      <c r="E31" s="1505"/>
      <c r="F31" s="1505"/>
      <c r="G31" s="1505"/>
      <c r="H31" s="1505"/>
      <c r="I31" s="1505"/>
      <c r="J31" s="1505"/>
      <c r="K31" s="1610"/>
      <c r="L31" s="1610"/>
    </row>
    <row r="32" spans="1:22" x14ac:dyDescent="0.25">
      <c r="A32" s="1592"/>
      <c r="B32" s="1592"/>
      <c r="C32" s="1707"/>
      <c r="D32" s="1707"/>
      <c r="E32" s="1707"/>
      <c r="F32" s="1707"/>
      <c r="G32" s="1592"/>
      <c r="H32" s="1505"/>
      <c r="I32" s="1505"/>
      <c r="J32" s="1505"/>
      <c r="K32" s="1610"/>
      <c r="L32" s="1610"/>
    </row>
    <row r="33" spans="1:12" x14ac:dyDescent="0.25">
      <c r="A33" s="1592"/>
      <c r="B33" s="1592"/>
      <c r="C33" s="1705"/>
      <c r="D33" s="1705"/>
      <c r="E33" s="1707"/>
      <c r="F33" s="1707"/>
      <c r="G33" s="1592"/>
      <c r="H33" s="1505"/>
      <c r="I33" s="1505"/>
      <c r="J33" s="1505"/>
      <c r="K33" s="1610"/>
      <c r="L33" s="1610"/>
    </row>
    <row r="34" spans="1:12" x14ac:dyDescent="0.25">
      <c r="A34" s="1610"/>
      <c r="B34" s="1592"/>
      <c r="C34" s="1705"/>
      <c r="D34" s="1705"/>
      <c r="E34" s="1707"/>
      <c r="F34" s="1707"/>
      <c r="G34" s="1592"/>
      <c r="H34" s="1592"/>
      <c r="I34" s="1592"/>
      <c r="J34" s="1592"/>
      <c r="K34" s="1610"/>
      <c r="L34" s="1610"/>
    </row>
    <row r="35" spans="1:12" x14ac:dyDescent="0.25">
      <c r="A35" s="1592"/>
      <c r="B35" s="1592"/>
      <c r="C35" s="1705"/>
      <c r="D35" s="1705"/>
      <c r="E35" s="1707"/>
      <c r="F35" s="1707"/>
      <c r="G35" s="1592"/>
      <c r="H35" s="1592"/>
      <c r="I35" s="1592"/>
      <c r="J35" s="1592"/>
      <c r="K35" s="1610"/>
      <c r="L35" s="1610"/>
    </row>
    <row r="36" spans="1:12" x14ac:dyDescent="0.25">
      <c r="A36" s="1610"/>
      <c r="B36" s="1592"/>
      <c r="C36" s="1705"/>
      <c r="D36" s="1705"/>
      <c r="E36" s="1707"/>
      <c r="F36" s="1707"/>
      <c r="G36" s="1592"/>
      <c r="H36" s="1592"/>
      <c r="I36" s="1592"/>
      <c r="J36" s="1592"/>
      <c r="K36" s="1610"/>
      <c r="L36" s="1610"/>
    </row>
    <row r="37" spans="1:12" x14ac:dyDescent="0.25">
      <c r="A37" s="1592"/>
      <c r="B37" s="1592"/>
      <c r="C37" s="1705"/>
      <c r="D37" s="1705"/>
      <c r="E37" s="1707"/>
      <c r="F37" s="1707"/>
      <c r="G37" s="1592"/>
      <c r="H37" s="1592"/>
      <c r="I37" s="1592"/>
      <c r="J37" s="1592"/>
      <c r="K37" s="1610"/>
      <c r="L37" s="1610"/>
    </row>
    <row r="38" spans="1:12" x14ac:dyDescent="0.25">
      <c r="A38" s="1592"/>
      <c r="B38" s="1592"/>
      <c r="C38" s="1705"/>
      <c r="D38" s="1705"/>
      <c r="E38" s="1707"/>
      <c r="F38" s="1707"/>
      <c r="G38" s="1592"/>
      <c r="H38" s="1592"/>
      <c r="I38" s="1592"/>
      <c r="J38" s="1592"/>
      <c r="K38" s="1610"/>
      <c r="L38" s="1610"/>
    </row>
    <row r="39" spans="1:12" x14ac:dyDescent="0.25">
      <c r="A39" s="1596" t="s">
        <v>914</v>
      </c>
      <c r="B39" s="1592"/>
      <c r="C39" s="1705"/>
      <c r="D39" s="1705"/>
      <c r="E39" s="1707"/>
      <c r="F39" s="1707"/>
      <c r="G39" s="1592"/>
      <c r="H39" s="1592"/>
      <c r="I39" s="1592"/>
      <c r="J39" s="1592"/>
      <c r="K39" s="1610"/>
      <c r="L39" s="1610"/>
    </row>
    <row r="40" spans="1:12" x14ac:dyDescent="0.25">
      <c r="A40" s="1610"/>
      <c r="B40" s="1505"/>
      <c r="C40" s="1705"/>
      <c r="D40" s="1705"/>
      <c r="E40" s="1707"/>
      <c r="F40" s="1707"/>
      <c r="G40" s="1592"/>
      <c r="H40" s="1592"/>
      <c r="I40" s="1592"/>
      <c r="J40" s="1592"/>
      <c r="K40" s="1610"/>
      <c r="L40" s="1610"/>
    </row>
    <row r="41" spans="1:12" x14ac:dyDescent="0.25">
      <c r="A41" s="1712"/>
      <c r="B41" s="1702"/>
      <c r="C41" s="1705"/>
      <c r="D41" s="1705"/>
      <c r="E41" s="1707"/>
      <c r="F41" s="1707"/>
      <c r="G41" s="1592"/>
      <c r="H41" s="1592"/>
      <c r="I41" s="1592"/>
      <c r="J41" s="1592"/>
      <c r="K41" s="1610"/>
      <c r="L41" s="1610"/>
    </row>
    <row r="42" spans="1:12" x14ac:dyDescent="0.25">
      <c r="A42" s="1610"/>
      <c r="B42" s="1704"/>
      <c r="C42" s="1705"/>
      <c r="D42" s="1705"/>
      <c r="E42" s="1707"/>
      <c r="F42" s="1707"/>
      <c r="G42" s="1592"/>
      <c r="H42" s="1592"/>
      <c r="I42" s="1592"/>
      <c r="J42" s="1592"/>
      <c r="K42" s="1610"/>
      <c r="L42" s="1610"/>
    </row>
    <row r="43" spans="1:12" x14ac:dyDescent="0.25">
      <c r="A43" s="1711"/>
      <c r="B43" s="1702"/>
      <c r="C43" s="1705"/>
      <c r="D43" s="1705"/>
      <c r="E43" s="1707"/>
      <c r="F43" s="1707"/>
      <c r="G43" s="1592"/>
      <c r="H43" s="1592"/>
      <c r="I43" s="1592"/>
      <c r="J43" s="1592"/>
      <c r="K43" s="1610"/>
      <c r="L43" s="1610"/>
    </row>
    <row r="44" spans="1:12" x14ac:dyDescent="0.25">
      <c r="A44" s="1710"/>
      <c r="B44" s="1505"/>
      <c r="C44" s="1705"/>
      <c r="D44" s="1705"/>
      <c r="E44" s="1707"/>
      <c r="F44" s="1707"/>
      <c r="G44" s="1592"/>
      <c r="H44" s="1592"/>
      <c r="I44" s="1592"/>
      <c r="J44" s="1592"/>
      <c r="K44" s="1610"/>
      <c r="L44" s="1610"/>
    </row>
    <row r="45" spans="1:12" x14ac:dyDescent="0.25">
      <c r="A45" s="1709"/>
      <c r="B45" s="1708"/>
      <c r="C45" s="1705"/>
      <c r="D45" s="1705"/>
      <c r="E45" s="1707"/>
      <c r="F45" s="1707"/>
      <c r="G45" s="1592"/>
      <c r="H45" s="1592"/>
      <c r="I45" s="1592"/>
      <c r="J45" s="1592"/>
      <c r="K45" s="1610"/>
      <c r="L45" s="1610"/>
    </row>
    <row r="46" spans="1:12" x14ac:dyDescent="0.25">
      <c r="A46" s="1709"/>
      <c r="B46" s="1708"/>
      <c r="C46" s="1705"/>
      <c r="D46" s="1705"/>
      <c r="E46" s="1707"/>
      <c r="F46" s="1707"/>
      <c r="G46" s="1592"/>
      <c r="H46" s="1592"/>
      <c r="I46" s="1592"/>
      <c r="J46" s="1592"/>
      <c r="K46" s="1610"/>
      <c r="L46" s="1610"/>
    </row>
    <row r="47" spans="1:12" x14ac:dyDescent="0.25">
      <c r="A47" s="1709"/>
      <c r="B47" s="1708"/>
      <c r="C47" s="1705"/>
      <c r="D47" s="1705"/>
      <c r="E47" s="1707"/>
      <c r="F47" s="1707"/>
      <c r="G47" s="1592"/>
      <c r="H47" s="1592"/>
      <c r="I47" s="1592"/>
      <c r="J47" s="1592"/>
      <c r="K47" s="1610"/>
      <c r="L47" s="1610"/>
    </row>
    <row r="48" spans="1:12" x14ac:dyDescent="0.25">
      <c r="A48" s="1709"/>
      <c r="B48" s="1708"/>
      <c r="C48" s="1707"/>
      <c r="D48" s="1707"/>
      <c r="E48" s="1707"/>
      <c r="F48" s="1707"/>
      <c r="G48" s="1592"/>
      <c r="H48" s="1592"/>
      <c r="I48" s="1592"/>
      <c r="J48" s="1592"/>
      <c r="K48" s="1610"/>
      <c r="L48" s="1610"/>
    </row>
    <row r="49" spans="1:12" x14ac:dyDescent="0.25">
      <c r="A49" s="1610"/>
      <c r="B49" s="1702"/>
      <c r="C49" s="1707"/>
      <c r="D49" s="1707"/>
      <c r="E49" s="1707"/>
      <c r="F49" s="1707"/>
      <c r="G49" s="1592"/>
      <c r="H49" s="1592"/>
      <c r="I49" s="1592"/>
      <c r="J49" s="1592"/>
      <c r="K49" s="1610"/>
      <c r="L49" s="1610"/>
    </row>
    <row r="50" spans="1:12" x14ac:dyDescent="0.25">
      <c r="A50" s="1702"/>
      <c r="B50" s="1702"/>
      <c r="C50" s="1705"/>
      <c r="D50" s="1705"/>
      <c r="E50" s="1592"/>
      <c r="F50" s="1592"/>
      <c r="G50" s="1592"/>
      <c r="H50" s="1592"/>
      <c r="I50" s="1592"/>
      <c r="J50" s="1592"/>
      <c r="K50" s="1610"/>
      <c r="L50" s="1610"/>
    </row>
    <row r="51" spans="1:12" x14ac:dyDescent="0.25">
      <c r="A51" s="1702"/>
      <c r="B51" s="1702"/>
      <c r="C51" s="1705"/>
      <c r="D51" s="1705"/>
      <c r="E51" s="1592"/>
      <c r="F51" s="1592"/>
      <c r="G51" s="1592"/>
      <c r="H51" s="1592"/>
      <c r="I51" s="1592"/>
      <c r="J51" s="1592"/>
      <c r="K51" s="1610"/>
      <c r="L51" s="1610"/>
    </row>
    <row r="52" spans="1:12" x14ac:dyDescent="0.25">
      <c r="A52" s="1702"/>
      <c r="B52" s="1702"/>
      <c r="C52" s="1705"/>
      <c r="D52" s="1705"/>
      <c r="E52" s="1592"/>
      <c r="F52" s="1592"/>
      <c r="G52" s="1592"/>
      <c r="H52" s="1592"/>
      <c r="I52" s="1592"/>
      <c r="J52" s="1592"/>
      <c r="K52" s="1610"/>
      <c r="L52" s="1610"/>
    </row>
    <row r="53" spans="1:12" x14ac:dyDescent="0.25">
      <c r="A53" s="1706" t="s">
        <v>1307</v>
      </c>
      <c r="B53" s="1610"/>
      <c r="C53" s="1705"/>
      <c r="D53" s="1705"/>
      <c r="E53" s="1592"/>
      <c r="F53" s="1592"/>
      <c r="G53" s="1592"/>
      <c r="H53" s="1592"/>
      <c r="I53" s="1592"/>
      <c r="J53" s="1592"/>
      <c r="K53" s="1610"/>
      <c r="L53" s="1610"/>
    </row>
    <row r="54" spans="1:12" x14ac:dyDescent="0.25">
      <c r="A54" s="1610"/>
      <c r="B54" s="1610"/>
      <c r="C54" s="1705"/>
      <c r="D54" s="1705"/>
      <c r="E54" s="1592"/>
      <c r="F54" s="1592"/>
      <c r="G54" s="1592"/>
      <c r="H54" s="1592"/>
      <c r="I54" s="1592"/>
      <c r="J54" s="1592"/>
      <c r="K54" s="1610"/>
      <c r="L54" s="1610"/>
    </row>
    <row r="55" spans="1:12" x14ac:dyDescent="0.25">
      <c r="A55" s="1610"/>
      <c r="B55" s="1610"/>
      <c r="C55" s="1705"/>
      <c r="D55" s="1705"/>
      <c r="E55" s="1592"/>
      <c r="F55" s="1592"/>
      <c r="G55" s="1592"/>
      <c r="H55" s="1592"/>
      <c r="I55" s="1592"/>
      <c r="J55" s="1592"/>
      <c r="K55" s="1610"/>
      <c r="L55" s="1610"/>
    </row>
    <row r="56" spans="1:12" x14ac:dyDescent="0.25">
      <c r="A56" s="1610"/>
      <c r="B56" s="1610"/>
      <c r="C56" s="1705"/>
      <c r="D56" s="1705"/>
      <c r="E56" s="1592"/>
      <c r="F56" s="1592"/>
      <c r="G56" s="1592"/>
      <c r="H56" s="1592"/>
      <c r="I56" s="1592"/>
      <c r="J56" s="1592"/>
      <c r="K56" s="1610"/>
      <c r="L56" s="1610"/>
    </row>
    <row r="57" spans="1:12" x14ac:dyDescent="0.25">
      <c r="A57" s="1610"/>
      <c r="B57" s="1610"/>
      <c r="C57" s="1704"/>
      <c r="D57" s="1704"/>
      <c r="E57" s="1505"/>
      <c r="F57" s="1505"/>
      <c r="G57" s="1505"/>
      <c r="H57" s="1505"/>
      <c r="I57" s="1592"/>
      <c r="J57" s="1592"/>
      <c r="K57" s="1610"/>
      <c r="L57" s="1610"/>
    </row>
    <row r="58" spans="1:12" x14ac:dyDescent="0.25">
      <c r="A58" s="1610"/>
      <c r="B58" s="1610"/>
      <c r="C58" s="1610"/>
      <c r="D58" s="1704"/>
      <c r="E58" s="1505"/>
      <c r="F58" s="1505"/>
      <c r="G58" s="1505"/>
      <c r="H58" s="1505"/>
      <c r="I58" s="1592"/>
      <c r="J58" s="1592"/>
      <c r="K58" s="1610"/>
      <c r="L58" s="1610"/>
    </row>
    <row r="59" spans="1:12" x14ac:dyDescent="0.25">
      <c r="A59" s="1610"/>
      <c r="B59" s="1610"/>
      <c r="C59" s="1610"/>
      <c r="D59" s="1704"/>
      <c r="E59" s="1505"/>
      <c r="F59" s="1505"/>
      <c r="G59" s="1505"/>
      <c r="H59" s="1505"/>
      <c r="I59" s="1592"/>
      <c r="J59" s="1592"/>
      <c r="K59" s="1610"/>
      <c r="L59" s="1610"/>
    </row>
    <row r="60" spans="1:12" x14ac:dyDescent="0.25">
      <c r="A60" s="1610"/>
      <c r="B60" s="1610"/>
      <c r="C60" s="1505"/>
      <c r="D60" s="1704"/>
      <c r="E60" s="1505"/>
      <c r="F60" s="1505"/>
      <c r="G60" s="1505"/>
      <c r="H60" s="1505"/>
      <c r="I60" s="1592"/>
      <c r="J60" s="1592"/>
      <c r="K60" s="1610"/>
      <c r="L60" s="1610"/>
    </row>
    <row r="61" spans="1:12" x14ac:dyDescent="0.25">
      <c r="A61" s="1610"/>
      <c r="B61" s="1610"/>
      <c r="C61" s="1704"/>
      <c r="D61" s="1704"/>
      <c r="E61" s="1505"/>
      <c r="F61" s="1505"/>
      <c r="G61" s="1505"/>
      <c r="H61" s="1505"/>
      <c r="I61" s="1592"/>
      <c r="J61" s="1592"/>
      <c r="K61" s="1610"/>
      <c r="L61" s="1610"/>
    </row>
    <row r="62" spans="1:12" x14ac:dyDescent="0.25">
      <c r="A62" s="1610"/>
      <c r="B62" s="1610"/>
      <c r="C62" s="1702"/>
      <c r="D62" s="1702"/>
      <c r="E62" s="1702"/>
      <c r="F62" s="1702"/>
      <c r="G62" s="1505"/>
      <c r="H62" s="1505"/>
      <c r="I62" s="1505"/>
      <c r="J62" s="1505"/>
      <c r="K62" s="1610"/>
      <c r="L62" s="1610"/>
    </row>
    <row r="63" spans="1:12" x14ac:dyDescent="0.25">
      <c r="A63" s="1610"/>
      <c r="B63" s="1610"/>
      <c r="C63" s="1702"/>
      <c r="D63" s="1702"/>
      <c r="E63" s="1702"/>
      <c r="F63" s="1702"/>
      <c r="G63" s="1505"/>
      <c r="H63" s="1505"/>
      <c r="I63" s="1505"/>
      <c r="J63" s="1505"/>
      <c r="K63" s="1610"/>
      <c r="L63" s="1610"/>
    </row>
    <row r="64" spans="1:12" x14ac:dyDescent="0.25">
      <c r="A64" s="1610"/>
      <c r="B64" s="1610"/>
      <c r="C64" s="1702"/>
      <c r="D64" s="1702"/>
      <c r="E64" s="1702"/>
      <c r="F64" s="1702"/>
      <c r="G64" s="1505"/>
      <c r="H64" s="1505"/>
      <c r="I64" s="1505"/>
      <c r="J64" s="1505"/>
      <c r="K64" s="1610"/>
      <c r="L64" s="1610"/>
    </row>
    <row r="65" spans="1:12" x14ac:dyDescent="0.25">
      <c r="A65" s="1610"/>
      <c r="B65" s="1610"/>
      <c r="C65" s="1703"/>
      <c r="D65" s="1702"/>
      <c r="E65" s="1702"/>
      <c r="F65" s="1702"/>
      <c r="G65" s="1505"/>
      <c r="H65" s="1505"/>
      <c r="I65" s="1505"/>
      <c r="J65" s="1505"/>
      <c r="K65" s="1610"/>
      <c r="L65" s="1610"/>
    </row>
    <row r="66" spans="1:12" x14ac:dyDescent="0.25">
      <c r="A66" s="1610"/>
      <c r="B66" s="1610"/>
      <c r="C66" s="1703"/>
      <c r="D66" s="1702"/>
      <c r="E66" s="1702"/>
      <c r="F66" s="1702"/>
      <c r="G66" s="1505"/>
      <c r="H66" s="1505"/>
      <c r="I66" s="1505"/>
      <c r="J66" s="1505"/>
      <c r="K66" s="1610"/>
      <c r="L66" s="1610"/>
    </row>
    <row r="67" spans="1:12" x14ac:dyDescent="0.25">
      <c r="A67" s="1610"/>
      <c r="B67" s="1610"/>
      <c r="C67" s="1703"/>
      <c r="D67" s="1702"/>
      <c r="E67" s="1702"/>
      <c r="F67" s="1702"/>
      <c r="G67" s="1505"/>
      <c r="H67" s="1505"/>
      <c r="I67" s="1505"/>
      <c r="J67" s="1505"/>
      <c r="K67" s="1610"/>
      <c r="L67" s="1610"/>
    </row>
    <row r="68" spans="1:12" x14ac:dyDescent="0.25">
      <c r="A68" s="1610"/>
      <c r="B68" s="1610"/>
      <c r="C68" s="1703"/>
      <c r="D68" s="1702"/>
      <c r="E68" s="1702"/>
      <c r="F68" s="1702"/>
      <c r="G68" s="1505"/>
      <c r="H68" s="1505"/>
      <c r="I68" s="1505"/>
      <c r="J68" s="1505"/>
      <c r="K68" s="1610"/>
      <c r="L68" s="1610"/>
    </row>
    <row r="69" spans="1:12" x14ac:dyDescent="0.25">
      <c r="C69" s="1701"/>
      <c r="D69" s="1700"/>
      <c r="E69" s="1700"/>
      <c r="F69" s="1700"/>
      <c r="G69" s="1504"/>
      <c r="H69" s="1504"/>
      <c r="I69" s="1504"/>
      <c r="J69" s="1504"/>
    </row>
    <row r="70" spans="1:12" x14ac:dyDescent="0.25">
      <c r="C70" s="1701"/>
      <c r="D70" s="1700"/>
      <c r="E70" s="1700"/>
      <c r="F70" s="1700"/>
      <c r="G70" s="1504"/>
      <c r="H70" s="1504"/>
      <c r="I70" s="1504"/>
      <c r="J70" s="1504"/>
    </row>
    <row r="71" spans="1:12" x14ac:dyDescent="0.25">
      <c r="C71" s="1701"/>
      <c r="D71" s="1700"/>
      <c r="E71" s="1700"/>
      <c r="F71" s="1700"/>
      <c r="G71" s="1504"/>
      <c r="H71" s="1504"/>
      <c r="I71" s="1504"/>
      <c r="J71" s="1504"/>
    </row>
    <row r="72" spans="1:12" x14ac:dyDescent="0.25">
      <c r="A72" s="1700"/>
      <c r="B72" s="1700"/>
      <c r="C72" s="1701"/>
      <c r="D72" s="1700"/>
      <c r="E72" s="1700"/>
      <c r="F72" s="1700"/>
      <c r="G72" s="1504"/>
      <c r="H72" s="1504"/>
      <c r="I72" s="1504"/>
      <c r="J72" s="1504"/>
    </row>
    <row r="73" spans="1:12" x14ac:dyDescent="0.25">
      <c r="A73" s="1700"/>
      <c r="B73" s="1700"/>
      <c r="C73" s="1701"/>
      <c r="D73" s="1700"/>
      <c r="E73" s="1700"/>
      <c r="F73" s="1700"/>
      <c r="G73" s="1504"/>
      <c r="H73" s="1504"/>
      <c r="I73" s="1504"/>
      <c r="J73" s="1504"/>
    </row>
    <row r="74" spans="1:12" x14ac:dyDescent="0.25">
      <c r="A74" s="1700"/>
      <c r="B74" s="1700"/>
      <c r="C74" s="1701"/>
      <c r="D74" s="1700"/>
      <c r="E74" s="1700"/>
      <c r="F74" s="1700"/>
      <c r="G74" s="1504"/>
      <c r="H74" s="1504"/>
      <c r="I74" s="1504"/>
      <c r="J74" s="1504"/>
    </row>
    <row r="75" spans="1:12" x14ac:dyDescent="0.25">
      <c r="A75" s="1700"/>
      <c r="B75" s="1700"/>
      <c r="C75" s="1701"/>
      <c r="D75" s="1700"/>
      <c r="E75" s="1700"/>
      <c r="F75" s="1700"/>
      <c r="G75" s="1504"/>
      <c r="H75" s="1504"/>
      <c r="I75" s="1504"/>
      <c r="J75" s="1504"/>
    </row>
    <row r="76" spans="1:12" x14ac:dyDescent="0.25">
      <c r="A76" s="1700"/>
      <c r="B76" s="1700"/>
      <c r="C76" s="1701"/>
      <c r="D76" s="1700"/>
      <c r="E76" s="1700"/>
      <c r="F76" s="1700"/>
      <c r="G76" s="1504"/>
      <c r="H76" s="1504"/>
      <c r="I76" s="1504"/>
      <c r="J76" s="1504"/>
    </row>
    <row r="77" spans="1:12" x14ac:dyDescent="0.25">
      <c r="A77" s="1700"/>
      <c r="B77" s="1700"/>
      <c r="C77" s="1701"/>
      <c r="D77" s="1700"/>
      <c r="E77" s="1700"/>
      <c r="F77" s="1700"/>
      <c r="G77" s="1504"/>
      <c r="H77" s="1504"/>
      <c r="I77" s="1504"/>
      <c r="J77" s="1504"/>
    </row>
  </sheetData>
  <pageMargins left="0.7" right="0.7" top="0.75" bottom="0.75" header="0.3" footer="0.3"/>
  <pageSetup paperSize="9" scale="74" orientation="portrait" r:id="rId1"/>
  <customProperties>
    <customPr name="_pios_id" r:id="rId2"/>
  </customProperties>
  <drawing r:id="rId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90EFA"/>
  </sheetPr>
  <dimension ref="A1:M46"/>
  <sheetViews>
    <sheetView showZeros="0" view="pageBreakPreview" zoomScaleNormal="100" zoomScaleSheetLayoutView="100" workbookViewId="0">
      <selection activeCell="E57" sqref="E57"/>
    </sheetView>
  </sheetViews>
  <sheetFormatPr defaultRowHeight="15" x14ac:dyDescent="0.25"/>
  <cols>
    <col min="1" max="1" width="49.7109375" style="1610" customWidth="1"/>
    <col min="2" max="10" width="7.42578125" style="1610" customWidth="1"/>
    <col min="11" max="16384" width="9.140625" style="1610"/>
  </cols>
  <sheetData>
    <row r="1" spans="1:10" x14ac:dyDescent="0.25">
      <c r="A1" s="1677" t="s">
        <v>1114</v>
      </c>
      <c r="B1" s="1597"/>
      <c r="C1" s="1505"/>
      <c r="D1" s="1592"/>
      <c r="E1" s="1636"/>
      <c r="F1" s="1505"/>
      <c r="G1" s="1592"/>
    </row>
    <row r="2" spans="1:10" x14ac:dyDescent="0.25">
      <c r="A2" s="1197" t="s">
        <v>1113</v>
      </c>
      <c r="B2" s="1597"/>
      <c r="C2" s="1505"/>
      <c r="D2" s="1592"/>
      <c r="E2" s="1636"/>
      <c r="F2" s="1505"/>
      <c r="G2" s="1592"/>
      <c r="H2" s="1748"/>
    </row>
    <row r="3" spans="1:10" ht="15.75" thickBot="1" x14ac:dyDescent="0.3">
      <c r="A3" s="1605"/>
      <c r="B3" s="1521"/>
      <c r="C3" s="1651"/>
      <c r="D3" s="1651"/>
      <c r="E3" s="1651"/>
      <c r="F3" s="1651"/>
      <c r="G3" s="1592"/>
    </row>
    <row r="4" spans="1:10" ht="15.75" thickBot="1" x14ac:dyDescent="0.3">
      <c r="A4" s="1769" t="s">
        <v>213</v>
      </c>
      <c r="B4" s="1675" t="s">
        <v>1240</v>
      </c>
      <c r="C4" s="1675" t="s">
        <v>1200</v>
      </c>
      <c r="D4" s="1675" t="s">
        <v>1091</v>
      </c>
      <c r="E4" s="1674" t="s">
        <v>319</v>
      </c>
      <c r="F4" s="1674" t="s">
        <v>318</v>
      </c>
      <c r="G4" s="1674" t="s">
        <v>874</v>
      </c>
      <c r="H4" s="1674" t="s">
        <v>316</v>
      </c>
      <c r="I4" s="1674" t="s">
        <v>315</v>
      </c>
      <c r="J4" s="1674" t="s">
        <v>314</v>
      </c>
    </row>
    <row r="5" spans="1:10" x14ac:dyDescent="0.25">
      <c r="A5" s="1764" t="s">
        <v>871</v>
      </c>
      <c r="B5" s="1672"/>
      <c r="C5" s="1671"/>
      <c r="D5" s="1671"/>
      <c r="E5" s="1671"/>
      <c r="F5" s="1671"/>
      <c r="G5" s="1671"/>
      <c r="H5" s="1671"/>
      <c r="I5" s="1671"/>
      <c r="J5" s="1670"/>
    </row>
    <row r="6" spans="1:10" x14ac:dyDescent="0.25">
      <c r="A6" s="1764" t="s">
        <v>870</v>
      </c>
      <c r="B6" s="1768">
        <v>26924</v>
      </c>
      <c r="C6" s="1767">
        <v>29800</v>
      </c>
      <c r="D6" s="1767">
        <v>26298</v>
      </c>
      <c r="E6" s="1767">
        <v>26287</v>
      </c>
      <c r="F6" s="1767">
        <v>26451</v>
      </c>
      <c r="G6" s="1767">
        <v>20411</v>
      </c>
      <c r="H6" s="1767">
        <v>17489</v>
      </c>
      <c r="I6" s="1767">
        <v>17508</v>
      </c>
      <c r="J6" s="2122">
        <v>17496</v>
      </c>
    </row>
    <row r="7" spans="1:10" x14ac:dyDescent="0.25">
      <c r="A7" s="1512" t="s">
        <v>869</v>
      </c>
      <c r="B7" s="1766">
        <v>0</v>
      </c>
      <c r="C7" s="1765">
        <v>-2747</v>
      </c>
      <c r="D7" s="1765">
        <v>0</v>
      </c>
      <c r="E7" s="1765">
        <v>0</v>
      </c>
      <c r="F7" s="1765"/>
      <c r="G7" s="1765">
        <v>-2625</v>
      </c>
      <c r="H7" s="1765" t="s">
        <v>0</v>
      </c>
      <c r="I7" s="1765"/>
      <c r="J7" s="2124"/>
    </row>
    <row r="8" spans="1:10" x14ac:dyDescent="0.25">
      <c r="A8" s="1175" t="s">
        <v>868</v>
      </c>
      <c r="B8" s="1761">
        <v>26924</v>
      </c>
      <c r="C8" s="1604">
        <v>27053</v>
      </c>
      <c r="D8" s="1604">
        <v>26298</v>
      </c>
      <c r="E8" s="1604">
        <v>26287</v>
      </c>
      <c r="F8" s="1604">
        <v>26451</v>
      </c>
      <c r="G8" s="1604">
        <v>17786</v>
      </c>
      <c r="H8" s="1604">
        <v>17489</v>
      </c>
      <c r="I8" s="1604">
        <v>17508</v>
      </c>
      <c r="J8" s="2122">
        <v>17496</v>
      </c>
    </row>
    <row r="9" spans="1:10" x14ac:dyDescent="0.25">
      <c r="A9" s="1175" t="s">
        <v>867</v>
      </c>
      <c r="B9" s="1761">
        <v>-61</v>
      </c>
      <c r="C9" s="1604"/>
      <c r="D9" s="1604"/>
      <c r="E9" s="1604"/>
      <c r="F9" s="1604"/>
      <c r="G9" s="1604"/>
      <c r="H9" s="1604" t="s">
        <v>0</v>
      </c>
      <c r="I9" s="1604"/>
      <c r="J9" s="2122"/>
    </row>
    <row r="10" spans="1:10" x14ac:dyDescent="0.25">
      <c r="A10" s="1764" t="s">
        <v>866</v>
      </c>
      <c r="B10" s="1761">
        <v>-2140</v>
      </c>
      <c r="C10" s="1604">
        <v>-2114</v>
      </c>
      <c r="D10" s="1604">
        <v>-2010</v>
      </c>
      <c r="E10" s="1604">
        <v>-1919</v>
      </c>
      <c r="F10" s="1604">
        <v>-1822</v>
      </c>
      <c r="G10" s="1604">
        <v>-1539</v>
      </c>
      <c r="H10" s="1604">
        <v>-1379</v>
      </c>
      <c r="I10" s="1604">
        <v>-1265</v>
      </c>
      <c r="J10" s="2122">
        <v>-1145</v>
      </c>
    </row>
    <row r="11" spans="1:10" x14ac:dyDescent="0.25">
      <c r="A11" s="1764" t="s">
        <v>865</v>
      </c>
      <c r="B11" s="1761">
        <v>-3</v>
      </c>
      <c r="C11" s="1604">
        <v>-210</v>
      </c>
      <c r="D11" s="1604">
        <v>-134</v>
      </c>
      <c r="E11" s="1604"/>
      <c r="F11" s="1604">
        <v>-163</v>
      </c>
      <c r="G11" s="1604"/>
      <c r="H11" s="1604" t="s">
        <v>0</v>
      </c>
      <c r="I11" s="1604"/>
      <c r="J11" s="2122"/>
    </row>
    <row r="12" spans="1:10" x14ac:dyDescent="0.25">
      <c r="A12" s="1764" t="s">
        <v>1109</v>
      </c>
      <c r="B12" s="1761">
        <v>0</v>
      </c>
      <c r="C12" s="1604">
        <v>0</v>
      </c>
      <c r="D12" s="1604">
        <v>0</v>
      </c>
      <c r="E12" s="1604"/>
      <c r="F12" s="1604"/>
      <c r="G12" s="1604"/>
      <c r="H12" s="1604"/>
      <c r="I12" s="1604"/>
      <c r="J12" s="2122"/>
    </row>
    <row r="13" spans="1:10" x14ac:dyDescent="0.25">
      <c r="A13" s="1764" t="s">
        <v>1108</v>
      </c>
      <c r="B13" s="1761">
        <v>-180</v>
      </c>
      <c r="C13" s="1604">
        <v>-151</v>
      </c>
      <c r="D13" s="1604">
        <v>-135</v>
      </c>
      <c r="E13" s="1604"/>
      <c r="F13" s="1604">
        <v>-114</v>
      </c>
      <c r="G13" s="1604"/>
      <c r="H13" s="1604" t="s">
        <v>0</v>
      </c>
      <c r="I13" s="1604"/>
      <c r="J13" s="2122"/>
    </row>
    <row r="14" spans="1:10" x14ac:dyDescent="0.25">
      <c r="A14" s="1175" t="s">
        <v>854</v>
      </c>
      <c r="B14" s="1761">
        <v>-268</v>
      </c>
      <c r="C14" s="1604">
        <v>-262</v>
      </c>
      <c r="D14" s="1604">
        <v>-357</v>
      </c>
      <c r="E14" s="1604">
        <v>-367</v>
      </c>
      <c r="F14" s="1604">
        <v>-407</v>
      </c>
      <c r="G14" s="1604">
        <v>-97</v>
      </c>
      <c r="H14" s="1604">
        <v>-68</v>
      </c>
      <c r="I14" s="1604">
        <v>-51</v>
      </c>
      <c r="J14" s="2122">
        <v>-51</v>
      </c>
    </row>
    <row r="15" spans="1:10" x14ac:dyDescent="0.25">
      <c r="A15" s="1512" t="s">
        <v>864</v>
      </c>
      <c r="B15" s="1762">
        <v>-2652</v>
      </c>
      <c r="C15" s="1642">
        <v>-2737</v>
      </c>
      <c r="D15" s="1642">
        <v>-2637</v>
      </c>
      <c r="E15" s="1642">
        <v>-2529</v>
      </c>
      <c r="F15" s="1642">
        <v>-2506</v>
      </c>
      <c r="G15" s="1642">
        <v>-1636</v>
      </c>
      <c r="H15" s="1642">
        <v>-1447</v>
      </c>
      <c r="I15" s="1642">
        <v>-1316</v>
      </c>
      <c r="J15" s="2124">
        <v>-1195</v>
      </c>
    </row>
    <row r="16" spans="1:10" x14ac:dyDescent="0.25">
      <c r="A16" s="2444" t="s">
        <v>863</v>
      </c>
      <c r="B16" s="2447">
        <v>24272</v>
      </c>
      <c r="C16" s="2446">
        <v>24316</v>
      </c>
      <c r="D16" s="2446">
        <v>23660</v>
      </c>
      <c r="E16" s="2446">
        <v>23758</v>
      </c>
      <c r="F16" s="2446">
        <v>23945</v>
      </c>
      <c r="G16" s="2446">
        <v>16150</v>
      </c>
      <c r="H16" s="2446">
        <v>16042</v>
      </c>
      <c r="I16" s="2446">
        <v>16192</v>
      </c>
      <c r="J16" s="2445">
        <v>16301</v>
      </c>
    </row>
    <row r="17" spans="1:13" x14ac:dyDescent="0.25">
      <c r="A17" s="2451" t="s">
        <v>862</v>
      </c>
      <c r="B17" s="2450">
        <v>2974</v>
      </c>
      <c r="C17" s="2450">
        <v>3514</v>
      </c>
      <c r="D17" s="2450">
        <v>2809</v>
      </c>
      <c r="E17" s="2450">
        <v>2869</v>
      </c>
      <c r="F17" s="2450">
        <v>3016</v>
      </c>
      <c r="G17" s="2450">
        <v>3047</v>
      </c>
      <c r="H17" s="2450">
        <v>2961</v>
      </c>
      <c r="I17" s="2450">
        <v>2969</v>
      </c>
      <c r="J17" s="2449">
        <v>2897</v>
      </c>
    </row>
    <row r="18" spans="1:13" x14ac:dyDescent="0.25">
      <c r="A18" s="1179" t="s">
        <v>861</v>
      </c>
      <c r="B18" s="1761">
        <v>-21</v>
      </c>
      <c r="C18" s="1604">
        <v>-21</v>
      </c>
      <c r="D18" s="1604">
        <v>-19</v>
      </c>
      <c r="E18" s="1604">
        <v>-13</v>
      </c>
      <c r="F18" s="1604">
        <v>-18</v>
      </c>
      <c r="G18" s="1604">
        <v>-30</v>
      </c>
      <c r="H18" s="1604">
        <v>-30</v>
      </c>
      <c r="I18" s="1604">
        <v>-30</v>
      </c>
      <c r="J18" s="2122">
        <v>-29</v>
      </c>
    </row>
    <row r="19" spans="1:13" x14ac:dyDescent="0.25">
      <c r="A19" s="1763" t="s">
        <v>860</v>
      </c>
      <c r="B19" s="1762">
        <v>2953</v>
      </c>
      <c r="C19" s="1642">
        <v>3493</v>
      </c>
      <c r="D19" s="1642">
        <v>2790</v>
      </c>
      <c r="E19" s="1642">
        <v>2856</v>
      </c>
      <c r="F19" s="1642">
        <v>2998</v>
      </c>
      <c r="G19" s="1642">
        <v>3017</v>
      </c>
      <c r="H19" s="1642">
        <v>2931</v>
      </c>
      <c r="I19" s="1642">
        <v>2939</v>
      </c>
      <c r="J19" s="2124">
        <v>2868</v>
      </c>
    </row>
    <row r="20" spans="1:13" x14ac:dyDescent="0.25">
      <c r="A20" s="2444" t="s">
        <v>859</v>
      </c>
      <c r="B20" s="2447">
        <v>27225</v>
      </c>
      <c r="C20" s="2446">
        <v>27809</v>
      </c>
      <c r="D20" s="2446">
        <v>26451</v>
      </c>
      <c r="E20" s="2446">
        <v>26614</v>
      </c>
      <c r="F20" s="2446">
        <v>26943</v>
      </c>
      <c r="G20" s="2446">
        <v>19167</v>
      </c>
      <c r="H20" s="2446">
        <v>18973</v>
      </c>
      <c r="I20" s="2446">
        <v>19131</v>
      </c>
      <c r="J20" s="2445">
        <v>19169</v>
      </c>
    </row>
    <row r="21" spans="1:13" x14ac:dyDescent="0.25">
      <c r="A21" s="2448" t="s">
        <v>858</v>
      </c>
      <c r="B21" s="2447">
        <v>4656</v>
      </c>
      <c r="C21" s="2446">
        <v>4903</v>
      </c>
      <c r="D21" s="2446">
        <v>5119</v>
      </c>
      <c r="E21" s="2446">
        <v>5333</v>
      </c>
      <c r="F21" s="2446">
        <v>5629</v>
      </c>
      <c r="G21" s="2446">
        <v>6277</v>
      </c>
      <c r="H21" s="2446">
        <v>6318</v>
      </c>
      <c r="I21" s="2446">
        <v>5488</v>
      </c>
      <c r="J21" s="2445">
        <v>5548</v>
      </c>
      <c r="M21" s="2123" t="s">
        <v>0</v>
      </c>
    </row>
    <row r="22" spans="1:13" x14ac:dyDescent="0.25">
      <c r="A22" s="1175" t="s">
        <v>857</v>
      </c>
      <c r="B22" s="1761">
        <v>202</v>
      </c>
      <c r="C22" s="1604">
        <v>58</v>
      </c>
      <c r="D22" s="1604">
        <v>51</v>
      </c>
      <c r="E22" s="1604">
        <v>7</v>
      </c>
      <c r="F22" s="1604">
        <v>61</v>
      </c>
      <c r="G22" s="1604">
        <v>134</v>
      </c>
      <c r="H22" s="1604">
        <v>115</v>
      </c>
      <c r="I22" s="1604">
        <v>119</v>
      </c>
      <c r="J22" s="2122">
        <v>116</v>
      </c>
    </row>
    <row r="23" spans="1:13" x14ac:dyDescent="0.25">
      <c r="A23" s="1175" t="s">
        <v>856</v>
      </c>
      <c r="B23" s="1761"/>
      <c r="C23" s="1604"/>
      <c r="D23" s="1604"/>
      <c r="E23" s="1604"/>
      <c r="F23" s="1604"/>
      <c r="G23" s="1604"/>
      <c r="H23" s="1604"/>
      <c r="I23" s="1604"/>
      <c r="J23" s="2122"/>
    </row>
    <row r="24" spans="1:13" x14ac:dyDescent="0.25">
      <c r="A24" s="1175" t="s">
        <v>754</v>
      </c>
      <c r="B24" s="1761">
        <v>-1205</v>
      </c>
      <c r="C24" s="1604">
        <v>-1205</v>
      </c>
      <c r="D24" s="1604">
        <v>-1205</v>
      </c>
      <c r="E24" s="1604">
        <v>-1205</v>
      </c>
      <c r="F24" s="1604">
        <v>-1205</v>
      </c>
      <c r="G24" s="1604">
        <v>-1205</v>
      </c>
      <c r="H24" s="1604">
        <v>-1205</v>
      </c>
      <c r="I24" s="1604">
        <v>-1205</v>
      </c>
      <c r="J24" s="2122">
        <v>-1205</v>
      </c>
    </row>
    <row r="25" spans="1:13" x14ac:dyDescent="0.25">
      <c r="A25" s="1175" t="s">
        <v>855</v>
      </c>
      <c r="B25" s="1761"/>
      <c r="C25" s="1604"/>
      <c r="D25" s="1604"/>
      <c r="E25" s="1604"/>
      <c r="F25" s="1604"/>
      <c r="G25" s="1604"/>
      <c r="H25" s="1604"/>
      <c r="I25" s="1604"/>
      <c r="J25" s="2122"/>
    </row>
    <row r="26" spans="1:13" x14ac:dyDescent="0.25">
      <c r="A26" s="1175" t="s">
        <v>854</v>
      </c>
      <c r="B26" s="1761">
        <v>-54</v>
      </c>
      <c r="C26" s="1604">
        <v>-54</v>
      </c>
      <c r="D26" s="1604">
        <v>-51</v>
      </c>
      <c r="E26" s="1604">
        <v>-51</v>
      </c>
      <c r="F26" s="1604">
        <v>-60</v>
      </c>
      <c r="G26" s="1604">
        <v>-69</v>
      </c>
      <c r="H26" s="1604">
        <v>-68</v>
      </c>
      <c r="I26" s="1604">
        <v>-58</v>
      </c>
      <c r="J26" s="2122">
        <v>-58</v>
      </c>
    </row>
    <row r="27" spans="1:13" x14ac:dyDescent="0.25">
      <c r="A27" s="2444" t="s">
        <v>853</v>
      </c>
      <c r="B27" s="2447">
        <v>-1057</v>
      </c>
      <c r="C27" s="2446">
        <v>-1201</v>
      </c>
      <c r="D27" s="2446">
        <v>-1205</v>
      </c>
      <c r="E27" s="2446">
        <v>-1249</v>
      </c>
      <c r="F27" s="2446">
        <v>-1204</v>
      </c>
      <c r="G27" s="2446">
        <v>-1140</v>
      </c>
      <c r="H27" s="2446">
        <v>-1158</v>
      </c>
      <c r="I27" s="2446">
        <v>-1144</v>
      </c>
      <c r="J27" s="2445">
        <v>-1146</v>
      </c>
    </row>
    <row r="28" spans="1:13" x14ac:dyDescent="0.25">
      <c r="A28" s="2444" t="s">
        <v>756</v>
      </c>
      <c r="B28" s="2447">
        <v>3599</v>
      </c>
      <c r="C28" s="2446">
        <v>3702</v>
      </c>
      <c r="D28" s="2446">
        <v>3914</v>
      </c>
      <c r="E28" s="2446">
        <v>4084</v>
      </c>
      <c r="F28" s="2446">
        <v>4426</v>
      </c>
      <c r="G28" s="2446">
        <v>5137</v>
      </c>
      <c r="H28" s="2446">
        <v>5160</v>
      </c>
      <c r="I28" s="2446">
        <v>4344</v>
      </c>
      <c r="J28" s="2445">
        <v>4402</v>
      </c>
    </row>
    <row r="29" spans="1:13" x14ac:dyDescent="0.25">
      <c r="A29" s="2444" t="s">
        <v>1107</v>
      </c>
      <c r="B29" s="2443">
        <v>30824</v>
      </c>
      <c r="C29" s="2442">
        <v>31511</v>
      </c>
      <c r="D29" s="2442">
        <v>30364</v>
      </c>
      <c r="E29" s="2442">
        <v>30698</v>
      </c>
      <c r="F29" s="2442">
        <v>31369</v>
      </c>
      <c r="G29" s="2442">
        <v>24304</v>
      </c>
      <c r="H29" s="2442">
        <v>24133</v>
      </c>
      <c r="I29" s="2442">
        <v>23475</v>
      </c>
      <c r="J29" s="2441">
        <v>23571</v>
      </c>
    </row>
    <row r="30" spans="1:13" x14ac:dyDescent="0.25">
      <c r="A30" s="1759" t="s">
        <v>1112</v>
      </c>
      <c r="B30" s="1760"/>
      <c r="C30" s="1656"/>
      <c r="D30" s="1656"/>
      <c r="E30" s="1656"/>
      <c r="F30" s="1656"/>
      <c r="G30" s="1505"/>
    </row>
    <row r="31" spans="1:13" x14ac:dyDescent="0.25">
      <c r="A31" s="1759" t="s">
        <v>1311</v>
      </c>
      <c r="B31" s="1508"/>
      <c r="C31" s="1507"/>
      <c r="D31" s="1507"/>
      <c r="E31" s="1507"/>
      <c r="F31" s="1507"/>
      <c r="G31" s="1505"/>
    </row>
    <row r="32" spans="1:13" x14ac:dyDescent="0.25">
      <c r="A32" s="1758" t="s">
        <v>1105</v>
      </c>
      <c r="B32" s="1508"/>
      <c r="C32" s="1507"/>
      <c r="D32" s="1507"/>
      <c r="E32" s="1507"/>
      <c r="F32" s="1507"/>
      <c r="G32" s="1505"/>
    </row>
    <row r="33" spans="1:10" x14ac:dyDescent="0.25">
      <c r="B33" s="1654"/>
      <c r="C33" s="1652"/>
      <c r="D33" s="1652"/>
      <c r="E33" s="1652"/>
      <c r="F33" s="1652"/>
      <c r="G33" s="1505"/>
    </row>
    <row r="34" spans="1:10" ht="15.75" thickBot="1" x14ac:dyDescent="0.3">
      <c r="A34" s="1637" t="s">
        <v>1310</v>
      </c>
      <c r="B34" s="1521"/>
      <c r="C34" s="1651"/>
      <c r="D34" s="1651"/>
      <c r="E34" s="1651"/>
      <c r="F34" s="1651"/>
      <c r="G34" s="1505"/>
    </row>
    <row r="35" spans="1:10" ht="15.75" thickBot="1" x14ac:dyDescent="0.3">
      <c r="A35" s="1522" t="s">
        <v>213</v>
      </c>
      <c r="B35" s="1517" t="s">
        <v>1240</v>
      </c>
      <c r="C35" s="1517" t="s">
        <v>1186</v>
      </c>
      <c r="D35" s="1517" t="s">
        <v>1091</v>
      </c>
      <c r="E35" s="1573" t="s">
        <v>319</v>
      </c>
      <c r="F35" s="1573" t="s">
        <v>318</v>
      </c>
      <c r="G35" s="1573" t="s">
        <v>317</v>
      </c>
      <c r="H35" s="1751" t="s">
        <v>316</v>
      </c>
      <c r="I35" s="1573" t="s">
        <v>315</v>
      </c>
      <c r="J35" s="1573" t="s">
        <v>314</v>
      </c>
    </row>
    <row r="36" spans="1:10" x14ac:dyDescent="0.25">
      <c r="A36" s="1529" t="s">
        <v>1309</v>
      </c>
      <c r="B36" s="1641">
        <v>24300</v>
      </c>
      <c r="C36" s="1757">
        <v>23520</v>
      </c>
      <c r="D36" s="1757">
        <v>23660</v>
      </c>
      <c r="E36" s="1757">
        <v>23758</v>
      </c>
      <c r="F36" s="1757">
        <v>23945</v>
      </c>
      <c r="G36" s="1757">
        <v>15879</v>
      </c>
      <c r="H36" s="1757">
        <v>16042</v>
      </c>
      <c r="I36" s="1757">
        <v>16192</v>
      </c>
      <c r="J36" s="1757">
        <v>16301</v>
      </c>
    </row>
    <row r="37" spans="1:10" x14ac:dyDescent="0.25">
      <c r="A37" s="1756" t="s">
        <v>1308</v>
      </c>
      <c r="B37" s="1755">
        <v>30853</v>
      </c>
      <c r="C37" s="1754">
        <v>30715</v>
      </c>
      <c r="D37" s="1754">
        <v>30364</v>
      </c>
      <c r="E37" s="1754">
        <v>30698</v>
      </c>
      <c r="F37" s="1754">
        <v>31369</v>
      </c>
      <c r="G37" s="1754">
        <v>24033</v>
      </c>
      <c r="H37" s="1754">
        <v>24133</v>
      </c>
      <c r="I37" s="1754">
        <v>23475</v>
      </c>
      <c r="J37" s="1754">
        <v>23571</v>
      </c>
    </row>
    <row r="38" spans="1:10" x14ac:dyDescent="0.25">
      <c r="B38" s="1655"/>
    </row>
    <row r="39" spans="1:10" x14ac:dyDescent="0.25">
      <c r="A39" s="1175"/>
      <c r="B39" s="1753"/>
      <c r="C39" s="1752"/>
      <c r="D39" s="1752"/>
      <c r="E39" s="1752"/>
      <c r="F39" s="1752"/>
    </row>
    <row r="40" spans="1:10" ht="15.75" thickBot="1" x14ac:dyDescent="0.3">
      <c r="A40" s="1750" t="s">
        <v>739</v>
      </c>
      <c r="B40" s="1521"/>
      <c r="C40" s="1651"/>
      <c r="D40" s="1651"/>
      <c r="E40" s="1651"/>
      <c r="F40" s="1651"/>
    </row>
    <row r="41" spans="1:10" ht="15.75" thickBot="1" x14ac:dyDescent="0.3">
      <c r="A41" s="1518"/>
      <c r="B41" s="1517" t="s">
        <v>1240</v>
      </c>
      <c r="C41" s="1517" t="s">
        <v>1199</v>
      </c>
      <c r="D41" s="1517" t="s">
        <v>1091</v>
      </c>
      <c r="E41" s="1516" t="s">
        <v>319</v>
      </c>
      <c r="F41" s="1516" t="s">
        <v>318</v>
      </c>
      <c r="G41" s="1516" t="s">
        <v>1100</v>
      </c>
      <c r="H41" s="1516" t="s">
        <v>316</v>
      </c>
      <c r="I41" s="1516" t="s">
        <v>315</v>
      </c>
      <c r="J41" s="1516" t="s">
        <v>314</v>
      </c>
    </row>
    <row r="42" spans="1:10" x14ac:dyDescent="0.25">
      <c r="A42" s="1175" t="s">
        <v>738</v>
      </c>
      <c r="B42" s="1515">
        <v>27225</v>
      </c>
      <c r="C42" s="1749">
        <v>27809</v>
      </c>
      <c r="D42" s="1749">
        <v>26451</v>
      </c>
      <c r="E42" s="1749">
        <v>26614</v>
      </c>
      <c r="F42" s="1749">
        <v>26943</v>
      </c>
      <c r="G42" s="1749">
        <v>19167</v>
      </c>
      <c r="H42" s="1749">
        <v>18973</v>
      </c>
      <c r="I42" s="1749">
        <v>19130</v>
      </c>
      <c r="J42" s="2440">
        <v>19169</v>
      </c>
    </row>
    <row r="43" spans="1:10" x14ac:dyDescent="0.25">
      <c r="A43" s="1175" t="s">
        <v>737</v>
      </c>
      <c r="B43" s="1515">
        <v>462084</v>
      </c>
      <c r="C43" s="1749">
        <v>463779</v>
      </c>
      <c r="D43" s="1749">
        <v>498090</v>
      </c>
      <c r="E43" s="1749">
        <v>523133</v>
      </c>
      <c r="F43" s="1749">
        <v>529088</v>
      </c>
      <c r="G43" s="1749">
        <v>216455</v>
      </c>
      <c r="H43" s="1749">
        <v>208122</v>
      </c>
      <c r="I43" s="1749">
        <v>213773</v>
      </c>
      <c r="J43" s="2440">
        <v>215541</v>
      </c>
    </row>
    <row r="44" spans="1:10" x14ac:dyDescent="0.25">
      <c r="A44" s="1512" t="s">
        <v>736</v>
      </c>
      <c r="B44" s="1635">
        <v>5.9</v>
      </c>
      <c r="C44" s="1635">
        <v>6</v>
      </c>
      <c r="D44" s="1635">
        <v>5.3</v>
      </c>
      <c r="E44" s="1635">
        <v>5.0999999999999996</v>
      </c>
      <c r="F44" s="1635">
        <v>5.0999999999999996</v>
      </c>
      <c r="G44" s="1635">
        <v>8.9</v>
      </c>
      <c r="H44" s="1635">
        <v>9.1</v>
      </c>
      <c r="I44" s="1635">
        <v>8.9</v>
      </c>
      <c r="J44" s="2439">
        <v>8.9</v>
      </c>
    </row>
    <row r="45" spans="1:10" x14ac:dyDescent="0.25">
      <c r="A45" s="1167" t="s">
        <v>1094</v>
      </c>
      <c r="B45" s="1655"/>
    </row>
    <row r="46" spans="1:10" x14ac:dyDescent="0.25">
      <c r="A46" s="1167"/>
      <c r="B46" s="1655"/>
      <c r="D46" s="1748"/>
    </row>
  </sheetData>
  <pageMargins left="0.7" right="0.7" top="0.75" bottom="0.75" header="0.3" footer="0.3"/>
  <pageSetup paperSize="9" scale="75" orientation="portrait" r:id="rId1"/>
  <customProperties>
    <customPr name="_pios_id" r:id="rId2"/>
  </customProperties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2"/>
  <sheetViews>
    <sheetView showGridLines="0" view="pageBreakPreview" zoomScaleNormal="100" zoomScaleSheetLayoutView="100" workbookViewId="0">
      <selection activeCell="L36" sqref="L36"/>
    </sheetView>
  </sheetViews>
  <sheetFormatPr defaultRowHeight="15" x14ac:dyDescent="0.25"/>
  <cols>
    <col min="1" max="1" width="34" style="1504" customWidth="1"/>
    <col min="2" max="8" width="8.140625" style="1504" customWidth="1"/>
    <col min="9" max="10" width="8.140625" customWidth="1"/>
  </cols>
  <sheetData>
    <row r="1" spans="1:10" x14ac:dyDescent="0.25">
      <c r="A1" s="1677" t="s">
        <v>920</v>
      </c>
      <c r="B1" s="1150"/>
      <c r="C1" s="1146"/>
      <c r="D1" s="1146"/>
      <c r="E1" s="1187"/>
      <c r="F1" s="1187"/>
      <c r="G1" s="1187"/>
      <c r="H1" s="1146"/>
      <c r="I1" s="1610"/>
      <c r="J1" s="1610"/>
    </row>
    <row r="2" spans="1:10" x14ac:dyDescent="0.25">
      <c r="A2" s="1227"/>
      <c r="B2" s="1150"/>
      <c r="C2" s="1146"/>
      <c r="D2" s="1146"/>
      <c r="E2" s="1187"/>
      <c r="F2" s="1187"/>
      <c r="G2" s="1187"/>
      <c r="H2" s="1146"/>
      <c r="I2" s="1610"/>
      <c r="J2" s="1610"/>
    </row>
    <row r="3" spans="1:10" x14ac:dyDescent="0.25">
      <c r="A3" s="1205"/>
      <c r="B3" s="2929" t="s">
        <v>1240</v>
      </c>
      <c r="C3" s="2933" t="s">
        <v>848</v>
      </c>
      <c r="D3" s="2933"/>
      <c r="E3" s="2933"/>
      <c r="F3" s="2933"/>
      <c r="G3" s="2929" t="s">
        <v>919</v>
      </c>
      <c r="H3" s="1789"/>
      <c r="I3" s="1610"/>
      <c r="J3" s="1610"/>
    </row>
    <row r="4" spans="1:10" ht="26.25" customHeight="1" thickBot="1" x14ac:dyDescent="0.3">
      <c r="A4" s="1769" t="s">
        <v>509</v>
      </c>
      <c r="B4" s="2930"/>
      <c r="C4" s="1787" t="s">
        <v>847</v>
      </c>
      <c r="D4" s="1788" t="s">
        <v>846</v>
      </c>
      <c r="E4" s="1788" t="s">
        <v>845</v>
      </c>
      <c r="F4" s="1787" t="s">
        <v>844</v>
      </c>
      <c r="G4" s="2930"/>
      <c r="H4" s="1787" t="s">
        <v>410</v>
      </c>
      <c r="I4" s="1617"/>
      <c r="J4" s="1610"/>
    </row>
    <row r="5" spans="1:10" x14ac:dyDescent="0.25">
      <c r="A5" s="1525" t="s">
        <v>840</v>
      </c>
      <c r="B5" s="1786">
        <v>4.5</v>
      </c>
      <c r="C5" s="1786">
        <v>2.5</v>
      </c>
      <c r="D5" s="1786">
        <v>0.8</v>
      </c>
      <c r="E5" s="1786"/>
      <c r="F5" s="1786"/>
      <c r="G5" s="1786">
        <v>3.3</v>
      </c>
      <c r="H5" s="1786">
        <v>7.8</v>
      </c>
      <c r="I5" s="1617"/>
      <c r="J5" s="1610"/>
    </row>
    <row r="6" spans="1:10" x14ac:dyDescent="0.25">
      <c r="A6" s="1525" t="s">
        <v>758</v>
      </c>
      <c r="B6" s="1786">
        <v>6</v>
      </c>
      <c r="C6" s="1786">
        <v>2.5</v>
      </c>
      <c r="D6" s="1786">
        <v>0.8</v>
      </c>
      <c r="E6" s="1786"/>
      <c r="F6" s="1786"/>
      <c r="G6" s="1786">
        <v>3.3</v>
      </c>
      <c r="H6" s="1786">
        <v>9.3000000000000007</v>
      </c>
      <c r="I6" s="1616"/>
      <c r="J6" s="1610"/>
    </row>
    <row r="7" spans="1:10" x14ac:dyDescent="0.25">
      <c r="A7" s="1525" t="s">
        <v>843</v>
      </c>
      <c r="B7" s="1786">
        <v>8</v>
      </c>
      <c r="C7" s="1786">
        <v>2.5</v>
      </c>
      <c r="D7" s="1786">
        <v>0.8</v>
      </c>
      <c r="E7" s="1786"/>
      <c r="F7" s="1786"/>
      <c r="G7" s="1786">
        <v>3.3</v>
      </c>
      <c r="H7" s="1786">
        <v>11.3</v>
      </c>
      <c r="I7" s="1616"/>
      <c r="J7" s="1610"/>
    </row>
    <row r="8" spans="1:10" x14ac:dyDescent="0.25">
      <c r="A8" s="2425" t="s">
        <v>213</v>
      </c>
      <c r="B8" s="2452"/>
      <c r="C8" s="2452"/>
      <c r="D8" s="2452"/>
      <c r="E8" s="2452"/>
      <c r="F8" s="2452"/>
      <c r="G8" s="2452"/>
      <c r="H8" s="2452"/>
      <c r="I8" s="1610"/>
      <c r="J8" s="1610"/>
    </row>
    <row r="9" spans="1:10" x14ac:dyDescent="0.25">
      <c r="A9" s="1525" t="s">
        <v>840</v>
      </c>
      <c r="B9" s="1639">
        <v>5643</v>
      </c>
      <c r="C9" s="1639">
        <v>3135</v>
      </c>
      <c r="D9" s="1639">
        <v>979</v>
      </c>
      <c r="E9" s="1639"/>
      <c r="F9" s="1639"/>
      <c r="G9" s="1639">
        <v>4114</v>
      </c>
      <c r="H9" s="1639">
        <v>9757</v>
      </c>
      <c r="I9" s="1610"/>
      <c r="J9" s="1610"/>
    </row>
    <row r="10" spans="1:10" x14ac:dyDescent="0.25">
      <c r="A10" s="1525" t="s">
        <v>758</v>
      </c>
      <c r="B10" s="1639">
        <v>7524</v>
      </c>
      <c r="C10" s="1639">
        <v>3135</v>
      </c>
      <c r="D10" s="1639">
        <v>979</v>
      </c>
      <c r="E10" s="1639"/>
      <c r="F10" s="1639"/>
      <c r="G10" s="1639">
        <v>4114</v>
      </c>
      <c r="H10" s="1639">
        <v>11638</v>
      </c>
      <c r="I10" s="1610"/>
      <c r="J10" s="1610"/>
    </row>
    <row r="11" spans="1:10" x14ac:dyDescent="0.25">
      <c r="A11" s="1783" t="s">
        <v>843</v>
      </c>
      <c r="B11" s="1638">
        <v>10033</v>
      </c>
      <c r="C11" s="1638">
        <v>3135</v>
      </c>
      <c r="D11" s="1638">
        <v>979</v>
      </c>
      <c r="E11" s="1638"/>
      <c r="F11" s="1638"/>
      <c r="G11" s="1638">
        <v>4114</v>
      </c>
      <c r="H11" s="1638">
        <v>14146</v>
      </c>
      <c r="I11" s="1610"/>
      <c r="J11" s="1610"/>
    </row>
    <row r="12" spans="1:10" x14ac:dyDescent="0.25">
      <c r="A12" s="1537"/>
      <c r="B12" s="1505"/>
      <c r="C12" s="1505"/>
      <c r="D12" s="1505"/>
      <c r="E12" s="1505"/>
      <c r="F12" s="1505"/>
      <c r="G12" s="1505"/>
      <c r="H12" s="1785"/>
      <c r="I12" s="1610"/>
      <c r="J12" s="1610"/>
    </row>
    <row r="13" spans="1:10" x14ac:dyDescent="0.25">
      <c r="A13" s="1505"/>
      <c r="B13" s="1505"/>
      <c r="C13" s="1505"/>
      <c r="D13" s="1505"/>
      <c r="E13" s="1505"/>
      <c r="F13" s="1505"/>
      <c r="G13" s="1505"/>
      <c r="H13" s="1505"/>
      <c r="I13" s="1610"/>
      <c r="J13" s="1610"/>
    </row>
    <row r="14" spans="1:10" ht="15.75" thickBot="1" x14ac:dyDescent="0.3">
      <c r="A14" s="1178" t="s">
        <v>842</v>
      </c>
      <c r="B14" s="1651"/>
      <c r="C14" s="1205"/>
      <c r="D14" s="1205"/>
      <c r="E14" s="1784"/>
      <c r="F14" s="1784"/>
      <c r="G14" s="1610"/>
      <c r="H14" s="1610"/>
      <c r="I14" s="1610"/>
      <c r="J14" s="1610"/>
    </row>
    <row r="15" spans="1:10" ht="15.75" thickBot="1" x14ac:dyDescent="0.3">
      <c r="A15" s="1518" t="s">
        <v>841</v>
      </c>
      <c r="B15" s="1573" t="s">
        <v>1240</v>
      </c>
      <c r="C15" s="1573" t="s">
        <v>1199</v>
      </c>
      <c r="D15" s="1573" t="s">
        <v>1091</v>
      </c>
      <c r="E15" s="1516" t="s">
        <v>319</v>
      </c>
      <c r="F15" s="1516" t="s">
        <v>318</v>
      </c>
      <c r="G15" s="1516" t="s">
        <v>1100</v>
      </c>
      <c r="H15" s="1516" t="s">
        <v>316</v>
      </c>
      <c r="I15" s="1751" t="s">
        <v>315</v>
      </c>
      <c r="J15" s="1751" t="s">
        <v>314</v>
      </c>
    </row>
    <row r="16" spans="1:10" x14ac:dyDescent="0.25">
      <c r="A16" s="1783" t="s">
        <v>840</v>
      </c>
      <c r="B16" s="1782">
        <v>14.9</v>
      </c>
      <c r="C16" s="1781">
        <v>14.1</v>
      </c>
      <c r="D16" s="1781">
        <v>12.6</v>
      </c>
      <c r="E16" s="1781">
        <v>12.8</v>
      </c>
      <c r="F16" s="1781">
        <v>12.5</v>
      </c>
      <c r="G16" s="1781">
        <v>14.1</v>
      </c>
      <c r="H16" s="1781">
        <v>14</v>
      </c>
      <c r="I16" s="1781">
        <v>14.3</v>
      </c>
      <c r="J16" s="1781">
        <v>14.6</v>
      </c>
    </row>
    <row r="17" spans="1:11" x14ac:dyDescent="0.25">
      <c r="A17" s="1780" t="s">
        <v>918</v>
      </c>
      <c r="B17" s="1625"/>
      <c r="C17" s="1625"/>
      <c r="D17" s="1625"/>
      <c r="E17" s="1625"/>
      <c r="F17" s="1625"/>
      <c r="G17" s="1625"/>
      <c r="H17" s="1625"/>
      <c r="I17" s="1610"/>
      <c r="J17" s="1610"/>
      <c r="K17" s="1610"/>
    </row>
    <row r="18" spans="1:11" x14ac:dyDescent="0.25">
      <c r="A18" s="1505"/>
      <c r="B18" s="1625"/>
      <c r="C18" s="1625"/>
      <c r="D18" s="1625"/>
      <c r="E18" s="1625"/>
      <c r="F18" s="1625"/>
      <c r="G18" s="1625"/>
      <c r="H18" s="1625"/>
      <c r="I18" s="1610"/>
      <c r="J18" s="1610"/>
      <c r="K18" s="1610"/>
    </row>
    <row r="19" spans="1:11" x14ac:dyDescent="0.25">
      <c r="A19" s="1505"/>
      <c r="B19" s="1625"/>
      <c r="C19" s="1778"/>
      <c r="D19" s="1777"/>
      <c r="E19" s="1777"/>
      <c r="F19" s="1777"/>
      <c r="G19" s="1777"/>
      <c r="H19" s="1625"/>
      <c r="I19" s="1610"/>
      <c r="J19" s="1610"/>
      <c r="K19" s="1610"/>
    </row>
    <row r="20" spans="1:11" x14ac:dyDescent="0.25">
      <c r="A20" s="1779"/>
      <c r="B20" s="1625"/>
      <c r="C20" s="1226"/>
      <c r="D20" s="1225"/>
      <c r="E20" s="1223"/>
      <c r="F20" s="1224"/>
      <c r="G20" s="1223"/>
      <c r="H20" s="1625"/>
      <c r="I20" s="1610"/>
      <c r="J20" s="1610"/>
      <c r="K20" s="1610"/>
    </row>
    <row r="21" spans="1:11" x14ac:dyDescent="0.25">
      <c r="A21" s="1779"/>
      <c r="B21" s="1625"/>
      <c r="C21" s="1222"/>
      <c r="D21" s="1182"/>
      <c r="E21" s="1182"/>
      <c r="F21" s="1182"/>
      <c r="G21" s="1182"/>
      <c r="H21" s="1625"/>
      <c r="I21" s="1610"/>
      <c r="J21" s="1610"/>
      <c r="K21" s="1610"/>
    </row>
    <row r="22" spans="1:11" x14ac:dyDescent="0.25">
      <c r="A22" s="1779"/>
      <c r="B22" s="1625"/>
      <c r="C22" s="1146"/>
      <c r="D22" s="1151"/>
      <c r="E22" s="1151"/>
      <c r="F22" s="1221"/>
      <c r="G22" s="1221"/>
      <c r="H22" s="1625"/>
      <c r="I22" s="1610"/>
      <c r="J22" s="1610"/>
      <c r="K22" s="1610"/>
    </row>
    <row r="23" spans="1:11" x14ac:dyDescent="0.25">
      <c r="A23" s="1505"/>
      <c r="B23" s="1625"/>
      <c r="C23" s="1220"/>
      <c r="D23" s="1153"/>
      <c r="E23" s="1153"/>
      <c r="F23" s="1152"/>
      <c r="G23" s="1152"/>
      <c r="H23" s="1625"/>
      <c r="I23" s="1610"/>
      <c r="J23" s="1610"/>
      <c r="K23" s="1610"/>
    </row>
    <row r="24" spans="1:11" x14ac:dyDescent="0.25">
      <c r="A24" s="1505"/>
      <c r="B24" s="1625"/>
      <c r="C24" s="1196"/>
      <c r="D24" s="1147"/>
      <c r="E24" s="1147"/>
      <c r="F24" s="1151"/>
      <c r="G24" s="1776"/>
      <c r="H24" s="1625"/>
      <c r="I24" s="1610"/>
      <c r="J24" s="1610"/>
      <c r="K24" s="1610"/>
    </row>
    <row r="25" spans="1:11" x14ac:dyDescent="0.25">
      <c r="A25" s="1505"/>
      <c r="B25" s="1625"/>
      <c r="C25" s="1778"/>
      <c r="D25" s="1777"/>
      <c r="E25" s="1777"/>
      <c r="F25" s="1777"/>
      <c r="G25" s="1777"/>
      <c r="H25" s="1625"/>
      <c r="I25" s="1610"/>
      <c r="J25" s="1610"/>
      <c r="K25" s="1610"/>
    </row>
    <row r="26" spans="1:11" x14ac:dyDescent="0.25">
      <c r="A26" s="1505"/>
      <c r="B26" s="1625"/>
      <c r="C26" s="1219"/>
      <c r="D26" s="1218"/>
      <c r="E26" s="1218"/>
      <c r="F26" s="1217"/>
      <c r="G26" s="1776"/>
      <c r="H26" s="1625"/>
      <c r="I26" s="1610"/>
      <c r="J26" s="1610"/>
      <c r="K26" s="1610"/>
    </row>
    <row r="27" spans="1:11" x14ac:dyDescent="0.25">
      <c r="A27" s="1505"/>
      <c r="B27" s="1625"/>
      <c r="C27" s="1219"/>
      <c r="D27" s="1218"/>
      <c r="E27" s="1218"/>
      <c r="F27" s="1217"/>
      <c r="G27" s="1776"/>
      <c r="H27" s="1625"/>
      <c r="I27" s="1610"/>
      <c r="J27" s="1610"/>
      <c r="K27" s="1610"/>
    </row>
    <row r="28" spans="1:11" x14ac:dyDescent="0.25">
      <c r="A28" s="1505"/>
      <c r="B28" s="1625"/>
      <c r="C28" s="1219"/>
      <c r="D28" s="1218"/>
      <c r="E28" s="1218"/>
      <c r="F28" s="1217"/>
      <c r="G28" s="1776"/>
      <c r="H28" s="1625"/>
      <c r="I28" s="1610"/>
      <c r="J28" s="1610"/>
      <c r="K28" s="1610"/>
    </row>
    <row r="29" spans="1:11" x14ac:dyDescent="0.25">
      <c r="A29" s="1505"/>
      <c r="B29" s="1625"/>
      <c r="C29" s="1219"/>
      <c r="D29" s="1218"/>
      <c r="E29" s="1218"/>
      <c r="F29" s="1217"/>
      <c r="G29" s="1776"/>
      <c r="H29" s="1625"/>
      <c r="I29" s="1610"/>
      <c r="J29" s="1610"/>
      <c r="K29" s="1610"/>
    </row>
    <row r="30" spans="1:11" x14ac:dyDescent="0.25">
      <c r="A30" s="1505"/>
      <c r="B30" s="1625"/>
      <c r="C30" s="1219"/>
      <c r="D30" s="1218"/>
      <c r="E30" s="1218"/>
      <c r="F30" s="1217"/>
      <c r="G30" s="1776"/>
      <c r="H30" s="1625"/>
      <c r="I30" s="1610"/>
      <c r="J30" s="1610"/>
      <c r="K30" s="1610"/>
    </row>
    <row r="31" spans="1:11" x14ac:dyDescent="0.25">
      <c r="A31" s="1505"/>
      <c r="B31" s="1625"/>
      <c r="C31" s="1219"/>
      <c r="D31" s="1218"/>
      <c r="E31" s="1218"/>
      <c r="F31" s="1217"/>
      <c r="G31" s="1776"/>
      <c r="H31" s="1625"/>
      <c r="I31" s="1610"/>
      <c r="J31" s="1610"/>
      <c r="K31" s="1610"/>
    </row>
    <row r="32" spans="1:11" x14ac:dyDescent="0.25">
      <c r="A32" s="1505"/>
      <c r="B32" s="1625"/>
      <c r="C32" s="1219"/>
      <c r="D32" s="1218"/>
      <c r="E32" s="1218"/>
      <c r="F32" s="1217"/>
      <c r="G32" s="1776"/>
      <c r="H32" s="1625"/>
      <c r="I32" s="1610"/>
      <c r="J32" s="1610"/>
      <c r="K32" s="1610"/>
    </row>
    <row r="33" spans="1:11" x14ac:dyDescent="0.25">
      <c r="A33" s="1505"/>
      <c r="B33" s="1625"/>
      <c r="C33" s="1219"/>
      <c r="D33" s="1218"/>
      <c r="E33" s="1218"/>
      <c r="F33" s="1217"/>
      <c r="G33" s="1776"/>
      <c r="H33" s="1625"/>
      <c r="I33" s="1610"/>
      <c r="J33" s="1610"/>
      <c r="K33" s="1610"/>
    </row>
    <row r="34" spans="1:11" x14ac:dyDescent="0.25">
      <c r="A34" s="1505"/>
      <c r="B34" s="1625"/>
      <c r="C34" s="1219"/>
      <c r="D34" s="1218"/>
      <c r="E34" s="1218"/>
      <c r="F34" s="1217"/>
      <c r="G34" s="1776"/>
      <c r="H34" s="1625"/>
      <c r="I34" s="1610"/>
      <c r="J34" s="1610"/>
      <c r="K34" s="1610"/>
    </row>
    <row r="35" spans="1:11" x14ac:dyDescent="0.25">
      <c r="A35" s="1775"/>
      <c r="B35" s="1770"/>
      <c r="C35" s="1219"/>
      <c r="D35" s="1218"/>
      <c r="E35" s="1218"/>
      <c r="F35" s="1217"/>
      <c r="G35" s="1776"/>
      <c r="H35" s="1625"/>
      <c r="I35" s="1610"/>
      <c r="J35" s="1610"/>
      <c r="K35" s="1610"/>
    </row>
    <row r="36" spans="1:11" x14ac:dyDescent="0.25">
      <c r="A36" s="1775"/>
      <c r="B36" s="1770"/>
      <c r="C36" s="1219"/>
      <c r="D36" s="1218"/>
      <c r="E36" s="1218"/>
      <c r="F36" s="1217"/>
      <c r="G36" s="1776"/>
      <c r="H36" s="1625"/>
      <c r="I36" s="1610"/>
      <c r="J36" s="1610"/>
      <c r="K36" s="1610"/>
    </row>
    <row r="37" spans="1:11" x14ac:dyDescent="0.25">
      <c r="A37" s="1775"/>
      <c r="B37" s="1770"/>
      <c r="C37" s="1146"/>
      <c r="D37" s="1151"/>
      <c r="E37" s="1151"/>
      <c r="F37" s="1151"/>
      <c r="G37" s="1776"/>
      <c r="H37" s="1625"/>
      <c r="I37" s="1610"/>
      <c r="J37" s="1610"/>
      <c r="K37" s="1610"/>
    </row>
    <row r="38" spans="1:11" x14ac:dyDescent="0.25">
      <c r="A38" s="1775"/>
      <c r="B38" s="1770"/>
      <c r="C38" s="1196"/>
      <c r="D38" s="1147"/>
      <c r="E38" s="1147"/>
      <c r="F38" s="1151"/>
      <c r="G38" s="1776"/>
      <c r="H38" s="1625"/>
      <c r="I38" s="1610"/>
      <c r="J38" s="1610"/>
      <c r="K38" s="1610"/>
    </row>
    <row r="39" spans="1:11" x14ac:dyDescent="0.25">
      <c r="A39" s="1775"/>
      <c r="B39" s="1770"/>
      <c r="C39" s="1773"/>
      <c r="D39" s="1772"/>
      <c r="E39" s="1772"/>
      <c r="F39" s="1772"/>
      <c r="G39" s="1772"/>
      <c r="H39" s="1770"/>
    </row>
    <row r="40" spans="1:11" x14ac:dyDescent="0.25">
      <c r="A40" s="1775"/>
      <c r="B40" s="1770"/>
      <c r="C40" s="1214"/>
      <c r="D40" s="1215"/>
      <c r="E40" s="1213"/>
      <c r="F40" s="1211"/>
      <c r="G40" s="1771"/>
      <c r="H40" s="1770"/>
    </row>
    <row r="41" spans="1:11" x14ac:dyDescent="0.25">
      <c r="A41" s="1775"/>
      <c r="B41" s="1770"/>
      <c r="C41" s="1214"/>
      <c r="D41" s="1215"/>
      <c r="E41" s="1213"/>
      <c r="F41" s="1211"/>
      <c r="G41" s="1771"/>
      <c r="H41" s="1770"/>
    </row>
    <row r="42" spans="1:11" x14ac:dyDescent="0.25">
      <c r="B42" s="1770"/>
      <c r="C42" s="1214"/>
      <c r="D42" s="1215"/>
      <c r="E42" s="1213"/>
      <c r="F42" s="1211"/>
      <c r="G42" s="1771"/>
      <c r="H42" s="1770"/>
    </row>
    <row r="43" spans="1:11" x14ac:dyDescent="0.25">
      <c r="B43" s="1770"/>
      <c r="C43" s="1214"/>
      <c r="D43" s="1215"/>
      <c r="E43" s="1213"/>
      <c r="F43" s="1211"/>
      <c r="G43" s="1771"/>
      <c r="H43" s="1770"/>
    </row>
    <row r="44" spans="1:11" x14ac:dyDescent="0.25">
      <c r="B44" s="1770"/>
      <c r="C44" s="1214"/>
      <c r="D44" s="1216"/>
      <c r="E44" s="1213"/>
      <c r="F44" s="1211"/>
      <c r="G44" s="1771"/>
      <c r="H44" s="1770"/>
    </row>
    <row r="45" spans="1:11" x14ac:dyDescent="0.25">
      <c r="B45" s="1770"/>
      <c r="C45" s="1214"/>
      <c r="D45" s="1215"/>
      <c r="E45" s="1213"/>
      <c r="F45" s="1211"/>
      <c r="G45" s="1771"/>
      <c r="H45" s="1770"/>
    </row>
    <row r="46" spans="1:11" x14ac:dyDescent="0.25">
      <c r="B46" s="1770"/>
      <c r="C46" s="1214"/>
      <c r="D46" s="1774"/>
      <c r="E46" s="1213"/>
      <c r="F46" s="1211"/>
      <c r="G46" s="1771"/>
      <c r="H46" s="1770"/>
    </row>
    <row r="47" spans="1:11" x14ac:dyDescent="0.25">
      <c r="B47" s="1770"/>
      <c r="C47" s="1214"/>
      <c r="D47" s="1774"/>
      <c r="E47" s="1213"/>
      <c r="F47" s="1211"/>
      <c r="G47" s="1771"/>
      <c r="H47" s="1770"/>
    </row>
    <row r="48" spans="1:11" x14ac:dyDescent="0.25">
      <c r="B48" s="1770"/>
      <c r="C48" s="1154"/>
      <c r="D48" s="1212"/>
      <c r="E48" s="1212"/>
      <c r="F48" s="1211"/>
      <c r="G48" s="1771"/>
      <c r="H48" s="1770"/>
    </row>
    <row r="49" spans="2:8" x14ac:dyDescent="0.25">
      <c r="B49" s="1770"/>
      <c r="C49" s="1773"/>
      <c r="D49" s="1772"/>
      <c r="E49" s="1772"/>
      <c r="F49" s="1772"/>
      <c r="G49" s="1772"/>
      <c r="H49" s="1770"/>
    </row>
    <row r="50" spans="2:8" x14ac:dyDescent="0.25">
      <c r="B50" s="1770"/>
      <c r="C50" s="1210"/>
      <c r="D50" s="1209"/>
      <c r="E50" s="1209"/>
      <c r="F50" s="1206"/>
      <c r="G50" s="1771"/>
      <c r="H50" s="1770"/>
    </row>
    <row r="51" spans="2:8" x14ac:dyDescent="0.25">
      <c r="B51" s="1770"/>
      <c r="C51" s="1210"/>
      <c r="D51" s="1207"/>
      <c r="E51" s="1209"/>
      <c r="F51" s="1206"/>
      <c r="G51" s="1771"/>
      <c r="H51" s="1770"/>
    </row>
    <row r="52" spans="2:8" x14ac:dyDescent="0.25">
      <c r="B52" s="1770"/>
      <c r="C52" s="1208"/>
      <c r="D52" s="1207"/>
      <c r="E52" s="1207"/>
      <c r="F52" s="1206"/>
      <c r="G52" s="1771"/>
      <c r="H52" s="1770"/>
    </row>
  </sheetData>
  <mergeCells count="3">
    <mergeCell ref="B3:B4"/>
    <mergeCell ref="C3:F3"/>
    <mergeCell ref="G3:G4"/>
  </mergeCells>
  <pageMargins left="0.7" right="0.7" top="0.75" bottom="0.75" header="0.3" footer="0.3"/>
  <pageSetup paperSize="9" scale="80" orientation="portrait" r:id="rId1"/>
  <customProperties>
    <customPr name="_pios_id" r:id="rId2"/>
  </customProperties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"/>
  <sheetViews>
    <sheetView showGridLines="0" showZeros="0" view="pageBreakPreview" zoomScaleNormal="100" zoomScaleSheetLayoutView="100" workbookViewId="0">
      <selection activeCell="F57" sqref="F57"/>
    </sheetView>
  </sheetViews>
  <sheetFormatPr defaultRowHeight="15" x14ac:dyDescent="0.25"/>
  <cols>
    <col min="1" max="1" width="45.140625" style="1505" customWidth="1"/>
    <col min="2" max="7" width="10.85546875" style="1610" customWidth="1"/>
    <col min="8" max="9" width="11.7109375" style="1610" customWidth="1"/>
    <col min="10" max="16384" width="9.140625" style="1610"/>
  </cols>
  <sheetData>
    <row r="1" spans="1:9" x14ac:dyDescent="0.25">
      <c r="A1" s="1677" t="s">
        <v>921</v>
      </c>
      <c r="B1" s="1165"/>
      <c r="C1" s="1164"/>
      <c r="D1" s="1163"/>
      <c r="E1" s="1163"/>
      <c r="F1" s="1163"/>
      <c r="G1" s="1163"/>
    </row>
    <row r="2" spans="1:9" x14ac:dyDescent="0.25">
      <c r="A2" s="1166"/>
      <c r="B2" s="1165"/>
      <c r="C2" s="1164"/>
      <c r="D2" s="1163"/>
      <c r="E2" s="1163"/>
      <c r="F2" s="1163"/>
      <c r="G2" s="1163"/>
    </row>
    <row r="3" spans="1:9" x14ac:dyDescent="0.25">
      <c r="A3" s="1618" t="s">
        <v>0</v>
      </c>
      <c r="B3" s="2912" t="s">
        <v>1303</v>
      </c>
      <c r="C3" s="2912"/>
      <c r="D3" s="2912" t="s">
        <v>1196</v>
      </c>
      <c r="E3" s="2912"/>
      <c r="F3" s="2913" t="s">
        <v>1302</v>
      </c>
      <c r="G3" s="2913"/>
    </row>
    <row r="4" spans="1:9" ht="15" customHeight="1" x14ac:dyDescent="0.25">
      <c r="A4" s="1605"/>
      <c r="B4" s="2914" t="s">
        <v>824</v>
      </c>
      <c r="C4" s="2914" t="s">
        <v>823</v>
      </c>
      <c r="D4" s="2916" t="s">
        <v>824</v>
      </c>
      <c r="E4" s="2916" t="s">
        <v>823</v>
      </c>
      <c r="F4" s="2916" t="s">
        <v>824</v>
      </c>
      <c r="G4" s="2916" t="s">
        <v>823</v>
      </c>
      <c r="H4" s="1617"/>
      <c r="I4" s="1617"/>
    </row>
    <row r="5" spans="1:9" ht="15.75" thickBot="1" x14ac:dyDescent="0.3">
      <c r="A5" s="1518" t="s">
        <v>213</v>
      </c>
      <c r="B5" s="2915"/>
      <c r="C5" s="2915"/>
      <c r="D5" s="2917"/>
      <c r="E5" s="2917"/>
      <c r="F5" s="2917"/>
      <c r="G5" s="2917"/>
      <c r="H5" s="1617"/>
      <c r="I5" s="1617"/>
    </row>
    <row r="6" spans="1:9" x14ac:dyDescent="0.25">
      <c r="A6" s="1790" t="s">
        <v>822</v>
      </c>
      <c r="B6" s="1611">
        <v>8116</v>
      </c>
      <c r="C6" s="1611">
        <v>101453</v>
      </c>
      <c r="D6" s="1611">
        <v>8292</v>
      </c>
      <c r="E6" s="1611">
        <v>103656</v>
      </c>
      <c r="F6" s="1611">
        <v>8978</v>
      </c>
      <c r="G6" s="1611">
        <v>112228</v>
      </c>
      <c r="H6" s="1616"/>
      <c r="I6" s="1616"/>
    </row>
    <row r="7" spans="1:9" x14ac:dyDescent="0.25">
      <c r="A7" s="1648" t="s">
        <v>821</v>
      </c>
      <c r="B7" s="1515">
        <v>493</v>
      </c>
      <c r="C7" s="1515">
        <v>6163</v>
      </c>
      <c r="D7" s="1515">
        <v>477</v>
      </c>
      <c r="E7" s="1515">
        <v>5963</v>
      </c>
      <c r="F7" s="1515">
        <v>667</v>
      </c>
      <c r="G7" s="1515">
        <v>8332</v>
      </c>
      <c r="H7" s="1616"/>
      <c r="I7" s="1616"/>
    </row>
    <row r="8" spans="1:9" x14ac:dyDescent="0.25">
      <c r="A8" s="1648"/>
      <c r="B8" s="1515" t="s">
        <v>110</v>
      </c>
      <c r="C8" s="1515" t="s">
        <v>110</v>
      </c>
      <c r="D8" s="1515" t="s">
        <v>110</v>
      </c>
      <c r="E8" s="1515" t="s">
        <v>110</v>
      </c>
      <c r="F8" s="1515"/>
      <c r="G8" s="1515"/>
    </row>
    <row r="9" spans="1:9" x14ac:dyDescent="0.25">
      <c r="A9" s="1648" t="s">
        <v>820</v>
      </c>
      <c r="B9" s="1515">
        <v>5729</v>
      </c>
      <c r="C9" s="1515">
        <v>71608</v>
      </c>
      <c r="D9" s="1515">
        <v>5884</v>
      </c>
      <c r="E9" s="1515">
        <v>73553</v>
      </c>
      <c r="F9" s="1515">
        <v>6372</v>
      </c>
      <c r="G9" s="1515">
        <v>79651</v>
      </c>
    </row>
    <row r="10" spans="1:9" x14ac:dyDescent="0.25">
      <c r="A10" s="1648" t="s">
        <v>790</v>
      </c>
      <c r="B10" s="1515">
        <v>136</v>
      </c>
      <c r="C10" s="1515">
        <v>1704</v>
      </c>
      <c r="D10" s="1515">
        <v>141</v>
      </c>
      <c r="E10" s="1515">
        <v>1759</v>
      </c>
      <c r="F10" s="1515"/>
      <c r="G10" s="1515"/>
    </row>
    <row r="11" spans="1:9" x14ac:dyDescent="0.25">
      <c r="A11" s="1648" t="s">
        <v>796</v>
      </c>
      <c r="B11" s="1515">
        <v>3994</v>
      </c>
      <c r="C11" s="1515">
        <v>49921</v>
      </c>
      <c r="D11" s="1515">
        <v>4170</v>
      </c>
      <c r="E11" s="1515">
        <v>52127</v>
      </c>
      <c r="F11" s="1515">
        <v>4475</v>
      </c>
      <c r="G11" s="1515">
        <v>55934</v>
      </c>
    </row>
    <row r="12" spans="1:9" x14ac:dyDescent="0.25">
      <c r="A12" s="1792" t="s">
        <v>819</v>
      </c>
      <c r="B12" s="1515">
        <v>3626</v>
      </c>
      <c r="C12" s="1515">
        <v>45329</v>
      </c>
      <c r="D12" s="1515">
        <v>3785</v>
      </c>
      <c r="E12" s="1515">
        <v>47318</v>
      </c>
      <c r="F12" s="1515">
        <v>3873</v>
      </c>
      <c r="G12" s="1515">
        <v>48413</v>
      </c>
    </row>
    <row r="13" spans="1:9" x14ac:dyDescent="0.25">
      <c r="A13" s="1792" t="s">
        <v>818</v>
      </c>
      <c r="B13" s="1515">
        <v>367</v>
      </c>
      <c r="C13" s="1515">
        <v>4592</v>
      </c>
      <c r="D13" s="1515">
        <v>385</v>
      </c>
      <c r="E13" s="1515">
        <v>4809</v>
      </c>
      <c r="F13" s="1515">
        <v>602</v>
      </c>
      <c r="G13" s="1515">
        <v>7522</v>
      </c>
    </row>
    <row r="14" spans="1:9" x14ac:dyDescent="0.25">
      <c r="A14" s="1648" t="s">
        <v>793</v>
      </c>
      <c r="B14" s="1515">
        <v>513</v>
      </c>
      <c r="C14" s="1515">
        <v>6415</v>
      </c>
      <c r="D14" s="1515">
        <v>510</v>
      </c>
      <c r="E14" s="1515">
        <v>6379</v>
      </c>
      <c r="F14" s="1515">
        <v>699</v>
      </c>
      <c r="G14" s="1515">
        <v>8736</v>
      </c>
    </row>
    <row r="15" spans="1:9" x14ac:dyDescent="0.25">
      <c r="A15" s="1648" t="s">
        <v>789</v>
      </c>
      <c r="B15" s="1515">
        <v>942</v>
      </c>
      <c r="C15" s="1515">
        <v>11780</v>
      </c>
      <c r="D15" s="1515">
        <v>955</v>
      </c>
      <c r="E15" s="1515">
        <v>11942</v>
      </c>
      <c r="F15" s="1515">
        <v>1051</v>
      </c>
      <c r="G15" s="1515">
        <v>13132</v>
      </c>
    </row>
    <row r="16" spans="1:9" x14ac:dyDescent="0.25">
      <c r="A16" s="1648" t="s">
        <v>788</v>
      </c>
      <c r="B16" s="1515">
        <v>143</v>
      </c>
      <c r="C16" s="1515">
        <v>1788</v>
      </c>
      <c r="D16" s="1515">
        <v>108</v>
      </c>
      <c r="E16" s="1515">
        <v>1346</v>
      </c>
      <c r="F16" s="1515">
        <v>148</v>
      </c>
      <c r="G16" s="1515">
        <v>1849</v>
      </c>
    </row>
    <row r="17" spans="1:7" x14ac:dyDescent="0.25">
      <c r="A17" s="1648"/>
      <c r="B17" s="1515"/>
      <c r="C17" s="1515" t="s">
        <v>110</v>
      </c>
      <c r="D17" s="1515"/>
      <c r="E17" s="1515" t="s">
        <v>110</v>
      </c>
      <c r="F17" s="1515"/>
      <c r="G17" s="1515"/>
    </row>
    <row r="18" spans="1:7" x14ac:dyDescent="0.25">
      <c r="A18" s="1648" t="s">
        <v>791</v>
      </c>
      <c r="B18" s="1515">
        <v>2388</v>
      </c>
      <c r="C18" s="1515">
        <v>29845</v>
      </c>
      <c r="D18" s="1515">
        <v>2408</v>
      </c>
      <c r="E18" s="1515">
        <v>30103</v>
      </c>
      <c r="F18" s="1515">
        <v>2606</v>
      </c>
      <c r="G18" s="1515">
        <v>32576</v>
      </c>
    </row>
    <row r="19" spans="1:7" x14ac:dyDescent="0.25">
      <c r="A19" s="1648" t="s">
        <v>817</v>
      </c>
      <c r="B19" s="1515">
        <v>9</v>
      </c>
      <c r="C19" s="1515">
        <v>111</v>
      </c>
      <c r="D19" s="1515">
        <v>17</v>
      </c>
      <c r="E19" s="1515">
        <v>209</v>
      </c>
      <c r="F19" s="1515">
        <v>33</v>
      </c>
      <c r="G19" s="1515">
        <v>414</v>
      </c>
    </row>
    <row r="20" spans="1:7" x14ac:dyDescent="0.25">
      <c r="A20" s="1648" t="s">
        <v>816</v>
      </c>
      <c r="B20" s="1515">
        <v>0</v>
      </c>
      <c r="C20" s="1515">
        <v>0</v>
      </c>
      <c r="D20" s="1515">
        <v>0</v>
      </c>
      <c r="E20" s="1515">
        <v>0</v>
      </c>
      <c r="F20" s="1515">
        <v>18</v>
      </c>
      <c r="G20" s="1515">
        <v>223</v>
      </c>
    </row>
    <row r="21" spans="1:7" x14ac:dyDescent="0.25">
      <c r="A21" s="1648" t="s">
        <v>815</v>
      </c>
      <c r="B21" s="1515">
        <v>0</v>
      </c>
      <c r="C21" s="1515">
        <v>0</v>
      </c>
      <c r="D21" s="1515">
        <v>0</v>
      </c>
      <c r="E21" s="1515">
        <v>0</v>
      </c>
      <c r="F21" s="1515"/>
      <c r="G21" s="1515"/>
    </row>
    <row r="22" spans="1:7" x14ac:dyDescent="0.25">
      <c r="A22" s="1648" t="s">
        <v>814</v>
      </c>
      <c r="B22" s="1515">
        <v>0</v>
      </c>
      <c r="C22" s="1515">
        <v>0</v>
      </c>
      <c r="D22" s="1515">
        <v>0</v>
      </c>
      <c r="E22" s="1515">
        <v>0</v>
      </c>
      <c r="F22" s="1515">
        <v>2</v>
      </c>
      <c r="G22" s="1515">
        <v>24</v>
      </c>
    </row>
    <row r="23" spans="1:7" x14ac:dyDescent="0.25">
      <c r="A23" s="1648" t="s">
        <v>813</v>
      </c>
      <c r="B23" s="1515">
        <v>0</v>
      </c>
      <c r="C23" s="1515">
        <v>0</v>
      </c>
      <c r="D23" s="1515">
        <v>0</v>
      </c>
      <c r="E23" s="1515">
        <v>0</v>
      </c>
      <c r="F23" s="1515"/>
      <c r="G23" s="1515"/>
    </row>
    <row r="24" spans="1:7" x14ac:dyDescent="0.25">
      <c r="A24" s="1648" t="s">
        <v>812</v>
      </c>
      <c r="B24" s="1515">
        <v>662</v>
      </c>
      <c r="C24" s="1515">
        <v>8279</v>
      </c>
      <c r="D24" s="1515">
        <v>581</v>
      </c>
      <c r="E24" s="1515">
        <v>7259</v>
      </c>
      <c r="F24" s="1515">
        <v>616</v>
      </c>
      <c r="G24" s="1515">
        <v>7704</v>
      </c>
    </row>
    <row r="25" spans="1:7" x14ac:dyDescent="0.25">
      <c r="A25" s="1648" t="s">
        <v>811</v>
      </c>
      <c r="B25" s="1515">
        <v>240</v>
      </c>
      <c r="C25" s="1515">
        <v>2999</v>
      </c>
      <c r="D25" s="1515">
        <v>323</v>
      </c>
      <c r="E25" s="1515">
        <v>4035</v>
      </c>
      <c r="F25" s="1515">
        <v>344</v>
      </c>
      <c r="G25" s="1515">
        <v>4299</v>
      </c>
    </row>
    <row r="26" spans="1:7" x14ac:dyDescent="0.25">
      <c r="A26" s="1648" t="s">
        <v>810</v>
      </c>
      <c r="B26" s="1515">
        <v>3</v>
      </c>
      <c r="C26" s="1515">
        <v>40</v>
      </c>
      <c r="D26" s="1515">
        <v>3</v>
      </c>
      <c r="E26" s="1515">
        <v>42</v>
      </c>
      <c r="F26" s="1515">
        <v>21</v>
      </c>
      <c r="G26" s="1515">
        <v>258</v>
      </c>
    </row>
    <row r="27" spans="1:7" x14ac:dyDescent="0.25">
      <c r="A27" s="1648" t="s">
        <v>809</v>
      </c>
      <c r="B27" s="1515">
        <v>111</v>
      </c>
      <c r="C27" s="1515">
        <v>1384</v>
      </c>
      <c r="D27" s="1515">
        <v>114</v>
      </c>
      <c r="E27" s="1515">
        <v>1420</v>
      </c>
      <c r="F27" s="1515">
        <v>209</v>
      </c>
      <c r="G27" s="1515">
        <v>2611</v>
      </c>
    </row>
    <row r="28" spans="1:7" x14ac:dyDescent="0.25">
      <c r="A28" s="1648" t="s">
        <v>808</v>
      </c>
      <c r="B28" s="1515">
        <v>0</v>
      </c>
      <c r="C28" s="1515">
        <v>0</v>
      </c>
      <c r="D28" s="1515">
        <v>0</v>
      </c>
      <c r="E28" s="1515">
        <v>0</v>
      </c>
      <c r="F28" s="1515">
        <v>3</v>
      </c>
      <c r="G28" s="1515">
        <v>39</v>
      </c>
    </row>
    <row r="29" spans="1:7" x14ac:dyDescent="0.25">
      <c r="A29" s="1648" t="s">
        <v>807</v>
      </c>
      <c r="B29" s="1515">
        <v>62</v>
      </c>
      <c r="C29" s="1515">
        <v>769</v>
      </c>
      <c r="D29" s="1515">
        <v>58</v>
      </c>
      <c r="E29" s="1515">
        <v>728</v>
      </c>
      <c r="F29" s="1515">
        <v>53</v>
      </c>
      <c r="G29" s="1515">
        <v>661</v>
      </c>
    </row>
    <row r="30" spans="1:7" x14ac:dyDescent="0.25">
      <c r="A30" s="1648" t="s">
        <v>806</v>
      </c>
      <c r="B30" s="1515">
        <v>55</v>
      </c>
      <c r="C30" s="1515">
        <v>682</v>
      </c>
      <c r="D30" s="1515">
        <v>56</v>
      </c>
      <c r="E30" s="1515">
        <v>705</v>
      </c>
      <c r="F30" s="1515">
        <v>68</v>
      </c>
      <c r="G30" s="1515">
        <v>851</v>
      </c>
    </row>
    <row r="31" spans="1:7" ht="22.5" x14ac:dyDescent="0.25">
      <c r="A31" s="1791" t="s">
        <v>805</v>
      </c>
      <c r="B31" s="1515">
        <v>0</v>
      </c>
      <c r="C31" s="1515">
        <v>0</v>
      </c>
      <c r="D31" s="1515">
        <v>0</v>
      </c>
      <c r="E31" s="1515">
        <v>0</v>
      </c>
      <c r="F31" s="1515"/>
      <c r="G31" s="1515"/>
    </row>
    <row r="32" spans="1:7" x14ac:dyDescent="0.25">
      <c r="A32" s="1648" t="s">
        <v>804</v>
      </c>
      <c r="B32" s="1515">
        <v>0</v>
      </c>
      <c r="C32" s="1515">
        <v>0</v>
      </c>
      <c r="D32" s="1515">
        <v>0</v>
      </c>
      <c r="E32" s="1515">
        <v>0</v>
      </c>
      <c r="F32" s="1515"/>
      <c r="G32" s="1515"/>
    </row>
    <row r="33" spans="1:7" x14ac:dyDescent="0.25">
      <c r="A33" s="1648" t="s">
        <v>803</v>
      </c>
      <c r="B33" s="1515">
        <v>1245</v>
      </c>
      <c r="C33" s="1515">
        <v>15562</v>
      </c>
      <c r="D33" s="1515">
        <v>1255</v>
      </c>
      <c r="E33" s="1515">
        <v>15687</v>
      </c>
      <c r="F33" s="1515">
        <v>1218</v>
      </c>
      <c r="G33" s="1515">
        <v>15219</v>
      </c>
    </row>
    <row r="34" spans="1:7" x14ac:dyDescent="0.25">
      <c r="A34" s="1648" t="s">
        <v>802</v>
      </c>
      <c r="B34" s="1515">
        <v>2</v>
      </c>
      <c r="C34" s="1515">
        <v>19</v>
      </c>
      <c r="D34" s="1515">
        <v>1</v>
      </c>
      <c r="E34" s="1515">
        <v>18</v>
      </c>
      <c r="F34" s="1515">
        <v>20</v>
      </c>
      <c r="G34" s="1515">
        <v>245</v>
      </c>
    </row>
    <row r="35" spans="1:7" x14ac:dyDescent="0.25">
      <c r="A35" s="1648"/>
      <c r="B35" s="1515" t="s">
        <v>110</v>
      </c>
      <c r="C35" s="1515" t="s">
        <v>110</v>
      </c>
      <c r="D35" s="1515" t="s">
        <v>110</v>
      </c>
      <c r="E35" s="1515" t="s">
        <v>110</v>
      </c>
      <c r="F35" s="1515"/>
      <c r="G35" s="1515"/>
    </row>
    <row r="36" spans="1:7" x14ac:dyDescent="0.25">
      <c r="A36" s="1790" t="s">
        <v>787</v>
      </c>
      <c r="B36" s="1611">
        <v>62</v>
      </c>
      <c r="C36" s="1611">
        <v>772</v>
      </c>
      <c r="D36" s="1611">
        <v>94</v>
      </c>
      <c r="E36" s="1611">
        <v>1182</v>
      </c>
      <c r="F36" s="1611">
        <v>125</v>
      </c>
      <c r="G36" s="1611">
        <v>1559</v>
      </c>
    </row>
    <row r="37" spans="1:7" x14ac:dyDescent="0.25">
      <c r="A37" s="1648"/>
      <c r="B37" s="1611" t="s">
        <v>110</v>
      </c>
      <c r="C37" s="1611" t="s">
        <v>110</v>
      </c>
      <c r="D37" s="1611" t="s">
        <v>110</v>
      </c>
      <c r="E37" s="1611" t="s">
        <v>110</v>
      </c>
      <c r="F37" s="1611"/>
      <c r="G37" s="1611"/>
    </row>
    <row r="38" spans="1:7" x14ac:dyDescent="0.25">
      <c r="A38" s="1790" t="s">
        <v>786</v>
      </c>
      <c r="B38" s="1611">
        <v>811</v>
      </c>
      <c r="C38" s="1611">
        <v>10133</v>
      </c>
      <c r="D38" s="1611">
        <v>947</v>
      </c>
      <c r="E38" s="1611">
        <v>11831</v>
      </c>
      <c r="F38" s="1611">
        <v>882</v>
      </c>
      <c r="G38" s="1611">
        <v>11030</v>
      </c>
    </row>
    <row r="39" spans="1:7" x14ac:dyDescent="0.25">
      <c r="A39" s="1648" t="s">
        <v>785</v>
      </c>
      <c r="B39" s="1515">
        <v>183</v>
      </c>
      <c r="C39" s="1515">
        <v>2282</v>
      </c>
      <c r="D39" s="1515">
        <v>196</v>
      </c>
      <c r="E39" s="1515">
        <v>2444</v>
      </c>
      <c r="F39" s="1515">
        <v>197</v>
      </c>
      <c r="G39" s="1515">
        <v>2457</v>
      </c>
    </row>
    <row r="40" spans="1:7" x14ac:dyDescent="0.25">
      <c r="A40" s="1648" t="s">
        <v>784</v>
      </c>
      <c r="B40" s="1515">
        <v>92</v>
      </c>
      <c r="C40" s="1515">
        <v>1147</v>
      </c>
      <c r="D40" s="1515">
        <v>94</v>
      </c>
      <c r="E40" s="1515">
        <v>1179</v>
      </c>
      <c r="F40" s="1515">
        <v>94</v>
      </c>
      <c r="G40" s="1515">
        <v>1178</v>
      </c>
    </row>
    <row r="41" spans="1:7" x14ac:dyDescent="0.25">
      <c r="A41" s="1648" t="s">
        <v>783</v>
      </c>
      <c r="B41" s="1515">
        <v>536</v>
      </c>
      <c r="C41" s="1515">
        <v>6705</v>
      </c>
      <c r="D41" s="1515">
        <v>657</v>
      </c>
      <c r="E41" s="1515">
        <v>8208</v>
      </c>
      <c r="F41" s="1515">
        <v>592</v>
      </c>
      <c r="G41" s="1515">
        <v>7395</v>
      </c>
    </row>
    <row r="42" spans="1:7" x14ac:dyDescent="0.25">
      <c r="A42" s="1648"/>
      <c r="B42" s="1515" t="s">
        <v>110</v>
      </c>
      <c r="C42" s="1515" t="s">
        <v>110</v>
      </c>
      <c r="D42" s="1515" t="s">
        <v>110</v>
      </c>
      <c r="E42" s="1515" t="s">
        <v>110</v>
      </c>
      <c r="F42" s="1515"/>
      <c r="G42" s="1515"/>
    </row>
    <row r="43" spans="1:7" x14ac:dyDescent="0.25">
      <c r="A43" s="1790" t="s">
        <v>782</v>
      </c>
      <c r="B43" s="1611">
        <v>1039</v>
      </c>
      <c r="C43" s="1611">
        <v>12986</v>
      </c>
      <c r="D43" s="1611">
        <v>1117</v>
      </c>
      <c r="E43" s="1611">
        <v>13961</v>
      </c>
      <c r="F43" s="1611">
        <v>1117</v>
      </c>
      <c r="G43" s="1611">
        <v>13961</v>
      </c>
    </row>
    <row r="44" spans="1:7" x14ac:dyDescent="0.25">
      <c r="A44" s="1648" t="s">
        <v>1096</v>
      </c>
      <c r="B44" s="1515">
        <v>1039</v>
      </c>
      <c r="C44" s="1515">
        <v>12986</v>
      </c>
      <c r="D44" s="1515">
        <v>1117</v>
      </c>
      <c r="E44" s="1515">
        <v>13961</v>
      </c>
      <c r="F44" s="1515">
        <v>1117</v>
      </c>
      <c r="G44" s="1515">
        <v>13961</v>
      </c>
    </row>
    <row r="45" spans="1:7" x14ac:dyDescent="0.25">
      <c r="A45" s="1648"/>
      <c r="B45" s="1515" t="s">
        <v>110</v>
      </c>
      <c r="C45" s="1515" t="s">
        <v>110</v>
      </c>
      <c r="D45" s="1515" t="s">
        <v>110</v>
      </c>
      <c r="E45" s="1515" t="s">
        <v>110</v>
      </c>
      <c r="F45" s="1515"/>
      <c r="G45" s="1515"/>
    </row>
    <row r="46" spans="1:7" x14ac:dyDescent="0.25">
      <c r="A46" s="1790" t="s">
        <v>781</v>
      </c>
      <c r="B46" s="1611">
        <v>5</v>
      </c>
      <c r="C46" s="1611">
        <v>62</v>
      </c>
      <c r="D46" s="1611">
        <v>0</v>
      </c>
      <c r="E46" s="1611">
        <v>0</v>
      </c>
      <c r="F46" s="1611">
        <v>165</v>
      </c>
      <c r="G46" s="1611">
        <v>2060</v>
      </c>
    </row>
    <row r="47" spans="1:7" x14ac:dyDescent="0.25">
      <c r="A47" s="1648"/>
      <c r="B47" s="1611" t="s">
        <v>110</v>
      </c>
      <c r="C47" s="1611" t="s">
        <v>110</v>
      </c>
      <c r="D47" s="1611" t="s">
        <v>110</v>
      </c>
      <c r="E47" s="1611" t="s">
        <v>110</v>
      </c>
      <c r="F47" s="1611"/>
      <c r="G47" s="1611"/>
    </row>
    <row r="48" spans="1:7" x14ac:dyDescent="0.25">
      <c r="A48" s="1790" t="s">
        <v>780</v>
      </c>
      <c r="B48" s="1611">
        <v>10033</v>
      </c>
      <c r="C48" s="1611">
        <v>125407</v>
      </c>
      <c r="D48" s="1611">
        <v>10450</v>
      </c>
      <c r="E48" s="1611">
        <v>130630</v>
      </c>
      <c r="F48" s="1611">
        <v>11267</v>
      </c>
      <c r="G48" s="1611">
        <v>140837</v>
      </c>
    </row>
    <row r="49" spans="1:7" x14ac:dyDescent="0.25">
      <c r="A49" s="1605"/>
      <c r="B49" s="1611" t="s">
        <v>110</v>
      </c>
      <c r="C49" s="1611"/>
      <c r="D49" s="1611" t="s">
        <v>110</v>
      </c>
      <c r="E49" s="1611"/>
      <c r="F49" s="1611"/>
      <c r="G49" s="1611"/>
    </row>
    <row r="50" spans="1:7" x14ac:dyDescent="0.25">
      <c r="A50" s="1790" t="s">
        <v>801</v>
      </c>
      <c r="B50" s="1611"/>
      <c r="C50" s="1611"/>
      <c r="D50" s="1611"/>
      <c r="E50" s="1611"/>
      <c r="F50" s="1611"/>
      <c r="G50" s="1611"/>
    </row>
    <row r="51" spans="1:7" x14ac:dyDescent="0.25">
      <c r="A51" s="1648" t="s">
        <v>800</v>
      </c>
      <c r="B51" s="1515">
        <v>0</v>
      </c>
      <c r="C51" s="1515">
        <v>0</v>
      </c>
      <c r="D51" s="1611">
        <v>538</v>
      </c>
      <c r="E51" s="1611">
        <v>6720</v>
      </c>
      <c r="F51" s="1611">
        <v>394</v>
      </c>
      <c r="G51" s="1611">
        <v>4925</v>
      </c>
    </row>
    <row r="52" spans="1:7" x14ac:dyDescent="0.25">
      <c r="A52" s="2444" t="s">
        <v>410</v>
      </c>
      <c r="B52" s="2454">
        <v>10033</v>
      </c>
      <c r="C52" s="2454">
        <v>125407</v>
      </c>
      <c r="D52" s="2454">
        <v>10988</v>
      </c>
      <c r="E52" s="2454">
        <v>137350</v>
      </c>
      <c r="F52" s="2454">
        <v>11661</v>
      </c>
      <c r="G52" s="2454">
        <v>145762</v>
      </c>
    </row>
    <row r="53" spans="1:7" x14ac:dyDescent="0.25">
      <c r="A53" s="2585"/>
      <c r="B53" s="2453"/>
      <c r="C53" s="2453"/>
      <c r="D53" s="2453"/>
      <c r="E53" s="2453"/>
      <c r="F53" s="2586"/>
      <c r="G53" s="2586"/>
    </row>
    <row r="54" spans="1:7" x14ac:dyDescent="0.25">
      <c r="B54" s="1508"/>
      <c r="C54" s="1508"/>
      <c r="D54" s="1507"/>
      <c r="E54" s="1507"/>
      <c r="F54" s="1612"/>
      <c r="G54" s="1612"/>
    </row>
    <row r="55" spans="1:7" x14ac:dyDescent="0.25">
      <c r="B55" s="1505"/>
      <c r="C55" s="1505"/>
      <c r="D55" s="1505"/>
      <c r="E55" s="1505"/>
      <c r="F55" s="1656"/>
      <c r="G55" s="1656"/>
    </row>
    <row r="56" spans="1:7" x14ac:dyDescent="0.25">
      <c r="B56" s="1505"/>
      <c r="C56" s="1505"/>
      <c r="D56" s="1505"/>
      <c r="E56" s="1505"/>
      <c r="F56" s="1505"/>
      <c r="G56" s="1505"/>
    </row>
    <row r="57" spans="1:7" x14ac:dyDescent="0.25">
      <c r="B57" s="1505"/>
      <c r="C57" s="1505"/>
      <c r="D57" s="1505"/>
      <c r="E57" s="1505"/>
      <c r="F57" s="1505"/>
      <c r="G57" s="1505"/>
    </row>
    <row r="58" spans="1:7" x14ac:dyDescent="0.25">
      <c r="B58" s="1505"/>
      <c r="C58" s="1505"/>
      <c r="D58" s="1505"/>
      <c r="E58" s="1505"/>
      <c r="F58" s="1505"/>
      <c r="G58" s="1505"/>
    </row>
    <row r="59" spans="1:7" x14ac:dyDescent="0.25">
      <c r="B59" s="1505"/>
      <c r="C59" s="1505"/>
      <c r="D59" s="1505"/>
      <c r="E59" s="1505"/>
      <c r="F59" s="1505"/>
      <c r="G59" s="1505"/>
    </row>
    <row r="60" spans="1:7" x14ac:dyDescent="0.25">
      <c r="B60" s="1505"/>
      <c r="C60" s="1505"/>
      <c r="D60" s="1505"/>
      <c r="E60" s="1505"/>
      <c r="F60" s="1505"/>
      <c r="G60" s="1505"/>
    </row>
    <row r="61" spans="1:7" x14ac:dyDescent="0.25">
      <c r="B61" s="1505"/>
      <c r="C61" s="1505"/>
      <c r="D61" s="1505"/>
      <c r="E61" s="1505"/>
      <c r="F61" s="1505"/>
      <c r="G61" s="1505"/>
    </row>
    <row r="62" spans="1:7" x14ac:dyDescent="0.25">
      <c r="F62" s="1505"/>
      <c r="G62" s="1505"/>
    </row>
  </sheetData>
  <mergeCells count="9">
    <mergeCell ref="B3:C3"/>
    <mergeCell ref="D3:E3"/>
    <mergeCell ref="F3:G3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  <pageSetup paperSize="9" scale="80" orientation="portrait" r:id="rId1"/>
  <customProperties>
    <customPr name="_pios_id" r:id="rId2"/>
  </customProperties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1"/>
  <sheetViews>
    <sheetView showGridLines="0" showZeros="0" view="pageBreakPreview" zoomScaleNormal="100" zoomScaleSheetLayoutView="100" workbookViewId="0"/>
  </sheetViews>
  <sheetFormatPr defaultRowHeight="15" x14ac:dyDescent="0.25"/>
  <cols>
    <col min="1" max="1" width="33.5703125" style="1505" customWidth="1"/>
    <col min="2" max="4" width="13.85546875" style="1505" customWidth="1"/>
    <col min="5" max="5" width="14.7109375" style="1505" customWidth="1"/>
    <col min="6" max="6" width="15.28515625" style="1793" customWidth="1"/>
    <col min="7" max="9" width="11.7109375" style="1610" customWidth="1"/>
    <col min="10" max="16384" width="9.140625" style="1610"/>
  </cols>
  <sheetData>
    <row r="1" spans="1:9" customFormat="1" ht="36" customHeight="1" x14ac:dyDescent="0.25">
      <c r="A1" s="1677" t="s">
        <v>922</v>
      </c>
      <c r="B1" s="1677"/>
      <c r="C1" s="1677"/>
      <c r="D1" s="1677"/>
      <c r="E1" s="1677"/>
      <c r="F1" s="1679"/>
    </row>
    <row r="2" spans="1:9" customFormat="1" ht="35.25" thickBot="1" x14ac:dyDescent="0.3">
      <c r="A2" s="2420"/>
      <c r="B2" s="2420" t="s">
        <v>906</v>
      </c>
      <c r="C2" s="2420" t="s">
        <v>905</v>
      </c>
      <c r="D2" s="2420" t="s">
        <v>1115</v>
      </c>
      <c r="E2" s="2422" t="s">
        <v>904</v>
      </c>
      <c r="F2" s="1682" t="s">
        <v>903</v>
      </c>
    </row>
    <row r="3" spans="1:9" x14ac:dyDescent="0.25">
      <c r="A3" s="1205" t="s">
        <v>902</v>
      </c>
      <c r="B3" s="1201">
        <v>62664</v>
      </c>
      <c r="C3" s="1201">
        <v>5940</v>
      </c>
      <c r="D3" s="1201">
        <v>72166</v>
      </c>
      <c r="E3" s="1201">
        <v>1562</v>
      </c>
      <c r="F3" s="1200">
        <v>2.4</v>
      </c>
      <c r="G3" s="1617"/>
      <c r="H3" s="1617"/>
      <c r="I3" s="1617"/>
    </row>
    <row r="4" spans="1:9" x14ac:dyDescent="0.25">
      <c r="A4" s="1204" t="s">
        <v>888</v>
      </c>
      <c r="B4" s="1201"/>
      <c r="C4" s="1201"/>
      <c r="D4" s="1201"/>
      <c r="E4" s="1201"/>
      <c r="F4" s="1200"/>
      <c r="G4" s="1617"/>
      <c r="H4" s="1797"/>
      <c r="I4" s="1617"/>
    </row>
    <row r="5" spans="1:9" x14ac:dyDescent="0.25">
      <c r="A5" s="1203" t="s">
        <v>901</v>
      </c>
      <c r="B5" s="1201">
        <v>38900</v>
      </c>
      <c r="C5" s="1201">
        <v>5606</v>
      </c>
      <c r="D5" s="1201">
        <v>45616</v>
      </c>
      <c r="E5" s="1201">
        <v>1396</v>
      </c>
      <c r="F5" s="1200">
        <v>2.7</v>
      </c>
      <c r="G5" s="1616"/>
      <c r="H5" s="1616"/>
      <c r="I5" s="1616"/>
    </row>
    <row r="6" spans="1:9" x14ac:dyDescent="0.25">
      <c r="A6" s="1203" t="s">
        <v>897</v>
      </c>
      <c r="B6" s="1201">
        <v>23301</v>
      </c>
      <c r="C6" s="1201">
        <v>274</v>
      </c>
      <c r="D6" s="1201">
        <v>26370</v>
      </c>
      <c r="E6" s="1201">
        <v>138</v>
      </c>
      <c r="F6" s="1200">
        <v>1.4</v>
      </c>
      <c r="G6" s="1616"/>
      <c r="H6" s="1616"/>
      <c r="I6" s="1616"/>
    </row>
    <row r="7" spans="1:9" x14ac:dyDescent="0.25">
      <c r="A7" s="1203" t="s">
        <v>896</v>
      </c>
      <c r="B7" s="1201">
        <v>79</v>
      </c>
      <c r="C7" s="1201">
        <v>0</v>
      </c>
      <c r="D7" s="1201">
        <v>122</v>
      </c>
      <c r="E7" s="1201">
        <v>19</v>
      </c>
      <c r="F7" s="1200">
        <v>5.7</v>
      </c>
    </row>
    <row r="8" spans="1:9" x14ac:dyDescent="0.25">
      <c r="A8" s="1203" t="s">
        <v>895</v>
      </c>
      <c r="B8" s="1201">
        <v>7</v>
      </c>
      <c r="C8" s="1201">
        <v>0</v>
      </c>
      <c r="D8" s="1201">
        <v>8</v>
      </c>
      <c r="E8" s="1201">
        <v>0</v>
      </c>
      <c r="F8" s="1200">
        <v>20.399999999999999</v>
      </c>
    </row>
    <row r="9" spans="1:9" x14ac:dyDescent="0.25">
      <c r="A9" s="1203" t="s">
        <v>894</v>
      </c>
      <c r="B9" s="1201">
        <v>107</v>
      </c>
      <c r="C9" s="1201">
        <v>39</v>
      </c>
      <c r="D9" s="1201">
        <v>20</v>
      </c>
      <c r="E9" s="1201">
        <v>8</v>
      </c>
      <c r="F9" s="1200">
        <v>101.8</v>
      </c>
    </row>
    <row r="10" spans="1:9" x14ac:dyDescent="0.25">
      <c r="A10" s="1203" t="s">
        <v>893</v>
      </c>
      <c r="B10" s="1201">
        <v>178</v>
      </c>
      <c r="C10" s="1201">
        <v>3</v>
      </c>
      <c r="D10" s="1201">
        <v>16</v>
      </c>
      <c r="E10" s="1201">
        <v>0</v>
      </c>
      <c r="F10" s="1200">
        <v>194.9</v>
      </c>
    </row>
    <row r="11" spans="1:9" x14ac:dyDescent="0.25">
      <c r="A11" s="1203" t="s">
        <v>892</v>
      </c>
      <c r="B11" s="1201">
        <v>92</v>
      </c>
      <c r="C11" s="1201">
        <v>17</v>
      </c>
      <c r="D11" s="1201">
        <v>16</v>
      </c>
      <c r="E11" s="1201">
        <v>1</v>
      </c>
      <c r="F11" s="1200">
        <v>213.6</v>
      </c>
    </row>
    <row r="12" spans="1:9" x14ac:dyDescent="0.25">
      <c r="A12" s="1203" t="s">
        <v>891</v>
      </c>
      <c r="B12" s="1201">
        <v>0</v>
      </c>
      <c r="C12" s="1201">
        <v>0</v>
      </c>
      <c r="D12" s="1201">
        <v>0</v>
      </c>
      <c r="E12" s="1201">
        <v>0</v>
      </c>
      <c r="F12" s="1200">
        <v>0</v>
      </c>
    </row>
    <row r="13" spans="1:9" x14ac:dyDescent="0.25">
      <c r="A13" s="1203" t="s">
        <v>880</v>
      </c>
      <c r="B13" s="1201">
        <v>0</v>
      </c>
      <c r="C13" s="1201">
        <v>0</v>
      </c>
      <c r="D13" s="1201">
        <v>0</v>
      </c>
      <c r="E13" s="1201">
        <v>0</v>
      </c>
      <c r="F13" s="1200">
        <v>0</v>
      </c>
    </row>
    <row r="14" spans="1:9" x14ac:dyDescent="0.25">
      <c r="A14" s="1205"/>
      <c r="B14" s="2418"/>
      <c r="C14" s="2418"/>
      <c r="D14" s="2418"/>
      <c r="E14" s="2418"/>
      <c r="F14" s="1796"/>
    </row>
    <row r="15" spans="1:9" x14ac:dyDescent="0.25">
      <c r="A15" s="1205" t="s">
        <v>900</v>
      </c>
      <c r="B15" s="1201">
        <v>2524</v>
      </c>
      <c r="C15" s="1201">
        <v>35</v>
      </c>
      <c r="D15" s="1201">
        <v>11842</v>
      </c>
      <c r="E15" s="1201">
        <v>20</v>
      </c>
      <c r="F15" s="1200">
        <v>38.799999999999997</v>
      </c>
    </row>
    <row r="16" spans="1:9" x14ac:dyDescent="0.25">
      <c r="A16" s="1204" t="s">
        <v>888</v>
      </c>
      <c r="B16" s="1201"/>
      <c r="C16" s="1201"/>
      <c r="D16" s="1201"/>
      <c r="E16" s="1201"/>
      <c r="F16" s="1200"/>
    </row>
    <row r="17" spans="1:6" x14ac:dyDescent="0.25">
      <c r="A17" s="1203" t="s">
        <v>897</v>
      </c>
      <c r="B17" s="1201">
        <v>808</v>
      </c>
      <c r="C17" s="1201">
        <v>0</v>
      </c>
      <c r="D17" s="1201">
        <v>3875</v>
      </c>
      <c r="E17" s="1201">
        <v>0</v>
      </c>
      <c r="F17" s="1200">
        <v>15.5</v>
      </c>
    </row>
    <row r="18" spans="1:6" x14ac:dyDescent="0.25">
      <c r="A18" s="1203" t="s">
        <v>896</v>
      </c>
      <c r="B18" s="1201">
        <v>1263</v>
      </c>
      <c r="C18" s="1201">
        <v>23</v>
      </c>
      <c r="D18" s="1201">
        <v>3861</v>
      </c>
      <c r="E18" s="1201">
        <v>14</v>
      </c>
      <c r="F18" s="1200">
        <v>31.3</v>
      </c>
    </row>
    <row r="19" spans="1:6" x14ac:dyDescent="0.25">
      <c r="A19" s="1203" t="s">
        <v>895</v>
      </c>
      <c r="B19" s="1201">
        <v>326</v>
      </c>
      <c r="C19" s="1201">
        <v>11</v>
      </c>
      <c r="D19" s="1201">
        <v>3297</v>
      </c>
      <c r="E19" s="1201">
        <v>6</v>
      </c>
      <c r="F19" s="1200">
        <v>60.4</v>
      </c>
    </row>
    <row r="20" spans="1:6" x14ac:dyDescent="0.25">
      <c r="A20" s="1203" t="s">
        <v>894</v>
      </c>
      <c r="B20" s="1201">
        <v>23</v>
      </c>
      <c r="C20" s="1201">
        <v>0</v>
      </c>
      <c r="D20" s="1201">
        <v>541</v>
      </c>
      <c r="E20" s="1201">
        <v>0</v>
      </c>
      <c r="F20" s="1200">
        <v>100</v>
      </c>
    </row>
    <row r="21" spans="1:6" x14ac:dyDescent="0.25">
      <c r="A21" s="1203" t="s">
        <v>893</v>
      </c>
      <c r="B21" s="1201">
        <v>3</v>
      </c>
      <c r="C21" s="1201">
        <v>0</v>
      </c>
      <c r="D21" s="1201">
        <v>38</v>
      </c>
      <c r="E21" s="1201">
        <v>0</v>
      </c>
      <c r="F21" s="1200">
        <v>158.5</v>
      </c>
    </row>
    <row r="22" spans="1:6" x14ac:dyDescent="0.25">
      <c r="A22" s="1203" t="s">
        <v>892</v>
      </c>
      <c r="B22" s="1201">
        <v>0</v>
      </c>
      <c r="C22" s="1201">
        <v>0</v>
      </c>
      <c r="D22" s="1201">
        <v>5</v>
      </c>
      <c r="E22" s="1201">
        <v>0</v>
      </c>
      <c r="F22" s="1200">
        <v>204.8</v>
      </c>
    </row>
    <row r="23" spans="1:6" x14ac:dyDescent="0.25">
      <c r="A23" s="1203" t="s">
        <v>891</v>
      </c>
      <c r="B23" s="1201">
        <v>101</v>
      </c>
      <c r="C23" s="1201">
        <v>0</v>
      </c>
      <c r="D23" s="1201">
        <v>138</v>
      </c>
      <c r="E23" s="1201">
        <v>0</v>
      </c>
      <c r="F23" s="1200">
        <v>129.30000000000001</v>
      </c>
    </row>
    <row r="24" spans="1:6" x14ac:dyDescent="0.25">
      <c r="A24" s="1203" t="s">
        <v>880</v>
      </c>
      <c r="B24" s="1201">
        <v>0</v>
      </c>
      <c r="C24" s="1201">
        <v>0</v>
      </c>
      <c r="D24" s="1201">
        <v>86</v>
      </c>
      <c r="E24" s="1201">
        <v>0</v>
      </c>
      <c r="F24" s="1200">
        <v>0</v>
      </c>
    </row>
    <row r="25" spans="1:6" x14ac:dyDescent="0.25">
      <c r="A25" s="1205"/>
      <c r="B25" s="1201"/>
      <c r="C25" s="1201"/>
      <c r="D25" s="1201"/>
      <c r="E25" s="1201"/>
      <c r="F25" s="1200"/>
    </row>
    <row r="26" spans="1:6" x14ac:dyDescent="0.25">
      <c r="A26" s="1205" t="s">
        <v>899</v>
      </c>
      <c r="B26" s="1201">
        <v>78083</v>
      </c>
      <c r="C26" s="1201">
        <v>65024</v>
      </c>
      <c r="D26" s="1201">
        <v>111966</v>
      </c>
      <c r="E26" s="1201">
        <v>36100</v>
      </c>
      <c r="F26" s="1200">
        <v>40.5</v>
      </c>
    </row>
    <row r="27" spans="1:6" x14ac:dyDescent="0.25">
      <c r="A27" s="1204" t="s">
        <v>888</v>
      </c>
      <c r="B27" s="2418"/>
      <c r="C27" s="2418"/>
      <c r="D27" s="2418"/>
      <c r="E27" s="2418"/>
      <c r="F27" s="1796"/>
    </row>
    <row r="28" spans="1:6" x14ac:dyDescent="0.25">
      <c r="A28" s="1203" t="s">
        <v>897</v>
      </c>
      <c r="B28" s="1201">
        <v>6380</v>
      </c>
      <c r="C28" s="1201">
        <v>6039</v>
      </c>
      <c r="D28" s="1201">
        <v>9601</v>
      </c>
      <c r="E28" s="1201">
        <v>3433</v>
      </c>
      <c r="F28" s="1200">
        <v>11.2</v>
      </c>
    </row>
    <row r="29" spans="1:6" x14ac:dyDescent="0.25">
      <c r="A29" s="1203" t="s">
        <v>896</v>
      </c>
      <c r="B29" s="1201">
        <v>20678</v>
      </c>
      <c r="C29" s="1201">
        <v>24624</v>
      </c>
      <c r="D29" s="1201">
        <v>34649</v>
      </c>
      <c r="E29" s="1201">
        <v>13855</v>
      </c>
      <c r="F29" s="1200">
        <v>23.8</v>
      </c>
    </row>
    <row r="30" spans="1:6" x14ac:dyDescent="0.25">
      <c r="A30" s="1203" t="s">
        <v>895</v>
      </c>
      <c r="B30" s="1201">
        <v>35724</v>
      </c>
      <c r="C30" s="1201">
        <v>26223</v>
      </c>
      <c r="D30" s="1201">
        <v>49766</v>
      </c>
      <c r="E30" s="1201">
        <v>14862</v>
      </c>
      <c r="F30" s="1200">
        <v>41.4</v>
      </c>
    </row>
    <row r="31" spans="1:6" x14ac:dyDescent="0.25">
      <c r="A31" s="1203" t="s">
        <v>894</v>
      </c>
      <c r="B31" s="1201">
        <v>9027</v>
      </c>
      <c r="C31" s="1201">
        <v>6018</v>
      </c>
      <c r="D31" s="1201">
        <v>11672</v>
      </c>
      <c r="E31" s="1201">
        <v>3267</v>
      </c>
      <c r="F31" s="1200">
        <v>65.5</v>
      </c>
    </row>
    <row r="32" spans="1:6" x14ac:dyDescent="0.25">
      <c r="A32" s="1203" t="s">
        <v>893</v>
      </c>
      <c r="B32" s="1201">
        <v>1901</v>
      </c>
      <c r="C32" s="1201">
        <v>724</v>
      </c>
      <c r="D32" s="1201">
        <v>2084</v>
      </c>
      <c r="E32" s="1201">
        <v>430</v>
      </c>
      <c r="F32" s="1200">
        <v>112.4</v>
      </c>
    </row>
    <row r="33" spans="1:6" x14ac:dyDescent="0.25">
      <c r="A33" s="1203" t="s">
        <v>892</v>
      </c>
      <c r="B33" s="1201">
        <v>365</v>
      </c>
      <c r="C33" s="1201">
        <v>204</v>
      </c>
      <c r="D33" s="1201">
        <v>410</v>
      </c>
      <c r="E33" s="1201">
        <v>113</v>
      </c>
      <c r="F33" s="1200">
        <v>130.1</v>
      </c>
    </row>
    <row r="34" spans="1:6" x14ac:dyDescent="0.25">
      <c r="A34" s="1203" t="s">
        <v>891</v>
      </c>
      <c r="B34" s="1201">
        <v>479</v>
      </c>
      <c r="C34" s="1201">
        <v>248</v>
      </c>
      <c r="D34" s="1201">
        <v>507</v>
      </c>
      <c r="E34" s="1201">
        <v>141</v>
      </c>
      <c r="F34" s="1200">
        <v>90.2</v>
      </c>
    </row>
    <row r="35" spans="1:6" x14ac:dyDescent="0.25">
      <c r="A35" s="1203" t="s">
        <v>880</v>
      </c>
      <c r="B35" s="1201">
        <v>3530</v>
      </c>
      <c r="C35" s="1201">
        <v>943</v>
      </c>
      <c r="D35" s="1201">
        <v>3279</v>
      </c>
      <c r="E35" s="1201">
        <v>0</v>
      </c>
      <c r="F35" s="1200">
        <v>134.69999999999999</v>
      </c>
    </row>
    <row r="36" spans="1:6" x14ac:dyDescent="0.25">
      <c r="A36" s="1205"/>
      <c r="B36" s="1201"/>
      <c r="C36" s="1201"/>
      <c r="D36" s="1201"/>
      <c r="E36" s="1201"/>
      <c r="F36" s="1200"/>
    </row>
    <row r="37" spans="1:6" x14ac:dyDescent="0.25">
      <c r="A37" s="1205" t="s">
        <v>898</v>
      </c>
      <c r="B37" s="1201">
        <v>35820</v>
      </c>
      <c r="C37" s="1201">
        <v>2504</v>
      </c>
      <c r="D37" s="1201">
        <v>43865</v>
      </c>
      <c r="E37" s="1201">
        <v>1211</v>
      </c>
      <c r="F37" s="1200">
        <v>14.6</v>
      </c>
    </row>
    <row r="38" spans="1:6" x14ac:dyDescent="0.25">
      <c r="A38" s="1204" t="s">
        <v>888</v>
      </c>
      <c r="B38" s="2418"/>
      <c r="C38" s="2418"/>
      <c r="D38" s="2418"/>
      <c r="E38" s="2418"/>
      <c r="F38" s="1796"/>
    </row>
    <row r="39" spans="1:6" x14ac:dyDescent="0.25">
      <c r="A39" s="1203" t="s">
        <v>897</v>
      </c>
      <c r="B39" s="1201">
        <v>14769</v>
      </c>
      <c r="C39" s="1201">
        <v>761</v>
      </c>
      <c r="D39" s="1201">
        <v>16907</v>
      </c>
      <c r="E39" s="1201">
        <v>371</v>
      </c>
      <c r="F39" s="1200">
        <v>8.1999999999999993</v>
      </c>
    </row>
    <row r="40" spans="1:6" x14ac:dyDescent="0.25">
      <c r="A40" s="1203" t="s">
        <v>896</v>
      </c>
      <c r="B40" s="1201">
        <v>20487</v>
      </c>
      <c r="C40" s="1201">
        <v>850</v>
      </c>
      <c r="D40" s="1201">
        <v>25141</v>
      </c>
      <c r="E40" s="1201">
        <v>320</v>
      </c>
      <c r="F40" s="1200">
        <v>14.4</v>
      </c>
    </row>
    <row r="41" spans="1:6" x14ac:dyDescent="0.25">
      <c r="A41" s="1203" t="s">
        <v>895</v>
      </c>
      <c r="B41" s="1201">
        <v>415</v>
      </c>
      <c r="C41" s="1201">
        <v>621</v>
      </c>
      <c r="D41" s="1201">
        <v>1523</v>
      </c>
      <c r="E41" s="1201">
        <v>425</v>
      </c>
      <c r="F41" s="1200">
        <v>64.599999999999994</v>
      </c>
    </row>
    <row r="42" spans="1:6" x14ac:dyDescent="0.25">
      <c r="A42" s="1203" t="s">
        <v>894</v>
      </c>
      <c r="B42" s="1201">
        <v>69</v>
      </c>
      <c r="C42" s="1201">
        <v>188</v>
      </c>
      <c r="D42" s="1201">
        <v>171</v>
      </c>
      <c r="E42" s="1201">
        <v>76</v>
      </c>
      <c r="F42" s="1200">
        <v>120</v>
      </c>
    </row>
    <row r="43" spans="1:6" x14ac:dyDescent="0.25">
      <c r="A43" s="1203" t="s">
        <v>893</v>
      </c>
      <c r="B43" s="1201">
        <v>56</v>
      </c>
      <c r="C43" s="1201">
        <v>79</v>
      </c>
      <c r="D43" s="1201">
        <v>65</v>
      </c>
      <c r="E43" s="1201">
        <v>18</v>
      </c>
      <c r="F43" s="1200">
        <v>217.9</v>
      </c>
    </row>
    <row r="44" spans="1:6" x14ac:dyDescent="0.25">
      <c r="A44" s="1203" t="s">
        <v>892</v>
      </c>
      <c r="B44" s="1201">
        <v>0</v>
      </c>
      <c r="C44" s="1201">
        <v>3</v>
      </c>
      <c r="D44" s="1201">
        <v>1</v>
      </c>
      <c r="E44" s="1201">
        <v>1</v>
      </c>
      <c r="F44" s="1200">
        <v>213.9</v>
      </c>
    </row>
    <row r="45" spans="1:6" x14ac:dyDescent="0.25">
      <c r="A45" s="1203" t="s">
        <v>891</v>
      </c>
      <c r="B45" s="1201">
        <v>24</v>
      </c>
      <c r="C45" s="1201">
        <v>2</v>
      </c>
      <c r="D45" s="1201">
        <v>57</v>
      </c>
      <c r="E45" s="1201">
        <v>0</v>
      </c>
      <c r="F45" s="1200">
        <v>134.30000000000001</v>
      </c>
    </row>
    <row r="46" spans="1:6" x14ac:dyDescent="0.25">
      <c r="A46" s="1203" t="s">
        <v>880</v>
      </c>
      <c r="B46" s="1201">
        <v>0</v>
      </c>
      <c r="C46" s="1201">
        <v>0</v>
      </c>
      <c r="D46" s="1201">
        <v>0</v>
      </c>
      <c r="E46" s="1201">
        <v>0</v>
      </c>
      <c r="F46" s="1200">
        <v>0</v>
      </c>
    </row>
    <row r="47" spans="1:6" x14ac:dyDescent="0.25">
      <c r="A47" s="1205"/>
      <c r="B47" s="1201"/>
      <c r="C47" s="1201"/>
      <c r="D47" s="1201"/>
      <c r="E47" s="1201"/>
      <c r="F47" s="1200"/>
    </row>
    <row r="48" spans="1:6" x14ac:dyDescent="0.25">
      <c r="A48" s="1205" t="s">
        <v>890</v>
      </c>
      <c r="B48" s="1201">
        <v>26756</v>
      </c>
      <c r="C48" s="1201">
        <v>3958</v>
      </c>
      <c r="D48" s="1201">
        <v>28363</v>
      </c>
      <c r="E48" s="1201">
        <v>1607</v>
      </c>
      <c r="F48" s="1200">
        <v>11.8</v>
      </c>
    </row>
    <row r="49" spans="1:6" x14ac:dyDescent="0.25">
      <c r="A49" s="1204" t="s">
        <v>888</v>
      </c>
      <c r="B49" s="2418"/>
      <c r="C49" s="2418"/>
      <c r="D49" s="2418"/>
      <c r="E49" s="2418"/>
      <c r="F49" s="1796"/>
    </row>
    <row r="50" spans="1:6" x14ac:dyDescent="0.25">
      <c r="A50" s="1203" t="s">
        <v>887</v>
      </c>
      <c r="B50" s="1201">
        <v>16153</v>
      </c>
      <c r="C50" s="1201">
        <v>2895</v>
      </c>
      <c r="D50" s="1201">
        <v>17293</v>
      </c>
      <c r="E50" s="1201">
        <v>1140</v>
      </c>
      <c r="F50" s="1200">
        <v>4.8</v>
      </c>
    </row>
    <row r="51" spans="1:6" x14ac:dyDescent="0.25">
      <c r="A51" s="1203" t="s">
        <v>886</v>
      </c>
      <c r="B51" s="1201">
        <v>6325</v>
      </c>
      <c r="C51" s="1201">
        <v>617</v>
      </c>
      <c r="D51" s="1201">
        <v>6590</v>
      </c>
      <c r="E51" s="1201">
        <v>265</v>
      </c>
      <c r="F51" s="1200">
        <v>9.5</v>
      </c>
    </row>
    <row r="52" spans="1:6" x14ac:dyDescent="0.25">
      <c r="A52" s="1203" t="s">
        <v>885</v>
      </c>
      <c r="B52" s="1201">
        <v>2549</v>
      </c>
      <c r="C52" s="1201">
        <v>309</v>
      </c>
      <c r="D52" s="1201">
        <v>2690</v>
      </c>
      <c r="E52" s="1201">
        <v>141</v>
      </c>
      <c r="F52" s="1200">
        <v>18.600000000000001</v>
      </c>
    </row>
    <row r="53" spans="1:6" x14ac:dyDescent="0.25">
      <c r="A53" s="1203" t="s">
        <v>884</v>
      </c>
      <c r="B53" s="1201">
        <v>1009</v>
      </c>
      <c r="C53" s="1201">
        <v>122</v>
      </c>
      <c r="D53" s="1201">
        <v>1061</v>
      </c>
      <c r="E53" s="1201">
        <v>52</v>
      </c>
      <c r="F53" s="1200">
        <v>34.299999999999997</v>
      </c>
    </row>
    <row r="54" spans="1:6" x14ac:dyDescent="0.25">
      <c r="A54" s="1203" t="s">
        <v>883</v>
      </c>
      <c r="B54" s="1201">
        <v>60</v>
      </c>
      <c r="C54" s="1201">
        <v>3</v>
      </c>
      <c r="D54" s="1201">
        <v>62</v>
      </c>
      <c r="E54" s="1201">
        <v>2</v>
      </c>
      <c r="F54" s="1200">
        <v>51.3</v>
      </c>
    </row>
    <row r="55" spans="1:6" x14ac:dyDescent="0.25">
      <c r="A55" s="1203" t="s">
        <v>882</v>
      </c>
      <c r="B55" s="1201">
        <v>177</v>
      </c>
      <c r="C55" s="1201">
        <v>4</v>
      </c>
      <c r="D55" s="1201">
        <v>180</v>
      </c>
      <c r="E55" s="1201">
        <v>3</v>
      </c>
      <c r="F55" s="1200">
        <v>96.4</v>
      </c>
    </row>
    <row r="56" spans="1:6" x14ac:dyDescent="0.25">
      <c r="A56" s="1203" t="s">
        <v>881</v>
      </c>
      <c r="B56" s="1201">
        <v>27</v>
      </c>
      <c r="C56" s="1201">
        <v>3</v>
      </c>
      <c r="D56" s="1201">
        <v>28</v>
      </c>
      <c r="E56" s="1201">
        <v>1</v>
      </c>
      <c r="F56" s="1200">
        <v>39.299999999999997</v>
      </c>
    </row>
    <row r="57" spans="1:6" x14ac:dyDescent="0.25">
      <c r="A57" s="1203" t="s">
        <v>880</v>
      </c>
      <c r="B57" s="1201">
        <v>455</v>
      </c>
      <c r="C57" s="1201">
        <v>5</v>
      </c>
      <c r="D57" s="1201">
        <v>458</v>
      </c>
      <c r="E57" s="1201">
        <v>3</v>
      </c>
      <c r="F57" s="1200">
        <v>178.7</v>
      </c>
    </row>
    <row r="58" spans="1:6" x14ac:dyDescent="0.25">
      <c r="A58" s="1648"/>
      <c r="B58" s="1515"/>
      <c r="C58" s="1515"/>
      <c r="D58" s="1515"/>
      <c r="E58" s="1515"/>
      <c r="F58" s="1795"/>
    </row>
    <row r="59" spans="1:6" ht="17.25" customHeight="1" x14ac:dyDescent="0.25">
      <c r="A59" s="2934" t="s">
        <v>1111</v>
      </c>
      <c r="B59" s="2934"/>
      <c r="C59" s="2934"/>
      <c r="D59" s="2934"/>
      <c r="E59" s="2934"/>
      <c r="F59" s="2934"/>
    </row>
    <row r="60" spans="1:6" x14ac:dyDescent="0.25">
      <c r="A60" s="1230" t="s">
        <v>878</v>
      </c>
      <c r="B60" s="1229"/>
      <c r="C60" s="1229"/>
      <c r="D60" s="1229"/>
      <c r="E60" s="1229"/>
      <c r="F60" s="1228"/>
    </row>
    <row r="61" spans="1:6" x14ac:dyDescent="0.25">
      <c r="B61" s="1537"/>
      <c r="C61" s="1537"/>
      <c r="D61" s="1537"/>
      <c r="E61" s="1537"/>
      <c r="F61" s="1794"/>
    </row>
    <row r="69" spans="1:1" x14ac:dyDescent="0.25">
      <c r="A69" s="1779"/>
    </row>
    <row r="70" spans="1:1" x14ac:dyDescent="0.25">
      <c r="A70" s="1779"/>
    </row>
    <row r="71" spans="1:1" x14ac:dyDescent="0.25">
      <c r="A71" s="1779"/>
    </row>
  </sheetData>
  <mergeCells count="1">
    <mergeCell ref="A59:F59"/>
  </mergeCells>
  <pageMargins left="0.7" right="0.7" top="0.75" bottom="0.75" header="0.3" footer="0.3"/>
  <pageSetup paperSize="9" scale="80" orientation="portrait" r:id="rId1"/>
  <customProperties>
    <customPr name="_pios_id" r:id="rId2"/>
  </customProperties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showGridLines="0" view="pageBreakPreview" zoomScaleNormal="100" zoomScaleSheetLayoutView="100" workbookViewId="0"/>
  </sheetViews>
  <sheetFormatPr defaultRowHeight="15" x14ac:dyDescent="0.25"/>
  <cols>
    <col min="1" max="1" width="29.5703125" style="1505" customWidth="1"/>
    <col min="2" max="9" width="8.7109375" style="1505" customWidth="1"/>
    <col min="10" max="10" width="8.7109375" style="1610" customWidth="1"/>
    <col min="11" max="16384" width="9.140625" style="1610"/>
  </cols>
  <sheetData>
    <row r="1" spans="1:10" ht="50.25" customHeight="1" thickBot="1" x14ac:dyDescent="0.3">
      <c r="A1" s="1800"/>
      <c r="B1" s="2420" t="s">
        <v>906</v>
      </c>
      <c r="C1" s="2940" t="s">
        <v>905</v>
      </c>
      <c r="D1" s="2940"/>
      <c r="E1" s="2940" t="s">
        <v>1115</v>
      </c>
      <c r="F1" s="2940"/>
      <c r="G1" s="2940" t="s">
        <v>904</v>
      </c>
      <c r="H1" s="2940"/>
      <c r="I1" s="2940" t="s">
        <v>903</v>
      </c>
      <c r="J1" s="2940"/>
    </row>
    <row r="2" spans="1:10" x14ac:dyDescent="0.25">
      <c r="A2" s="1648" t="s">
        <v>889</v>
      </c>
      <c r="B2" s="1515">
        <v>16081</v>
      </c>
      <c r="C2" s="1610"/>
      <c r="D2" s="1515">
        <v>20743</v>
      </c>
      <c r="E2" s="1610"/>
      <c r="F2" s="1515">
        <v>33029</v>
      </c>
      <c r="G2" s="1610"/>
      <c r="H2" s="1515">
        <v>16871</v>
      </c>
      <c r="I2" s="1610"/>
      <c r="J2" s="1795">
        <v>25.5</v>
      </c>
    </row>
    <row r="3" spans="1:10" x14ac:dyDescent="0.25">
      <c r="A3" s="1799" t="s">
        <v>888</v>
      </c>
      <c r="B3" s="1515"/>
      <c r="C3" s="1610"/>
      <c r="D3" s="1515"/>
      <c r="E3" s="1610"/>
      <c r="F3" s="1515"/>
      <c r="G3" s="1610"/>
      <c r="H3" s="1515"/>
      <c r="I3" s="1610"/>
      <c r="J3" s="1795"/>
    </row>
    <row r="4" spans="1:10" x14ac:dyDescent="0.25">
      <c r="A4" s="1648" t="s">
        <v>887</v>
      </c>
      <c r="B4" s="1515">
        <v>5195</v>
      </c>
      <c r="C4" s="1610"/>
      <c r="D4" s="1515">
        <v>12268</v>
      </c>
      <c r="E4" s="1610"/>
      <c r="F4" s="1515">
        <v>15363</v>
      </c>
      <c r="G4" s="1610"/>
      <c r="H4" s="1515">
        <v>10152</v>
      </c>
      <c r="I4" s="1610"/>
      <c r="J4" s="1795">
        <v>9.3000000000000007</v>
      </c>
    </row>
    <row r="5" spans="1:10" x14ac:dyDescent="0.25">
      <c r="A5" s="1648" t="s">
        <v>886</v>
      </c>
      <c r="B5" s="1515">
        <v>4177</v>
      </c>
      <c r="C5" s="1610"/>
      <c r="D5" s="1515">
        <v>4774</v>
      </c>
      <c r="E5" s="1610"/>
      <c r="F5" s="1515">
        <v>8097</v>
      </c>
      <c r="G5" s="1610"/>
      <c r="H5" s="1515">
        <v>3899</v>
      </c>
      <c r="I5" s="1610"/>
      <c r="J5" s="1795">
        <v>17.600000000000001</v>
      </c>
    </row>
    <row r="6" spans="1:10" x14ac:dyDescent="0.25">
      <c r="A6" s="1648" t="s">
        <v>885</v>
      </c>
      <c r="B6" s="1515">
        <v>2314</v>
      </c>
      <c r="C6" s="1610"/>
      <c r="D6" s="1515">
        <v>1998</v>
      </c>
      <c r="E6" s="1610"/>
      <c r="F6" s="1515">
        <v>3916</v>
      </c>
      <c r="G6" s="1610"/>
      <c r="H6" s="1515">
        <v>1585</v>
      </c>
      <c r="I6" s="1610"/>
      <c r="J6" s="1795">
        <v>29.9</v>
      </c>
    </row>
    <row r="7" spans="1:10" x14ac:dyDescent="0.25">
      <c r="A7" s="1648" t="s">
        <v>884</v>
      </c>
      <c r="B7" s="1515">
        <v>1363</v>
      </c>
      <c r="C7" s="1610"/>
      <c r="D7" s="1515">
        <v>769</v>
      </c>
      <c r="E7" s="1610"/>
      <c r="F7" s="1515">
        <v>1895</v>
      </c>
      <c r="G7" s="1610"/>
      <c r="H7" s="1515">
        <v>528</v>
      </c>
      <c r="I7" s="1610"/>
      <c r="J7" s="1795">
        <v>39.700000000000003</v>
      </c>
    </row>
    <row r="8" spans="1:10" x14ac:dyDescent="0.25">
      <c r="A8" s="1648" t="s">
        <v>883</v>
      </c>
      <c r="B8" s="1515">
        <v>1686</v>
      </c>
      <c r="C8" s="1610"/>
      <c r="D8" s="1515">
        <v>403</v>
      </c>
      <c r="E8" s="1610"/>
      <c r="F8" s="1515">
        <v>2005</v>
      </c>
      <c r="G8" s="1610"/>
      <c r="H8" s="1515">
        <v>313</v>
      </c>
      <c r="I8" s="1610"/>
      <c r="J8" s="1795">
        <v>43.8</v>
      </c>
    </row>
    <row r="9" spans="1:10" x14ac:dyDescent="0.25">
      <c r="A9" s="1648" t="s">
        <v>882</v>
      </c>
      <c r="B9" s="1515">
        <v>790</v>
      </c>
      <c r="C9" s="1610"/>
      <c r="D9" s="1515">
        <v>179</v>
      </c>
      <c r="E9" s="1610"/>
      <c r="F9" s="1515">
        <v>939</v>
      </c>
      <c r="G9" s="1610"/>
      <c r="H9" s="1515">
        <v>149</v>
      </c>
      <c r="I9" s="1610"/>
      <c r="J9" s="1795">
        <v>66.7</v>
      </c>
    </row>
    <row r="10" spans="1:10" x14ac:dyDescent="0.25">
      <c r="A10" s="1648" t="s">
        <v>881</v>
      </c>
      <c r="B10" s="1515">
        <v>48</v>
      </c>
      <c r="C10" s="1610"/>
      <c r="D10" s="1515">
        <v>108</v>
      </c>
      <c r="E10" s="1610"/>
      <c r="F10" s="1515">
        <v>97</v>
      </c>
      <c r="G10" s="1610"/>
      <c r="H10" s="1515">
        <v>38</v>
      </c>
      <c r="I10" s="1610"/>
      <c r="J10" s="1795">
        <v>42.1</v>
      </c>
    </row>
    <row r="11" spans="1:10" x14ac:dyDescent="0.25">
      <c r="A11" s="1648" t="s">
        <v>880</v>
      </c>
      <c r="B11" s="1515">
        <v>508</v>
      </c>
      <c r="C11" s="1610"/>
      <c r="D11" s="1515">
        <v>243</v>
      </c>
      <c r="E11" s="1610"/>
      <c r="F11" s="1515">
        <v>718</v>
      </c>
      <c r="G11" s="1610"/>
      <c r="H11" s="1515">
        <v>207</v>
      </c>
      <c r="I11" s="1610"/>
      <c r="J11" s="1795">
        <v>292.7</v>
      </c>
    </row>
    <row r="12" spans="1:10" x14ac:dyDescent="0.25">
      <c r="A12" s="1648"/>
      <c r="B12" s="1515"/>
      <c r="C12" s="1610"/>
      <c r="D12" s="1515"/>
      <c r="E12" s="1610"/>
      <c r="F12" s="1515"/>
      <c r="G12" s="1610"/>
      <c r="H12" s="1515"/>
      <c r="I12" s="1610"/>
      <c r="J12" s="1795"/>
    </row>
    <row r="13" spans="1:10" x14ac:dyDescent="0.25">
      <c r="A13" s="1648" t="s">
        <v>879</v>
      </c>
      <c r="B13" s="1515">
        <v>2205</v>
      </c>
      <c r="C13" s="1610"/>
      <c r="D13" s="1515">
        <v>115</v>
      </c>
      <c r="E13" s="1610"/>
      <c r="F13" s="1515">
        <v>2234</v>
      </c>
      <c r="G13" s="1610"/>
      <c r="H13" s="1515">
        <v>15</v>
      </c>
      <c r="I13" s="1610"/>
      <c r="J13" s="1795">
        <v>80</v>
      </c>
    </row>
    <row r="14" spans="1:10" x14ac:dyDescent="0.25">
      <c r="A14" s="2934" t="s">
        <v>1111</v>
      </c>
      <c r="B14" s="2934"/>
      <c r="C14" s="2934"/>
      <c r="D14" s="2934"/>
      <c r="E14" s="2934"/>
      <c r="F14" s="2934"/>
      <c r="G14" s="2126"/>
      <c r="H14" s="2126"/>
      <c r="I14" s="2126"/>
      <c r="J14" s="2125"/>
    </row>
    <row r="15" spans="1:10" x14ac:dyDescent="0.25">
      <c r="A15" s="1230" t="s">
        <v>878</v>
      </c>
      <c r="B15" s="1229"/>
      <c r="C15" s="1229"/>
      <c r="D15" s="1229"/>
      <c r="E15" s="1229"/>
      <c r="F15" s="1228"/>
    </row>
    <row r="18" spans="1:9" x14ac:dyDescent="0.25">
      <c r="A18" s="1677" t="s">
        <v>924</v>
      </c>
      <c r="B18" s="1677"/>
      <c r="C18" s="1677"/>
      <c r="D18" s="1677"/>
      <c r="E18" s="1677"/>
    </row>
    <row r="19" spans="1:9" x14ac:dyDescent="0.25">
      <c r="A19" s="2456" t="s">
        <v>1242</v>
      </c>
    </row>
    <row r="20" spans="1:9" x14ac:dyDescent="0.25">
      <c r="A20" s="1507"/>
      <c r="B20" s="2938" t="s">
        <v>837</v>
      </c>
      <c r="C20" s="2938"/>
      <c r="D20" s="2938" t="s">
        <v>836</v>
      </c>
      <c r="E20" s="2938"/>
      <c r="F20" s="2938" t="s">
        <v>835</v>
      </c>
      <c r="G20" s="2939"/>
      <c r="H20" s="2939" t="s">
        <v>410</v>
      </c>
      <c r="I20" s="2939"/>
    </row>
    <row r="21" spans="1:9" ht="13.5" customHeight="1" x14ac:dyDescent="0.25">
      <c r="A21" s="2936" t="s">
        <v>213</v>
      </c>
      <c r="B21" s="2918" t="s">
        <v>823</v>
      </c>
      <c r="C21" s="2918" t="s">
        <v>834</v>
      </c>
      <c r="D21" s="2918" t="s">
        <v>823</v>
      </c>
      <c r="E21" s="2918" t="s">
        <v>834</v>
      </c>
      <c r="F21" s="2918" t="s">
        <v>823</v>
      </c>
      <c r="G21" s="2918" t="s">
        <v>834</v>
      </c>
      <c r="H21" s="2918" t="s">
        <v>823</v>
      </c>
      <c r="I21" s="2918" t="s">
        <v>834</v>
      </c>
    </row>
    <row r="22" spans="1:9" ht="15.75" thickBot="1" x14ac:dyDescent="0.3">
      <c r="A22" s="2937"/>
      <c r="B22" s="2935"/>
      <c r="C22" s="2935"/>
      <c r="D22" s="2935"/>
      <c r="E22" s="2935"/>
      <c r="F22" s="2935"/>
      <c r="G22" s="2935"/>
      <c r="H22" s="2935"/>
      <c r="I22" s="2935"/>
    </row>
    <row r="23" spans="1:9" x14ac:dyDescent="0.25">
      <c r="A23" s="1622" t="s">
        <v>1097</v>
      </c>
      <c r="B23" s="1798">
        <v>715</v>
      </c>
      <c r="C23" s="1798">
        <v>57</v>
      </c>
      <c r="D23" s="1798">
        <v>988</v>
      </c>
      <c r="E23" s="1798">
        <v>79</v>
      </c>
      <c r="F23" s="1798"/>
      <c r="G23" s="1798"/>
      <c r="H23" s="1798">
        <v>1703</v>
      </c>
      <c r="I23" s="1798">
        <v>136</v>
      </c>
    </row>
    <row r="24" spans="1:9" x14ac:dyDescent="0.25">
      <c r="A24" s="1622" t="s">
        <v>833</v>
      </c>
      <c r="B24" s="1798">
        <v>138</v>
      </c>
      <c r="C24" s="1798">
        <v>11</v>
      </c>
      <c r="D24" s="1798">
        <v>141</v>
      </c>
      <c r="E24" s="1798">
        <v>11</v>
      </c>
      <c r="F24" s="1798"/>
      <c r="G24" s="1798"/>
      <c r="H24" s="1798">
        <v>278</v>
      </c>
      <c r="I24" s="1798">
        <v>22</v>
      </c>
    </row>
    <row r="25" spans="1:9" x14ac:dyDescent="0.25">
      <c r="A25" s="1622" t="s">
        <v>832</v>
      </c>
      <c r="B25" s="1798">
        <v>160</v>
      </c>
      <c r="C25" s="1798">
        <v>13</v>
      </c>
      <c r="D25" s="1798"/>
      <c r="E25" s="1798"/>
      <c r="F25" s="1798">
        <v>6705</v>
      </c>
      <c r="G25" s="1798">
        <v>536</v>
      </c>
      <c r="H25" s="1798">
        <v>6865</v>
      </c>
      <c r="I25" s="1798">
        <v>549</v>
      </c>
    </row>
    <row r="26" spans="1:9" x14ac:dyDescent="0.25">
      <c r="A26" s="1622" t="s">
        <v>831</v>
      </c>
      <c r="B26" s="1798"/>
      <c r="C26" s="1798"/>
      <c r="D26" s="1798">
        <v>18</v>
      </c>
      <c r="E26" s="1798">
        <v>1</v>
      </c>
      <c r="F26" s="1798"/>
      <c r="G26" s="1798"/>
      <c r="H26" s="1798">
        <v>18</v>
      </c>
      <c r="I26" s="1798">
        <v>1</v>
      </c>
    </row>
    <row r="27" spans="1:9" x14ac:dyDescent="0.25">
      <c r="A27" s="1622" t="s">
        <v>830</v>
      </c>
      <c r="B27" s="1798"/>
      <c r="C27" s="1798"/>
      <c r="D27" s="1798">
        <v>0</v>
      </c>
      <c r="E27" s="1798">
        <v>0</v>
      </c>
      <c r="F27" s="1798"/>
      <c r="G27" s="1798"/>
      <c r="H27" s="1798">
        <v>0</v>
      </c>
      <c r="I27" s="1798">
        <v>0</v>
      </c>
    </row>
    <row r="28" spans="1:9" x14ac:dyDescent="0.25">
      <c r="A28" s="1622" t="s">
        <v>707</v>
      </c>
      <c r="B28" s="1798">
        <v>-437</v>
      </c>
      <c r="C28" s="1798">
        <v>-35</v>
      </c>
      <c r="D28" s="1798"/>
      <c r="E28" s="1798"/>
      <c r="F28" s="1798"/>
      <c r="G28" s="1798"/>
      <c r="H28" s="1798">
        <v>-437</v>
      </c>
      <c r="I28" s="1798">
        <v>-35</v>
      </c>
    </row>
    <row r="29" spans="1:9" x14ac:dyDescent="0.25">
      <c r="A29" s="1622" t="s">
        <v>829</v>
      </c>
      <c r="B29" s="1798">
        <v>1114</v>
      </c>
      <c r="C29" s="1798">
        <v>89</v>
      </c>
      <c r="D29" s="1798"/>
      <c r="E29" s="1798"/>
      <c r="F29" s="1798"/>
      <c r="G29" s="1798"/>
      <c r="H29" s="1798">
        <v>1114</v>
      </c>
      <c r="I29" s="1798">
        <v>89</v>
      </c>
    </row>
    <row r="30" spans="1:9" x14ac:dyDescent="0.25">
      <c r="A30" s="1622" t="s">
        <v>828</v>
      </c>
      <c r="B30" s="1798">
        <v>314</v>
      </c>
      <c r="C30" s="1798">
        <v>25</v>
      </c>
      <c r="D30" s="1798"/>
      <c r="E30" s="1798"/>
      <c r="F30" s="1798"/>
      <c r="G30" s="1798"/>
      <c r="H30" s="1798">
        <v>314</v>
      </c>
      <c r="I30" s="1798">
        <v>25</v>
      </c>
    </row>
    <row r="31" spans="1:9" x14ac:dyDescent="0.25">
      <c r="A31" s="1621" t="s">
        <v>827</v>
      </c>
      <c r="B31" s="1798">
        <v>277</v>
      </c>
      <c r="C31" s="1798">
        <v>22</v>
      </c>
      <c r="D31" s="1798"/>
      <c r="E31" s="1798"/>
      <c r="F31" s="1798"/>
      <c r="G31" s="1798"/>
      <c r="H31" s="1798">
        <v>277</v>
      </c>
      <c r="I31" s="1798">
        <v>22</v>
      </c>
    </row>
    <row r="32" spans="1:9" x14ac:dyDescent="0.25">
      <c r="A32" s="2428" t="s">
        <v>410</v>
      </c>
      <c r="B32" s="2455">
        <v>2282</v>
      </c>
      <c r="C32" s="2455">
        <v>183</v>
      </c>
      <c r="D32" s="2455">
        <v>1147</v>
      </c>
      <c r="E32" s="2455">
        <v>92</v>
      </c>
      <c r="F32" s="2455">
        <v>6705</v>
      </c>
      <c r="G32" s="2455">
        <v>536</v>
      </c>
      <c r="H32" s="2455">
        <v>10133</v>
      </c>
      <c r="I32" s="2455">
        <v>811</v>
      </c>
    </row>
    <row r="33" spans="1:9" x14ac:dyDescent="0.25">
      <c r="A33" s="1167" t="s">
        <v>923</v>
      </c>
      <c r="B33" s="1163"/>
      <c r="C33" s="1163"/>
      <c r="D33" s="1163"/>
      <c r="E33" s="1163"/>
      <c r="F33" s="1163"/>
      <c r="G33" s="1163"/>
      <c r="H33" s="1163"/>
      <c r="I33" s="1163"/>
    </row>
  </sheetData>
  <mergeCells count="18">
    <mergeCell ref="B20:C20"/>
    <mergeCell ref="D20:E20"/>
    <mergeCell ref="F20:G20"/>
    <mergeCell ref="H20:I20"/>
    <mergeCell ref="C1:D1"/>
    <mergeCell ref="E1:F1"/>
    <mergeCell ref="G1:H1"/>
    <mergeCell ref="I1:J1"/>
    <mergeCell ref="A14:F14"/>
    <mergeCell ref="G21:G22"/>
    <mergeCell ref="H21:H22"/>
    <mergeCell ref="I21:I22"/>
    <mergeCell ref="A21:A22"/>
    <mergeCell ref="B21:B22"/>
    <mergeCell ref="C21:C22"/>
    <mergeCell ref="D21:D22"/>
    <mergeCell ref="E21:E22"/>
    <mergeCell ref="F21:F22"/>
  </mergeCells>
  <pageMargins left="0.7" right="0.7" top="0.75" bottom="0.75" header="0.3" footer="0.3"/>
  <pageSetup paperSize="9" scale="80" orientation="portrait" r:id="rId1"/>
  <customProperties>
    <customPr name="_pios_id" r:id="rId2"/>
  </customProperties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I66"/>
  <sheetViews>
    <sheetView view="pageBreakPreview" zoomScale="80" zoomScaleNormal="100" zoomScaleSheetLayoutView="80" workbookViewId="0">
      <selection activeCell="F12" sqref="F12"/>
    </sheetView>
  </sheetViews>
  <sheetFormatPr defaultColWidth="9.140625" defaultRowHeight="15" x14ac:dyDescent="0.25"/>
  <cols>
    <col min="1" max="2" width="37.7109375" style="1231" customWidth="1"/>
    <col min="3" max="3" width="13.28515625" style="1231" customWidth="1"/>
    <col min="4" max="4" width="13" style="1231" customWidth="1"/>
    <col min="5" max="6" width="17" style="1231" customWidth="1"/>
    <col min="7" max="7" width="15" style="1231" customWidth="1"/>
    <col min="8" max="16384" width="9.140625" style="1231"/>
  </cols>
  <sheetData>
    <row r="1" spans="1:9" ht="13.5" customHeight="1" x14ac:dyDescent="0.25">
      <c r="A1" s="2774" t="s">
        <v>928</v>
      </c>
      <c r="B1" s="2773"/>
      <c r="C1" s="2772"/>
      <c r="D1" s="2772"/>
      <c r="E1" s="2772"/>
      <c r="F1" s="2772"/>
      <c r="G1" s="2773"/>
      <c r="I1" s="2773"/>
    </row>
    <row r="2" spans="1:9" ht="13.5" customHeight="1" x14ac:dyDescent="0.25">
      <c r="A2" s="2773"/>
      <c r="B2" s="2773"/>
      <c r="C2" s="2772"/>
      <c r="D2" s="2772"/>
      <c r="E2" s="2772"/>
      <c r="F2" s="2772"/>
      <c r="G2" s="2772"/>
    </row>
    <row r="3" spans="1:9" ht="13.5" customHeight="1" x14ac:dyDescent="0.25">
      <c r="A3" s="1237" t="s">
        <v>927</v>
      </c>
      <c r="B3" s="1237"/>
      <c r="C3" s="2760"/>
      <c r="D3" s="2760"/>
      <c r="E3" s="2760"/>
      <c r="F3" s="2760"/>
      <c r="G3" s="2760"/>
    </row>
    <row r="4" spans="1:9" ht="13.5" customHeight="1" x14ac:dyDescent="0.25">
      <c r="A4" s="2771" t="s">
        <v>1250</v>
      </c>
      <c r="B4" s="2770"/>
      <c r="C4" s="2760"/>
      <c r="D4" s="2760"/>
      <c r="E4" s="2760"/>
      <c r="F4" s="2760"/>
      <c r="G4" s="2760"/>
    </row>
    <row r="5" spans="1:9" ht="13.5" customHeight="1" x14ac:dyDescent="0.25">
      <c r="A5" s="2769" t="s">
        <v>1244</v>
      </c>
      <c r="B5" s="1251"/>
      <c r="C5" s="1240"/>
      <c r="D5" s="1240"/>
      <c r="E5" s="1240"/>
      <c r="F5" s="1240"/>
      <c r="G5" s="1240"/>
    </row>
    <row r="6" spans="1:9" ht="13.5" customHeight="1" x14ac:dyDescent="0.25">
      <c r="A6" s="1239"/>
      <c r="B6" s="1239"/>
      <c r="C6" s="1242"/>
      <c r="D6" s="1242"/>
      <c r="E6" s="1249"/>
      <c r="F6" s="1249"/>
      <c r="G6" s="1249"/>
    </row>
    <row r="7" spans="1:9" ht="13.5" customHeight="1" x14ac:dyDescent="0.25">
      <c r="A7" s="2733"/>
      <c r="B7" s="2733"/>
      <c r="C7" s="2762"/>
      <c r="D7" s="2763"/>
      <c r="E7" s="2763"/>
      <c r="F7" s="2762"/>
      <c r="G7" s="2763"/>
    </row>
    <row r="8" spans="1:9" ht="13.5" customHeight="1" x14ac:dyDescent="0.25">
      <c r="A8" s="2733"/>
      <c r="B8" s="2733"/>
      <c r="C8" s="1250"/>
      <c r="D8" s="1248"/>
      <c r="E8" s="1248"/>
      <c r="F8" s="1250"/>
      <c r="G8" s="2763"/>
    </row>
    <row r="9" spans="1:9" ht="13.5" customHeight="1" x14ac:dyDescent="0.25">
      <c r="A9" s="1239"/>
      <c r="B9" s="1239"/>
      <c r="C9" s="1242"/>
      <c r="D9" s="1243"/>
      <c r="E9" s="1243"/>
      <c r="F9" s="1242"/>
      <c r="G9" s="1249"/>
    </row>
    <row r="10" spans="1:9" ht="13.5" customHeight="1" x14ac:dyDescent="0.25">
      <c r="A10" s="2734"/>
      <c r="B10" s="2734"/>
      <c r="C10" s="2768"/>
      <c r="D10" s="2767"/>
      <c r="E10" s="2767"/>
      <c r="F10" s="2768"/>
      <c r="G10" s="2767"/>
    </row>
    <row r="11" spans="1:9" ht="13.5" customHeight="1" x14ac:dyDescent="0.25">
      <c r="A11" s="2735"/>
      <c r="B11" s="2735"/>
      <c r="C11" s="2762"/>
      <c r="D11" s="2763"/>
      <c r="E11" s="2763"/>
      <c r="F11" s="2766"/>
      <c r="G11" s="2765"/>
    </row>
    <row r="12" spans="1:9" ht="13.5" customHeight="1" x14ac:dyDescent="0.25">
      <c r="A12" s="2735"/>
      <c r="B12" s="2735"/>
      <c r="C12" s="2736"/>
      <c r="D12" s="1248"/>
      <c r="E12" s="1248"/>
      <c r="F12" s="1247"/>
      <c r="G12" s="2764"/>
    </row>
    <row r="13" spans="1:9" ht="13.5" customHeight="1" x14ac:dyDescent="0.25">
      <c r="A13" s="2737"/>
      <c r="B13" s="2737"/>
      <c r="C13" s="2738"/>
      <c r="D13" s="1243"/>
      <c r="E13" s="1243"/>
      <c r="F13" s="1246"/>
      <c r="G13" s="1242"/>
      <c r="H13" s="2744"/>
    </row>
    <row r="14" spans="1:9" ht="13.5" customHeight="1" x14ac:dyDescent="0.25">
      <c r="A14" s="2763"/>
      <c r="B14" s="2763"/>
      <c r="C14" s="2763"/>
      <c r="D14" s="2763"/>
      <c r="E14" s="2763"/>
      <c r="F14" s="2762"/>
      <c r="G14" s="2761"/>
      <c r="H14" s="2744"/>
    </row>
    <row r="15" spans="1:9" ht="13.5" customHeight="1" x14ac:dyDescent="0.25">
      <c r="A15" s="1239"/>
      <c r="B15" s="1239"/>
      <c r="C15" s="1244"/>
      <c r="D15" s="1245"/>
      <c r="E15" s="1245"/>
      <c r="F15" s="1244"/>
      <c r="G15" s="1244"/>
      <c r="H15" s="2744"/>
    </row>
    <row r="16" spans="1:9" ht="13.5" customHeight="1" x14ac:dyDescent="0.25">
      <c r="A16" s="1232"/>
      <c r="B16" s="1232"/>
      <c r="C16" s="1240"/>
      <c r="D16" s="1240"/>
      <c r="E16" s="1240"/>
      <c r="F16" s="1240"/>
      <c r="G16" s="2760"/>
      <c r="H16" s="2744"/>
    </row>
    <row r="17" spans="1:8" ht="13.5" customHeight="1" x14ac:dyDescent="0.25">
      <c r="A17" s="2747"/>
      <c r="B17" s="2747"/>
      <c r="C17" s="2747"/>
      <c r="D17" s="2747"/>
      <c r="E17" s="2747"/>
      <c r="F17" s="2746"/>
      <c r="G17" s="2760"/>
      <c r="H17" s="2744"/>
    </row>
    <row r="18" spans="1:8" ht="13.5" customHeight="1" x14ac:dyDescent="0.25">
      <c r="A18" s="2747"/>
      <c r="B18" s="2747"/>
      <c r="C18" s="2747"/>
      <c r="D18" s="2747"/>
      <c r="E18" s="2747"/>
      <c r="F18" s="2746"/>
      <c r="G18" s="2760"/>
      <c r="H18" s="2744"/>
    </row>
    <row r="19" spans="1:8" ht="13.5" customHeight="1" x14ac:dyDescent="0.25">
      <c r="A19" s="2759"/>
      <c r="B19" s="2759"/>
      <c r="C19" s="2759"/>
      <c r="D19" s="2759"/>
      <c r="E19" s="2759"/>
      <c r="F19" s="2758"/>
      <c r="G19" s="2760"/>
      <c r="H19" s="2744"/>
    </row>
    <row r="20" spans="1:8" ht="13.5" customHeight="1" x14ac:dyDescent="0.25">
      <c r="A20" s="2759"/>
      <c r="B20" s="2759"/>
      <c r="C20" s="2759"/>
      <c r="D20" s="2759"/>
      <c r="E20" s="2759"/>
      <c r="F20" s="2758"/>
      <c r="H20" s="2744"/>
    </row>
    <row r="21" spans="1:8" ht="13.5" customHeight="1" x14ac:dyDescent="0.25">
      <c r="C21" s="1237"/>
      <c r="D21" s="1232"/>
      <c r="E21" s="1232"/>
      <c r="F21" s="1232"/>
      <c r="H21" s="2744"/>
    </row>
    <row r="22" spans="1:8" ht="13.5" customHeight="1" x14ac:dyDescent="0.25">
      <c r="C22" s="1232"/>
      <c r="D22" s="1232"/>
      <c r="E22" s="1232"/>
      <c r="F22" s="1232"/>
      <c r="H22" s="2744"/>
    </row>
    <row r="23" spans="1:8" ht="13.5" customHeight="1" x14ac:dyDescent="0.25">
      <c r="C23" s="1240"/>
      <c r="D23" s="2739"/>
      <c r="E23" s="1240"/>
      <c r="F23" s="1240"/>
      <c r="G23" s="2757"/>
      <c r="H23" s="2744"/>
    </row>
    <row r="24" spans="1:8" ht="13.5" customHeight="1" x14ac:dyDescent="0.25">
      <c r="C24" s="1240"/>
      <c r="D24" s="1240"/>
      <c r="E24" s="1240"/>
      <c r="F24" s="1240"/>
      <c r="G24" s="2757"/>
      <c r="H24" s="2744"/>
    </row>
    <row r="25" spans="1:8" ht="13.5" customHeight="1" x14ac:dyDescent="0.25">
      <c r="C25" s="1240"/>
      <c r="D25" s="1240"/>
      <c r="E25" s="1240"/>
      <c r="F25" s="1240"/>
      <c r="G25" s="2756"/>
      <c r="H25" s="2744"/>
    </row>
    <row r="26" spans="1:8" ht="13.5" customHeight="1" x14ac:dyDescent="0.25">
      <c r="C26" s="1243"/>
      <c r="D26" s="1243"/>
      <c r="E26" s="1240"/>
      <c r="F26" s="1240"/>
      <c r="G26" s="1240"/>
      <c r="H26" s="2744"/>
    </row>
    <row r="27" spans="1:8" ht="13.5" customHeight="1" x14ac:dyDescent="0.25">
      <c r="C27" s="1243"/>
      <c r="D27" s="1243"/>
      <c r="E27" s="1242"/>
      <c r="F27" s="1242"/>
      <c r="G27" s="1242"/>
      <c r="H27" s="2744"/>
    </row>
    <row r="28" spans="1:8" ht="13.5" customHeight="1" x14ac:dyDescent="0.25">
      <c r="A28" s="951" t="s">
        <v>926</v>
      </c>
      <c r="B28" s="1237"/>
      <c r="C28" s="2750"/>
      <c r="D28" s="2750"/>
      <c r="E28" s="2752"/>
      <c r="F28" s="2752"/>
      <c r="G28" s="2752"/>
      <c r="H28" s="2744"/>
    </row>
    <row r="29" spans="1:8" ht="13.5" customHeight="1" x14ac:dyDescent="0.25">
      <c r="A29" s="2748" t="s">
        <v>1244</v>
      </c>
      <c r="B29" s="2749"/>
      <c r="C29" s="2750"/>
      <c r="D29" s="2750"/>
      <c r="E29" s="2752"/>
      <c r="F29" s="2752"/>
      <c r="G29" s="2752"/>
      <c r="H29" s="2744"/>
    </row>
    <row r="30" spans="1:8" ht="13.5" customHeight="1" x14ac:dyDescent="0.25">
      <c r="A30" s="1241"/>
      <c r="B30" s="1241"/>
      <c r="C30" s="2750"/>
      <c r="D30" s="2750"/>
      <c r="E30" s="2755"/>
      <c r="F30" s="2755"/>
      <c r="G30" s="2755"/>
      <c r="H30" s="2744"/>
    </row>
    <row r="31" spans="1:8" ht="13.5" customHeight="1" x14ac:dyDescent="0.25">
      <c r="A31" s="1240"/>
      <c r="B31" s="1240"/>
      <c r="C31" s="2750"/>
      <c r="D31" s="2750"/>
      <c r="E31" s="2755"/>
      <c r="F31" s="2755"/>
      <c r="G31" s="2755"/>
      <c r="H31" s="2744"/>
    </row>
    <row r="32" spans="1:8" ht="13.5" customHeight="1" x14ac:dyDescent="0.25">
      <c r="A32" s="1240"/>
      <c r="B32" s="1240"/>
      <c r="C32" s="2750"/>
      <c r="D32" s="2750"/>
      <c r="E32" s="2755"/>
      <c r="F32" s="2755"/>
      <c r="G32" s="2755"/>
      <c r="H32" s="2744"/>
    </row>
    <row r="33" spans="1:8" ht="13.5" customHeight="1" x14ac:dyDescent="0.25">
      <c r="A33" s="1239"/>
      <c r="B33" s="1239"/>
      <c r="C33" s="2750"/>
      <c r="D33" s="2750"/>
      <c r="E33" s="2752"/>
      <c r="F33" s="2752"/>
      <c r="G33" s="2752"/>
      <c r="H33" s="2744"/>
    </row>
    <row r="34" spans="1:8" ht="13.5" customHeight="1" x14ac:dyDescent="0.25">
      <c r="A34" s="2753"/>
      <c r="B34" s="2753"/>
      <c r="C34" s="2750"/>
      <c r="D34" s="2750"/>
      <c r="E34" s="2755"/>
      <c r="F34" s="2755"/>
      <c r="G34" s="2755"/>
      <c r="H34" s="2744"/>
    </row>
    <row r="35" spans="1:8" ht="13.5" customHeight="1" x14ac:dyDescent="0.25">
      <c r="A35" s="2753"/>
      <c r="B35" s="2753"/>
      <c r="C35" s="2750"/>
      <c r="D35" s="2750"/>
      <c r="E35" s="2755"/>
      <c r="F35" s="2755"/>
      <c r="G35" s="2755"/>
      <c r="H35" s="2744"/>
    </row>
    <row r="36" spans="1:8" ht="13.5" customHeight="1" x14ac:dyDescent="0.25">
      <c r="A36" s="2751"/>
      <c r="B36" s="2751"/>
      <c r="C36" s="2750"/>
      <c r="D36" s="2750"/>
      <c r="E36" s="2755"/>
      <c r="F36" s="2755"/>
      <c r="G36" s="2755"/>
      <c r="H36" s="2744"/>
    </row>
    <row r="37" spans="1:8" ht="13.5" customHeight="1" x14ac:dyDescent="0.25">
      <c r="A37" s="2753"/>
      <c r="B37" s="2753"/>
      <c r="C37" s="2750"/>
      <c r="D37" s="2750"/>
      <c r="E37" s="2755"/>
      <c r="F37" s="2755"/>
      <c r="G37" s="2755"/>
      <c r="H37" s="2744"/>
    </row>
    <row r="38" spans="1:8" ht="13.5" customHeight="1" x14ac:dyDescent="0.25">
      <c r="A38" s="2753"/>
      <c r="B38" s="2753"/>
      <c r="C38" s="2750"/>
      <c r="D38" s="2750"/>
      <c r="E38" s="2752"/>
      <c r="F38" s="2752"/>
      <c r="G38" s="2752"/>
      <c r="H38" s="2744"/>
    </row>
    <row r="39" spans="1:8" ht="13.5" customHeight="1" x14ac:dyDescent="0.25">
      <c r="A39" s="2753"/>
      <c r="B39" s="2753"/>
      <c r="C39" s="2750"/>
      <c r="D39" s="2750"/>
      <c r="E39" s="2754"/>
      <c r="F39" s="2754"/>
      <c r="G39" s="2754"/>
      <c r="H39" s="2744"/>
    </row>
    <row r="40" spans="1:8" ht="13.5" customHeight="1" x14ac:dyDescent="0.25">
      <c r="A40" s="2753"/>
      <c r="B40" s="2753"/>
      <c r="C40" s="2750"/>
      <c r="D40" s="2750"/>
      <c r="E40" s="2752"/>
      <c r="F40" s="2752"/>
      <c r="G40" s="2752"/>
      <c r="H40" s="2744"/>
    </row>
    <row r="41" spans="1:8" ht="13.5" customHeight="1" x14ac:dyDescent="0.25">
      <c r="A41" s="2753"/>
      <c r="B41" s="2753"/>
      <c r="C41" s="1232"/>
      <c r="D41" s="1232"/>
      <c r="E41" s="2752"/>
      <c r="F41" s="2752"/>
      <c r="G41" s="2752"/>
      <c r="H41" s="2744"/>
    </row>
    <row r="42" spans="1:8" ht="13.5" customHeight="1" x14ac:dyDescent="0.25">
      <c r="A42" s="2751"/>
      <c r="B42" s="2751"/>
      <c r="C42" s="2750"/>
      <c r="D42" s="2750"/>
      <c r="E42" s="1232"/>
      <c r="F42" s="1232"/>
      <c r="G42" s="1232"/>
      <c r="H42" s="2744"/>
    </row>
    <row r="43" spans="1:8" ht="13.5" customHeight="1" x14ac:dyDescent="0.25">
      <c r="C43" s="2750"/>
      <c r="D43" s="2750"/>
      <c r="E43" s="1232"/>
      <c r="F43" s="1232"/>
      <c r="G43" s="1232"/>
      <c r="H43" s="2744"/>
    </row>
    <row r="44" spans="1:8" ht="13.5" customHeight="1" x14ac:dyDescent="0.25">
      <c r="C44" s="2750"/>
      <c r="D44" s="2750"/>
      <c r="E44" s="1232"/>
      <c r="F44" s="1232"/>
      <c r="G44" s="1232"/>
      <c r="H44" s="2744"/>
    </row>
    <row r="45" spans="1:8" ht="13.5" customHeight="1" x14ac:dyDescent="0.25">
      <c r="A45" s="1232"/>
      <c r="B45" s="1232"/>
      <c r="C45" s="1232"/>
      <c r="D45" s="1232"/>
      <c r="E45" s="1232"/>
      <c r="F45" s="1232"/>
      <c r="G45" s="1232"/>
      <c r="H45" s="2744"/>
    </row>
    <row r="46" spans="1:8" ht="13.5" customHeight="1" x14ac:dyDescent="0.25">
      <c r="C46" s="2740"/>
      <c r="D46" s="2741"/>
      <c r="E46" s="1238"/>
      <c r="F46" s="1238"/>
      <c r="G46" s="1238"/>
      <c r="H46" s="2744"/>
    </row>
    <row r="47" spans="1:8" ht="13.5" customHeight="1" x14ac:dyDescent="0.25">
      <c r="C47" s="1232"/>
      <c r="D47" s="1232"/>
      <c r="E47" s="1232"/>
      <c r="F47" s="1232"/>
      <c r="G47" s="1232"/>
      <c r="H47" s="2744"/>
    </row>
    <row r="48" spans="1:8" ht="13.5" customHeight="1" x14ac:dyDescent="0.25">
      <c r="B48" s="1237"/>
      <c r="C48" s="1234"/>
      <c r="D48" s="1235"/>
      <c r="E48" s="1232"/>
      <c r="F48" s="1232"/>
      <c r="H48" s="2744"/>
    </row>
    <row r="49" spans="1:8" ht="13.5" customHeight="1" x14ac:dyDescent="0.25">
      <c r="B49" s="2749"/>
      <c r="C49" s="1234"/>
      <c r="D49" s="2742"/>
      <c r="E49" s="1232"/>
      <c r="F49" s="1232"/>
      <c r="H49" s="2744"/>
    </row>
    <row r="50" spans="1:8" ht="13.5" customHeight="1" x14ac:dyDescent="0.25">
      <c r="A50" s="951" t="s">
        <v>925</v>
      </c>
      <c r="B50" s="1236"/>
      <c r="C50" s="2743"/>
      <c r="D50" s="1234"/>
      <c r="E50" s="1232"/>
      <c r="F50" s="1232"/>
      <c r="H50" s="2744"/>
    </row>
    <row r="51" spans="1:8" ht="13.5" customHeight="1" x14ac:dyDescent="0.25">
      <c r="A51" s="2748" t="s">
        <v>1244</v>
      </c>
      <c r="B51" s="1236"/>
      <c r="C51" s="1235"/>
      <c r="D51" s="1234"/>
      <c r="E51" s="1232"/>
      <c r="F51" s="1232"/>
      <c r="H51" s="2744"/>
    </row>
    <row r="52" spans="1:8" ht="13.5" customHeight="1" x14ac:dyDescent="0.25">
      <c r="A52" s="1232"/>
      <c r="B52" s="1232"/>
      <c r="C52" s="1232"/>
      <c r="D52" s="1232"/>
      <c r="E52" s="1232"/>
      <c r="F52" s="1232"/>
      <c r="H52" s="2744"/>
    </row>
    <row r="53" spans="1:8" ht="13.5" customHeight="1" x14ac:dyDescent="0.25">
      <c r="A53" s="2747"/>
      <c r="B53" s="2747"/>
      <c r="C53" s="2747"/>
      <c r="D53" s="2747"/>
      <c r="E53" s="2747"/>
      <c r="F53" s="2746"/>
      <c r="H53" s="2744"/>
    </row>
    <row r="54" spans="1:8" ht="13.5" customHeight="1" x14ac:dyDescent="0.25">
      <c r="A54" s="2747"/>
      <c r="B54" s="2747"/>
      <c r="C54" s="2747"/>
      <c r="D54" s="2747"/>
      <c r="E54" s="2747"/>
      <c r="F54" s="2746"/>
      <c r="H54" s="2744"/>
    </row>
    <row r="55" spans="1:8" ht="13.5" customHeight="1" x14ac:dyDescent="0.25">
      <c r="A55" s="2745"/>
      <c r="B55" s="2745"/>
      <c r="C55" s="1232"/>
      <c r="D55" s="1232"/>
      <c r="E55" s="1232"/>
      <c r="F55" s="1232"/>
      <c r="H55" s="2744"/>
    </row>
    <row r="56" spans="1:8" ht="13.5" customHeight="1" x14ac:dyDescent="0.25">
      <c r="B56" s="2745"/>
      <c r="C56" s="1232"/>
      <c r="D56" s="1232"/>
      <c r="E56" s="1232"/>
      <c r="F56" s="1232"/>
      <c r="H56" s="2744"/>
    </row>
    <row r="57" spans="1:8" x14ac:dyDescent="0.25">
      <c r="H57" s="2744"/>
    </row>
    <row r="58" spans="1:8" x14ac:dyDescent="0.25">
      <c r="H58" s="2744"/>
    </row>
    <row r="59" spans="1:8" x14ac:dyDescent="0.25">
      <c r="H59" s="2744"/>
    </row>
    <row r="60" spans="1:8" x14ac:dyDescent="0.25">
      <c r="H60" s="2744"/>
    </row>
    <row r="61" spans="1:8" x14ac:dyDescent="0.25">
      <c r="H61" s="2744"/>
    </row>
    <row r="62" spans="1:8" x14ac:dyDescent="0.25">
      <c r="H62" s="2744"/>
    </row>
    <row r="63" spans="1:8" x14ac:dyDescent="0.25">
      <c r="H63" s="2744"/>
    </row>
    <row r="64" spans="1:8" x14ac:dyDescent="0.25">
      <c r="H64" s="2744"/>
    </row>
    <row r="65" spans="8:8" x14ac:dyDescent="0.25">
      <c r="H65" s="2744"/>
    </row>
    <row r="66" spans="8:8" x14ac:dyDescent="0.25">
      <c r="H66" s="2744"/>
    </row>
  </sheetData>
  <pageMargins left="0.7" right="0.7" top="0.75" bottom="0.75" header="0.3" footer="0.3"/>
  <pageSetup paperSize="9" scale="80" pageOrder="overThenDown" orientation="portrait" r:id="rId1"/>
  <headerFooter>
    <oddHeader>&amp;R&amp;"Arial,Normal"&amp;8Risk, liquidity and capital management</oddHeader>
    <oddFooter>&amp;C&amp;7Fact book - Q4 2017</oddFooter>
  </headerFooter>
  <drawing r:id="rId2"/>
  <legacyDrawingHF r:id="rId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6">
    <tabColor rgb="FFFFFF99"/>
  </sheetPr>
  <dimension ref="A1:AV60"/>
  <sheetViews>
    <sheetView view="pageBreakPreview" topLeftCell="X1" zoomScale="110" zoomScaleNormal="100" zoomScaleSheetLayoutView="110" workbookViewId="0">
      <selection activeCell="I55" sqref="I55"/>
    </sheetView>
  </sheetViews>
  <sheetFormatPr defaultColWidth="9.140625" defaultRowHeight="15" x14ac:dyDescent="0.25"/>
  <cols>
    <col min="1" max="1" width="50.28515625" style="859" customWidth="1"/>
    <col min="2" max="6" width="9.7109375" style="859" customWidth="1"/>
    <col min="7" max="7" width="1.42578125" style="859" customWidth="1"/>
    <col min="8" max="8" width="43.7109375" style="780" customWidth="1"/>
    <col min="9" max="9" width="7.7109375" style="780" customWidth="1"/>
    <col min="10" max="10" width="7.140625" style="780" customWidth="1"/>
    <col min="11" max="11" width="7.85546875" style="780" customWidth="1"/>
    <col min="12" max="12" width="7.42578125" style="780" customWidth="1"/>
    <col min="13" max="13" width="7.5703125" style="780" customWidth="1"/>
    <col min="14" max="14" width="8.28515625" style="780" customWidth="1"/>
    <col min="15" max="15" width="10.42578125" style="780" customWidth="1"/>
    <col min="16" max="16" width="6.7109375" style="780" customWidth="1"/>
    <col min="17" max="17" width="5.5703125" style="780" customWidth="1"/>
    <col min="18" max="18" width="37" style="780" customWidth="1"/>
    <col min="19" max="19" width="6.28515625" style="780" customWidth="1"/>
    <col min="20" max="20" width="7.42578125" style="780" customWidth="1"/>
    <col min="21" max="21" width="8" style="780" customWidth="1"/>
    <col min="22" max="25" width="6.5703125" style="780" customWidth="1"/>
    <col min="26" max="26" width="7.140625" style="780" customWidth="1"/>
    <col min="27" max="27" width="6.28515625" style="780" customWidth="1"/>
    <col min="28" max="28" width="1" style="780" customWidth="1"/>
    <col min="29" max="29" width="36.7109375" style="780" customWidth="1"/>
    <col min="30" max="30" width="6.7109375" style="780" customWidth="1"/>
    <col min="31" max="31" width="7.140625" style="780" customWidth="1"/>
    <col min="32" max="32" width="8.140625" style="780" customWidth="1"/>
    <col min="33" max="33" width="6.42578125" style="780" customWidth="1"/>
    <col min="34" max="34" width="6.7109375" style="780" customWidth="1"/>
    <col min="35" max="35" width="6.85546875" style="780" customWidth="1"/>
    <col min="36" max="36" width="6.5703125" style="780" customWidth="1"/>
    <col min="37" max="37" width="7.140625" style="780" customWidth="1"/>
    <col min="38" max="38" width="6.28515625" style="780" customWidth="1"/>
    <col min="39" max="39" width="2" style="780" customWidth="1"/>
    <col min="40" max="40" width="34.85546875" style="780" customWidth="1"/>
    <col min="41" max="46" width="10.28515625" style="780" customWidth="1"/>
    <col min="47" max="47" width="3.42578125" style="780" customWidth="1"/>
    <col min="48" max="16384" width="9.140625" style="780"/>
  </cols>
  <sheetData>
    <row r="1" spans="1:48" ht="13.5" customHeight="1" x14ac:dyDescent="0.25">
      <c r="A1" s="809" t="s">
        <v>996</v>
      </c>
      <c r="B1" s="785"/>
      <c r="C1" s="785"/>
      <c r="D1" s="785"/>
      <c r="E1" s="785"/>
      <c r="F1" s="785"/>
      <c r="G1" s="785"/>
      <c r="H1" s="809" t="s">
        <v>995</v>
      </c>
      <c r="I1" s="1874"/>
      <c r="J1" s="1874"/>
      <c r="K1" s="1874"/>
      <c r="L1" s="1874"/>
      <c r="M1" s="1874"/>
      <c r="N1" s="1874"/>
      <c r="O1" s="1874"/>
      <c r="P1" s="1874"/>
      <c r="Q1" s="1874"/>
      <c r="R1" s="809" t="s">
        <v>994</v>
      </c>
      <c r="AC1" s="809" t="s">
        <v>994</v>
      </c>
      <c r="AN1" s="809" t="s">
        <v>1274</v>
      </c>
      <c r="AO1" s="1874"/>
      <c r="AP1" s="1874"/>
      <c r="AQ1" s="1874"/>
      <c r="AR1" s="1874"/>
      <c r="AS1" s="1874"/>
      <c r="AT1" s="1874"/>
    </row>
    <row r="2" spans="1:48" ht="13.5" customHeight="1" x14ac:dyDescent="0.25">
      <c r="A2" s="1876" t="s">
        <v>1242</v>
      </c>
      <c r="B2" s="1852"/>
      <c r="C2" s="1852"/>
      <c r="D2" s="1852"/>
      <c r="E2" s="1852"/>
      <c r="F2" s="1852"/>
      <c r="G2" s="1852"/>
      <c r="H2" s="1876" t="s">
        <v>1242</v>
      </c>
      <c r="I2" s="1874"/>
      <c r="J2" s="1874"/>
      <c r="K2" s="1874"/>
      <c r="L2" s="1874"/>
      <c r="M2" s="1874"/>
      <c r="N2" s="1874"/>
      <c r="O2" s="1874"/>
      <c r="P2" s="1874"/>
      <c r="Q2" s="1874"/>
      <c r="R2" s="1876" t="s">
        <v>1242</v>
      </c>
      <c r="AC2" s="1876" t="s">
        <v>1242</v>
      </c>
      <c r="AN2" s="1876" t="s">
        <v>1242</v>
      </c>
      <c r="AO2" s="1874"/>
      <c r="AP2" s="1874"/>
      <c r="AQ2" s="1874"/>
      <c r="AR2" s="1874"/>
      <c r="AS2" s="1874"/>
      <c r="AT2" s="1874"/>
    </row>
    <row r="3" spans="1:48" ht="12" customHeight="1" x14ac:dyDescent="0.25">
      <c r="A3" s="1900"/>
      <c r="B3" s="2344"/>
      <c r="C3" s="2344"/>
      <c r="D3" s="2344"/>
      <c r="E3" s="2344"/>
      <c r="F3" s="2344"/>
      <c r="G3" s="2344"/>
      <c r="Q3" s="1885"/>
      <c r="R3" s="890" t="s">
        <v>993</v>
      </c>
      <c r="AC3" s="890" t="s">
        <v>993</v>
      </c>
      <c r="AN3" s="890"/>
      <c r="AO3" s="1850"/>
      <c r="AP3" s="1850"/>
      <c r="AQ3" s="1850"/>
      <c r="AR3" s="1850"/>
      <c r="AS3" s="1850"/>
      <c r="AT3" s="1850"/>
      <c r="AU3" s="1850"/>
      <c r="AV3" s="1850"/>
    </row>
    <row r="4" spans="1:48" ht="15.75" thickBot="1" x14ac:dyDescent="0.3">
      <c r="A4" s="1900"/>
      <c r="B4" s="1871"/>
      <c r="C4" s="1871"/>
      <c r="D4" s="1871"/>
      <c r="E4" s="1871"/>
      <c r="F4" s="1871"/>
      <c r="G4" s="1871"/>
      <c r="Q4" s="1899"/>
      <c r="AN4" s="2367"/>
      <c r="AO4" s="2943" t="s">
        <v>991</v>
      </c>
      <c r="AP4" s="2943"/>
      <c r="AQ4" s="2943" t="s">
        <v>972</v>
      </c>
      <c r="AR4" s="2943"/>
      <c r="AS4" s="2943" t="s">
        <v>986</v>
      </c>
      <c r="AT4" s="2943"/>
      <c r="AU4" s="1850"/>
      <c r="AV4" s="1850"/>
    </row>
    <row r="5" spans="1:48" ht="26.25" customHeight="1" thickBot="1" x14ac:dyDescent="0.3">
      <c r="A5" s="1897" t="s">
        <v>992</v>
      </c>
      <c r="B5" s="1257"/>
      <c r="C5" s="1257"/>
      <c r="D5" s="1257"/>
      <c r="E5" s="1257"/>
      <c r="F5" s="1257"/>
      <c r="G5" s="1871"/>
      <c r="Q5" s="1899"/>
      <c r="R5" s="1865" t="s">
        <v>987</v>
      </c>
      <c r="S5" s="2577" t="s">
        <v>957</v>
      </c>
      <c r="T5" s="2577" t="s">
        <v>956</v>
      </c>
      <c r="U5" s="2577" t="s">
        <v>955</v>
      </c>
      <c r="V5" s="2577" t="s">
        <v>954</v>
      </c>
      <c r="W5" s="2577" t="s">
        <v>953</v>
      </c>
      <c r="X5" s="2577" t="s">
        <v>952</v>
      </c>
      <c r="Y5" s="2577" t="s">
        <v>951</v>
      </c>
      <c r="Z5" s="2577" t="s">
        <v>950</v>
      </c>
      <c r="AA5" s="2577" t="s">
        <v>410</v>
      </c>
      <c r="AB5" s="842"/>
      <c r="AC5" s="1865" t="s">
        <v>986</v>
      </c>
      <c r="AD5" s="1864" t="s">
        <v>957</v>
      </c>
      <c r="AE5" s="1864" t="s">
        <v>956</v>
      </c>
      <c r="AF5" s="1864" t="s">
        <v>955</v>
      </c>
      <c r="AG5" s="1864" t="s">
        <v>954</v>
      </c>
      <c r="AH5" s="1864" t="s">
        <v>953</v>
      </c>
      <c r="AI5" s="1864" t="s">
        <v>952</v>
      </c>
      <c r="AJ5" s="1864" t="s">
        <v>951</v>
      </c>
      <c r="AK5" s="1864" t="s">
        <v>950</v>
      </c>
      <c r="AL5" s="1864" t="s">
        <v>410</v>
      </c>
      <c r="AM5" s="1885"/>
      <c r="AN5" s="2366" t="s">
        <v>213</v>
      </c>
      <c r="AO5" s="2365" t="s">
        <v>1273</v>
      </c>
      <c r="AP5" s="2364" t="s">
        <v>1272</v>
      </c>
      <c r="AQ5" s="2364" t="s">
        <v>1273</v>
      </c>
      <c r="AR5" s="2364" t="s">
        <v>1272</v>
      </c>
      <c r="AS5" s="2364" t="s">
        <v>1273</v>
      </c>
      <c r="AT5" s="2364" t="s">
        <v>1272</v>
      </c>
      <c r="AU5" s="1850"/>
      <c r="AV5" s="1850"/>
    </row>
    <row r="6" spans="1:48" ht="20.25" customHeight="1" thickBot="1" x14ac:dyDescent="0.3">
      <c r="A6" s="1897" t="s">
        <v>990</v>
      </c>
      <c r="B6" s="1257"/>
      <c r="C6" s="1257"/>
      <c r="D6" s="1257"/>
      <c r="E6" s="1257"/>
      <c r="F6" s="1257"/>
      <c r="G6" s="1871"/>
      <c r="H6" s="1898" t="s">
        <v>417</v>
      </c>
      <c r="I6" s="1869" t="s">
        <v>986</v>
      </c>
      <c r="J6" s="1869" t="s">
        <v>973</v>
      </c>
      <c r="K6" s="1869" t="s">
        <v>958</v>
      </c>
      <c r="L6" s="2572" t="s">
        <v>987</v>
      </c>
      <c r="M6" s="1869" t="s">
        <v>972</v>
      </c>
      <c r="N6" s="1869" t="s">
        <v>4</v>
      </c>
      <c r="O6" s="1869" t="s">
        <v>989</v>
      </c>
      <c r="P6" s="1869" t="s">
        <v>410</v>
      </c>
      <c r="Q6" s="1264"/>
      <c r="R6" s="1848" t="s">
        <v>948</v>
      </c>
      <c r="S6" s="2566">
        <v>0.6</v>
      </c>
      <c r="T6" s="2578"/>
      <c r="U6" s="2578"/>
      <c r="V6" s="2578"/>
      <c r="W6" s="2578"/>
      <c r="X6" s="2578"/>
      <c r="Y6" s="2578"/>
      <c r="Z6" s="2578"/>
      <c r="AA6" s="2578">
        <v>0.6</v>
      </c>
      <c r="AB6" s="842"/>
      <c r="AC6" s="1848" t="s">
        <v>948</v>
      </c>
      <c r="AD6" s="1255">
        <v>22.2</v>
      </c>
      <c r="AE6" s="1851"/>
      <c r="AF6" s="1851"/>
      <c r="AG6" s="1851"/>
      <c r="AH6" s="1851"/>
      <c r="AI6" s="1851"/>
      <c r="AJ6" s="1851"/>
      <c r="AK6" s="1851"/>
      <c r="AL6" s="1851">
        <v>22.2</v>
      </c>
      <c r="AM6" s="1885"/>
      <c r="AN6" s="2363"/>
      <c r="AO6" s="2362"/>
      <c r="AP6" s="2362"/>
      <c r="AQ6" s="2362"/>
      <c r="AR6" s="2362"/>
      <c r="AS6" s="2362"/>
      <c r="AT6" s="2362"/>
      <c r="AU6" s="1850"/>
      <c r="AV6" s="1850"/>
    </row>
    <row r="7" spans="1:48" ht="13.5" customHeight="1" x14ac:dyDescent="0.25">
      <c r="A7" s="1897"/>
      <c r="B7" s="1850"/>
      <c r="C7" s="1850"/>
      <c r="D7" s="1850"/>
      <c r="E7" s="1850"/>
      <c r="F7" s="1850"/>
      <c r="G7" s="1871"/>
      <c r="H7" s="1848" t="s">
        <v>948</v>
      </c>
      <c r="I7" s="2566">
        <v>22.2</v>
      </c>
      <c r="J7" s="2566">
        <v>1.9</v>
      </c>
      <c r="K7" s="2566">
        <v>1.3</v>
      </c>
      <c r="L7" s="2566">
        <v>0.6</v>
      </c>
      <c r="M7" s="2566">
        <v>12.4</v>
      </c>
      <c r="N7" s="2566">
        <v>0.2</v>
      </c>
      <c r="O7" s="2567"/>
      <c r="P7" s="2566">
        <v>38.6</v>
      </c>
      <c r="Q7" s="1264"/>
      <c r="R7" s="1848" t="s">
        <v>946</v>
      </c>
      <c r="S7" s="2566">
        <v>12.5</v>
      </c>
      <c r="T7" s="2566">
        <v>3.2</v>
      </c>
      <c r="U7" s="2566">
        <v>7.4</v>
      </c>
      <c r="V7" s="2566">
        <v>6.1</v>
      </c>
      <c r="W7" s="2566">
        <v>11.1</v>
      </c>
      <c r="X7" s="2566">
        <v>5</v>
      </c>
      <c r="Y7" s="2566">
        <v>36</v>
      </c>
      <c r="Z7" s="2578"/>
      <c r="AA7" s="2578">
        <v>81.2</v>
      </c>
      <c r="AB7" s="842"/>
      <c r="AC7" s="1848" t="s">
        <v>946</v>
      </c>
      <c r="AD7" s="1255">
        <v>16.100000000000001</v>
      </c>
      <c r="AE7" s="1255">
        <v>4.5</v>
      </c>
      <c r="AF7" s="1255">
        <v>7.3</v>
      </c>
      <c r="AG7" s="1255">
        <v>7.6</v>
      </c>
      <c r="AH7" s="1255">
        <v>18.2</v>
      </c>
      <c r="AI7" s="1255">
        <v>13.3</v>
      </c>
      <c r="AJ7" s="1255">
        <v>15.4</v>
      </c>
      <c r="AK7" s="1851"/>
      <c r="AL7" s="1851">
        <v>82.5</v>
      </c>
      <c r="AM7" s="1851"/>
      <c r="AN7" s="2356"/>
      <c r="AO7" s="2361"/>
      <c r="AP7" s="2361"/>
      <c r="AQ7" s="2361"/>
      <c r="AR7" s="2361"/>
      <c r="AS7" s="2361"/>
      <c r="AT7" s="2361"/>
      <c r="AU7" s="1850"/>
      <c r="AV7" s="1850"/>
    </row>
    <row r="8" spans="1:48" ht="13.5" customHeight="1" thickBot="1" x14ac:dyDescent="0.3">
      <c r="A8" s="1850"/>
      <c r="B8" s="1897" t="s">
        <v>988</v>
      </c>
      <c r="C8" s="1850"/>
      <c r="D8" s="1850"/>
      <c r="E8" s="1850"/>
      <c r="F8" s="1896"/>
      <c r="G8" s="1871"/>
      <c r="H8" s="1848" t="s">
        <v>946</v>
      </c>
      <c r="I8" s="2566">
        <v>82.5</v>
      </c>
      <c r="J8" s="2566">
        <v>80</v>
      </c>
      <c r="K8" s="2566">
        <v>48.5</v>
      </c>
      <c r="L8" s="2566">
        <v>81.2</v>
      </c>
      <c r="M8" s="2566">
        <v>16.2</v>
      </c>
      <c r="N8" s="2566">
        <v>2.5</v>
      </c>
      <c r="O8" s="2567"/>
      <c r="P8" s="2566">
        <v>310.89999999999998</v>
      </c>
      <c r="Q8" s="1264"/>
      <c r="R8" s="1848" t="s">
        <v>945</v>
      </c>
      <c r="S8" s="2566">
        <v>4.3</v>
      </c>
      <c r="T8" s="2566"/>
      <c r="U8" s="2566"/>
      <c r="V8" s="2566"/>
      <c r="W8" s="2566"/>
      <c r="X8" s="2566"/>
      <c r="Y8" s="2578"/>
      <c r="Z8" s="2578"/>
      <c r="AA8" s="2578">
        <v>4.4000000000000004</v>
      </c>
      <c r="AB8" s="842"/>
      <c r="AC8" s="1848" t="s">
        <v>945</v>
      </c>
      <c r="AD8" s="1255">
        <v>3</v>
      </c>
      <c r="AE8" s="1255">
        <v>1.9</v>
      </c>
      <c r="AF8" s="1255">
        <v>1.5</v>
      </c>
      <c r="AG8" s="1255">
        <v>0.4</v>
      </c>
      <c r="AH8" s="1255">
        <v>0.6</v>
      </c>
      <c r="AI8" s="1255"/>
      <c r="AJ8" s="1851"/>
      <c r="AK8" s="1851"/>
      <c r="AL8" s="1851">
        <v>7.5</v>
      </c>
      <c r="AM8" s="1851"/>
      <c r="AN8" s="2355" t="s">
        <v>1271</v>
      </c>
      <c r="AO8" s="2355">
        <v>91328.023554484273</v>
      </c>
      <c r="AP8" s="2355">
        <v>88616.787149884141</v>
      </c>
      <c r="AQ8" s="2355">
        <v>20503.797739138881</v>
      </c>
      <c r="AR8" s="2355">
        <v>20381.503880785291</v>
      </c>
      <c r="AS8" s="2355">
        <v>27278.097157571614</v>
      </c>
      <c r="AT8" s="2355">
        <v>27022.758122979307</v>
      </c>
      <c r="AU8" s="2352"/>
      <c r="AV8" s="1850"/>
    </row>
    <row r="9" spans="1:48" ht="13.5" customHeight="1" thickBot="1" x14ac:dyDescent="0.3">
      <c r="A9" s="1865" t="s">
        <v>213</v>
      </c>
      <c r="B9" s="1895" t="s">
        <v>987</v>
      </c>
      <c r="C9" s="1895" t="s">
        <v>986</v>
      </c>
      <c r="D9" s="1895" t="s">
        <v>972</v>
      </c>
      <c r="E9" s="1895" t="s">
        <v>4</v>
      </c>
      <c r="F9" s="1895" t="s">
        <v>985</v>
      </c>
      <c r="G9" s="1871"/>
      <c r="H9" s="1848" t="s">
        <v>945</v>
      </c>
      <c r="I9" s="2566">
        <v>7.5</v>
      </c>
      <c r="J9" s="2566">
        <v>0.6</v>
      </c>
      <c r="K9" s="2566">
        <v>0.1</v>
      </c>
      <c r="L9" s="2566">
        <v>4.4000000000000004</v>
      </c>
      <c r="M9" s="2566">
        <v>4.3</v>
      </c>
      <c r="N9" s="2566">
        <v>0.4</v>
      </c>
      <c r="O9" s="2567"/>
      <c r="P9" s="2566">
        <v>17.2</v>
      </c>
      <c r="Q9" s="1264"/>
      <c r="R9" s="1848" t="s">
        <v>944</v>
      </c>
      <c r="S9" s="2566">
        <v>15</v>
      </c>
      <c r="T9" s="2578"/>
      <c r="U9" s="2578"/>
      <c r="V9" s="2578"/>
      <c r="W9" s="2578"/>
      <c r="X9" s="2578"/>
      <c r="Y9" s="2578"/>
      <c r="Z9" s="2566"/>
      <c r="AA9" s="2566">
        <v>15</v>
      </c>
      <c r="AB9" s="842"/>
      <c r="AC9" s="1848" t="s">
        <v>944</v>
      </c>
      <c r="AD9" s="1255">
        <v>13.6</v>
      </c>
      <c r="AE9" s="1851"/>
      <c r="AF9" s="1851"/>
      <c r="AG9" s="1851"/>
      <c r="AH9" s="1851"/>
      <c r="AI9" s="1851"/>
      <c r="AJ9" s="1851"/>
      <c r="AK9" s="1255"/>
      <c r="AL9" s="1255">
        <v>13.6</v>
      </c>
      <c r="AM9" s="1883"/>
      <c r="AN9" s="2354" t="s">
        <v>1270</v>
      </c>
      <c r="AO9" s="2353">
        <v>87319.88887980982</v>
      </c>
      <c r="AP9" s="2353">
        <v>85209.872676410858</v>
      </c>
      <c r="AQ9" s="2353">
        <v>19867.995200679616</v>
      </c>
      <c r="AR9" s="2353">
        <v>19841.071723094916</v>
      </c>
      <c r="AS9" s="2353">
        <v>26475.648837397712</v>
      </c>
      <c r="AT9" s="2353">
        <v>26340.677050831495</v>
      </c>
      <c r="AU9" s="2352"/>
      <c r="AV9" s="1850"/>
    </row>
    <row r="10" spans="1:48" ht="13.5" customHeight="1" x14ac:dyDescent="0.25">
      <c r="A10" s="1894" t="s">
        <v>965</v>
      </c>
      <c r="B10" s="1893">
        <v>601.89798339657045</v>
      </c>
      <c r="C10" s="1893">
        <v>22216.42306482339</v>
      </c>
      <c r="D10" s="1893">
        <v>12395.312424352158</v>
      </c>
      <c r="E10" s="1893">
        <v>3350.7444034163314</v>
      </c>
      <c r="F10" s="1893">
        <v>38564.377875988452</v>
      </c>
      <c r="G10" s="1871"/>
      <c r="H10" s="1848" t="s">
        <v>944</v>
      </c>
      <c r="I10" s="2566">
        <v>13.6</v>
      </c>
      <c r="J10" s="2566">
        <v>20.399999999999999</v>
      </c>
      <c r="K10" s="2566">
        <v>8</v>
      </c>
      <c r="L10" s="2566">
        <v>15</v>
      </c>
      <c r="M10" s="2566">
        <v>12.7</v>
      </c>
      <c r="N10" s="2566">
        <v>0.5</v>
      </c>
      <c r="O10" s="2566">
        <v>12.5</v>
      </c>
      <c r="P10" s="2566">
        <v>82.8</v>
      </c>
      <c r="Q10" s="1265"/>
      <c r="R10" s="1848" t="s">
        <v>931</v>
      </c>
      <c r="S10" s="2566"/>
      <c r="T10" s="2578"/>
      <c r="U10" s="2578"/>
      <c r="V10" s="2578"/>
      <c r="W10" s="2578"/>
      <c r="X10" s="2578"/>
      <c r="Y10" s="2578"/>
      <c r="Z10" s="2566">
        <v>2.2000000000000002</v>
      </c>
      <c r="AA10" s="2566">
        <v>2.2000000000000002</v>
      </c>
      <c r="AB10" s="842"/>
      <c r="AC10" s="1848" t="s">
        <v>931</v>
      </c>
      <c r="AD10" s="1255"/>
      <c r="AE10" s="1851"/>
      <c r="AF10" s="1851"/>
      <c r="AG10" s="1851"/>
      <c r="AH10" s="1851"/>
      <c r="AI10" s="1851"/>
      <c r="AJ10" s="1851"/>
      <c r="AK10" s="1255">
        <v>28.5</v>
      </c>
      <c r="AL10" s="1255">
        <v>28.5</v>
      </c>
      <c r="AM10" s="1255"/>
      <c r="AN10" s="2354" t="s">
        <v>1269</v>
      </c>
      <c r="AO10" s="2353">
        <v>4008.1346746744539</v>
      </c>
      <c r="AP10" s="2353">
        <v>3406.9144734732854</v>
      </c>
      <c r="AQ10" s="2353">
        <v>635.80253845926552</v>
      </c>
      <c r="AR10" s="2353">
        <v>540.43215769037556</v>
      </c>
      <c r="AS10" s="2353">
        <v>802.44832017390013</v>
      </c>
      <c r="AT10" s="2353">
        <v>682.08107214781512</v>
      </c>
      <c r="AU10" s="2352"/>
      <c r="AV10" s="1850"/>
    </row>
    <row r="11" spans="1:48" x14ac:dyDescent="0.25">
      <c r="A11" s="1866" t="s">
        <v>964</v>
      </c>
      <c r="B11" s="1892">
        <v>48.617795000000001</v>
      </c>
      <c r="C11" s="1892">
        <v>35.331879999999998</v>
      </c>
      <c r="D11" s="1892">
        <v>0.57788412999999994</v>
      </c>
      <c r="E11" s="1892">
        <v>41.662053589999992</v>
      </c>
      <c r="F11" s="1892">
        <v>126.18961271999999</v>
      </c>
      <c r="G11" s="1871"/>
      <c r="H11" s="1848" t="s">
        <v>931</v>
      </c>
      <c r="I11" s="2566">
        <v>28.5</v>
      </c>
      <c r="J11" s="2566">
        <v>3.8</v>
      </c>
      <c r="K11" s="2566">
        <v>1.9</v>
      </c>
      <c r="L11" s="2566">
        <v>2.2000000000000002</v>
      </c>
      <c r="M11" s="2566">
        <v>4.5</v>
      </c>
      <c r="N11" s="2566">
        <v>1.3</v>
      </c>
      <c r="O11" s="2566"/>
      <c r="P11" s="2566">
        <v>42.3</v>
      </c>
      <c r="Q11" s="1260"/>
      <c r="R11" s="1846" t="s">
        <v>942</v>
      </c>
      <c r="S11" s="2569">
        <v>32.4</v>
      </c>
      <c r="T11" s="2569">
        <v>3.2</v>
      </c>
      <c r="U11" s="2569">
        <v>7.4</v>
      </c>
      <c r="V11" s="2569">
        <v>6.1</v>
      </c>
      <c r="W11" s="2569">
        <v>11.2</v>
      </c>
      <c r="X11" s="2569">
        <v>5</v>
      </c>
      <c r="Y11" s="2569">
        <v>36</v>
      </c>
      <c r="Z11" s="2569">
        <v>2.2000000000000002</v>
      </c>
      <c r="AA11" s="2569">
        <v>103.4</v>
      </c>
      <c r="AB11" s="842"/>
      <c r="AC11" s="1846" t="s">
        <v>942</v>
      </c>
      <c r="AD11" s="1253">
        <v>55</v>
      </c>
      <c r="AE11" s="1253">
        <v>6.5</v>
      </c>
      <c r="AF11" s="1253">
        <v>8.6999999999999993</v>
      </c>
      <c r="AG11" s="1253">
        <v>8</v>
      </c>
      <c r="AH11" s="1253">
        <v>18.899999999999999</v>
      </c>
      <c r="AI11" s="1253">
        <v>13.3</v>
      </c>
      <c r="AJ11" s="1253">
        <v>15.4</v>
      </c>
      <c r="AK11" s="1253">
        <v>28.5</v>
      </c>
      <c r="AL11" s="1253">
        <v>154.4</v>
      </c>
      <c r="AM11" s="1255"/>
      <c r="AN11" s="2354" t="s">
        <v>1268</v>
      </c>
      <c r="AO11" s="2353">
        <v>0</v>
      </c>
      <c r="AP11" s="2353">
        <v>0</v>
      </c>
      <c r="AQ11" s="2353">
        <v>0</v>
      </c>
      <c r="AR11" s="2353">
        <v>0</v>
      </c>
      <c r="AS11" s="2353">
        <v>0</v>
      </c>
      <c r="AT11" s="2353">
        <v>0</v>
      </c>
      <c r="AU11" s="2352"/>
      <c r="AV11" s="1850"/>
    </row>
    <row r="12" spans="1:48" ht="23.25" thickBot="1" x14ac:dyDescent="0.3">
      <c r="A12" s="1866" t="s">
        <v>984</v>
      </c>
      <c r="B12" s="1892">
        <v>2747.8448417719228</v>
      </c>
      <c r="C12" s="1892">
        <v>1415.4654517010802</v>
      </c>
      <c r="D12" s="1892">
        <v>7848.5453095544672</v>
      </c>
      <c r="E12" s="1892">
        <v>3755.4216212036554</v>
      </c>
      <c r="F12" s="1892">
        <v>15767.277224231126</v>
      </c>
      <c r="G12" s="1871"/>
      <c r="H12" s="1853" t="s">
        <v>959</v>
      </c>
      <c r="I12" s="2568"/>
      <c r="J12" s="2568"/>
      <c r="K12" s="2568"/>
      <c r="L12" s="2568"/>
      <c r="M12" s="2568"/>
      <c r="N12" s="2568"/>
      <c r="O12" s="2568">
        <v>88.3</v>
      </c>
      <c r="P12" s="2568">
        <v>88.3</v>
      </c>
      <c r="Q12" s="1263"/>
      <c r="R12" s="1848" t="s">
        <v>940</v>
      </c>
      <c r="S12" s="2566">
        <v>0.7</v>
      </c>
      <c r="T12" s="2566">
        <v>0.1</v>
      </c>
      <c r="U12" s="2566">
        <v>0.2</v>
      </c>
      <c r="V12" s="2566"/>
      <c r="W12" s="2566"/>
      <c r="X12" s="2566"/>
      <c r="Y12" s="2578"/>
      <c r="Z12" s="2566">
        <v>36.299999999999997</v>
      </c>
      <c r="AA12" s="2566">
        <v>37.299999999999997</v>
      </c>
      <c r="AB12" s="842"/>
      <c r="AC12" s="1848" t="s">
        <v>940</v>
      </c>
      <c r="AD12" s="1255">
        <v>15.7</v>
      </c>
      <c r="AE12" s="1255">
        <v>1.9</v>
      </c>
      <c r="AF12" s="1255">
        <v>2.6</v>
      </c>
      <c r="AG12" s="1255">
        <v>0.1</v>
      </c>
      <c r="AH12" s="1255"/>
      <c r="AI12" s="1255"/>
      <c r="AJ12" s="1851"/>
      <c r="AK12" s="1255">
        <v>41.9</v>
      </c>
      <c r="AL12" s="1255">
        <v>62.3</v>
      </c>
      <c r="AM12" s="1880"/>
      <c r="AN12" s="2360"/>
      <c r="AO12" s="2360"/>
      <c r="AP12" s="2360"/>
      <c r="AQ12" s="2360"/>
      <c r="AR12" s="2360"/>
      <c r="AS12" s="2360"/>
      <c r="AT12" s="2360"/>
      <c r="AU12" s="2352"/>
      <c r="AV12" s="1850"/>
    </row>
    <row r="13" spans="1:48" ht="20.25" customHeight="1" x14ac:dyDescent="0.25">
      <c r="A13" s="1866" t="s">
        <v>983</v>
      </c>
      <c r="B13" s="1892">
        <v>0</v>
      </c>
      <c r="C13" s="1892">
        <v>408.65746014000001</v>
      </c>
      <c r="D13" s="1892">
        <v>800.89820608386219</v>
      </c>
      <c r="E13" s="1892">
        <v>244.99498696394591</v>
      </c>
      <c r="F13" s="1892">
        <v>1454.5506531878082</v>
      </c>
      <c r="G13" s="1871"/>
      <c r="H13" s="1846" t="s">
        <v>942</v>
      </c>
      <c r="I13" s="2569">
        <v>154.4</v>
      </c>
      <c r="J13" s="2569">
        <v>106.7</v>
      </c>
      <c r="K13" s="2569">
        <v>59.9</v>
      </c>
      <c r="L13" s="2569">
        <v>103.4</v>
      </c>
      <c r="M13" s="2569">
        <v>50.1</v>
      </c>
      <c r="N13" s="2569">
        <v>5</v>
      </c>
      <c r="O13" s="2569">
        <v>100.8</v>
      </c>
      <c r="P13" s="2569">
        <v>580.20000000000005</v>
      </c>
      <c r="Q13" s="1262"/>
      <c r="R13" s="1848" t="s">
        <v>939</v>
      </c>
      <c r="S13" s="2566">
        <v>6.8</v>
      </c>
      <c r="T13" s="2566"/>
      <c r="U13" s="2566"/>
      <c r="V13" s="2566"/>
      <c r="W13" s="2566"/>
      <c r="X13" s="2566"/>
      <c r="Y13" s="2578"/>
      <c r="Z13" s="2566"/>
      <c r="AA13" s="2578">
        <v>6.8</v>
      </c>
      <c r="AB13" s="842"/>
      <c r="AC13" s="1848" t="s">
        <v>939</v>
      </c>
      <c r="AD13" s="1255">
        <v>9.4</v>
      </c>
      <c r="AE13" s="1255">
        <v>2</v>
      </c>
      <c r="AF13" s="1255">
        <v>1.6</v>
      </c>
      <c r="AG13" s="1255"/>
      <c r="AH13" s="1255">
        <v>3.5</v>
      </c>
      <c r="AI13" s="1255">
        <v>0.2</v>
      </c>
      <c r="AJ13" s="1851"/>
      <c r="AK13" s="1255"/>
      <c r="AL13" s="1851">
        <v>16.600000000000001</v>
      </c>
      <c r="AM13" s="1255"/>
      <c r="AN13" s="2359" t="s">
        <v>1267</v>
      </c>
      <c r="AO13" s="2359">
        <v>323199.54856564692</v>
      </c>
      <c r="AP13" s="2359">
        <v>70138.441299937767</v>
      </c>
      <c r="AQ13" s="2359">
        <v>66338.762358080377</v>
      </c>
      <c r="AR13" s="2359">
        <v>45234.751209547401</v>
      </c>
      <c r="AS13" s="2359">
        <v>143316.88613016967</v>
      </c>
      <c r="AT13" s="2359">
        <v>56378.972785656399</v>
      </c>
      <c r="AU13" s="2347"/>
      <c r="AV13" s="1850"/>
    </row>
    <row r="14" spans="1:48" ht="13.5" customHeight="1" x14ac:dyDescent="0.25">
      <c r="A14" s="1866" t="s">
        <v>982</v>
      </c>
      <c r="B14" s="1892"/>
      <c r="C14" s="1892"/>
      <c r="D14" s="1892"/>
      <c r="E14" s="1892"/>
      <c r="F14" s="1892"/>
      <c r="G14" s="1871"/>
      <c r="H14" s="1848"/>
      <c r="I14" s="2570"/>
      <c r="J14" s="2570"/>
      <c r="K14" s="2570"/>
      <c r="L14" s="2570"/>
      <c r="M14" s="2570"/>
      <c r="N14" s="2570"/>
      <c r="O14" s="2570"/>
      <c r="P14" s="2570"/>
      <c r="Q14" s="1263"/>
      <c r="R14" s="1848" t="s">
        <v>937</v>
      </c>
      <c r="S14" s="2566"/>
      <c r="T14" s="2566"/>
      <c r="U14" s="2566"/>
      <c r="V14" s="2566"/>
      <c r="W14" s="2578"/>
      <c r="X14" s="2578"/>
      <c r="Y14" s="2578"/>
      <c r="Z14" s="2578"/>
      <c r="AA14" s="2578">
        <v>0</v>
      </c>
      <c r="AB14" s="842"/>
      <c r="AC14" s="1848" t="s">
        <v>937</v>
      </c>
      <c r="AD14" s="1255">
        <v>1.7</v>
      </c>
      <c r="AE14" s="1255">
        <v>3.3</v>
      </c>
      <c r="AF14" s="1255">
        <v>1.5</v>
      </c>
      <c r="AG14" s="1255"/>
      <c r="AH14" s="1851"/>
      <c r="AI14" s="1851"/>
      <c r="AJ14" s="1851"/>
      <c r="AK14" s="1851"/>
      <c r="AL14" s="1851">
        <v>6.5</v>
      </c>
      <c r="AM14" s="1851"/>
      <c r="AN14" s="2354" t="s">
        <v>1266</v>
      </c>
      <c r="AO14" s="2353">
        <v>84970.027335816223</v>
      </c>
      <c r="AP14" s="2353">
        <v>5644.9454787859077</v>
      </c>
      <c r="AQ14" s="2353">
        <v>591.6018614288871</v>
      </c>
      <c r="AR14" s="2353">
        <v>91.39578253745816</v>
      </c>
      <c r="AS14" s="2353">
        <v>25285.50120848983</v>
      </c>
      <c r="AT14" s="2353">
        <v>1716.113279455989</v>
      </c>
      <c r="AU14" s="2352"/>
      <c r="AV14" s="1850"/>
    </row>
    <row r="15" spans="1:48" ht="13.5" customHeight="1" x14ac:dyDescent="0.25">
      <c r="A15" s="1866" t="s">
        <v>981</v>
      </c>
      <c r="B15" s="1892">
        <v>8279.2115267193531</v>
      </c>
      <c r="C15" s="1892">
        <v>2265.2310087299998</v>
      </c>
      <c r="D15" s="1892">
        <v>1020.4147046138785</v>
      </c>
      <c r="E15" s="1892">
        <v>17771.266574229347</v>
      </c>
      <c r="F15" s="1892">
        <v>29336.123814292579</v>
      </c>
      <c r="G15" s="1871"/>
      <c r="H15" s="1848" t="s">
        <v>940</v>
      </c>
      <c r="I15" s="2566">
        <v>62.3</v>
      </c>
      <c r="J15" s="2566">
        <v>38.799999999999997</v>
      </c>
      <c r="K15" s="2566">
        <v>20.5</v>
      </c>
      <c r="L15" s="2566">
        <v>37.299999999999997</v>
      </c>
      <c r="M15" s="2566">
        <v>12.6</v>
      </c>
      <c r="N15" s="2566">
        <v>2.5</v>
      </c>
      <c r="O15" s="2567"/>
      <c r="P15" s="2566">
        <v>174</v>
      </c>
      <c r="Q15" s="1263"/>
      <c r="R15" s="1848" t="s">
        <v>935</v>
      </c>
      <c r="S15" s="2566">
        <v>0.3</v>
      </c>
      <c r="T15" s="2566">
        <v>4.4000000000000004</v>
      </c>
      <c r="U15" s="2566">
        <v>0.2</v>
      </c>
      <c r="V15" s="2566">
        <v>5.6</v>
      </c>
      <c r="W15" s="2566">
        <v>17.600000000000001</v>
      </c>
      <c r="X15" s="2566">
        <v>2.4</v>
      </c>
      <c r="Y15" s="2566"/>
      <c r="Z15" s="2565"/>
      <c r="AA15" s="2565">
        <v>30.5</v>
      </c>
      <c r="AB15" s="842"/>
      <c r="AC15" s="1848" t="s">
        <v>935</v>
      </c>
      <c r="AD15" s="1255"/>
      <c r="AE15" s="1255"/>
      <c r="AF15" s="1255">
        <v>4.0999999999999996</v>
      </c>
      <c r="AG15" s="1255">
        <v>3</v>
      </c>
      <c r="AH15" s="1255">
        <v>6.9</v>
      </c>
      <c r="AI15" s="1255">
        <v>4.5</v>
      </c>
      <c r="AJ15" s="1255">
        <v>1</v>
      </c>
      <c r="AK15" s="1854"/>
      <c r="AL15" s="1854">
        <v>19.5</v>
      </c>
      <c r="AM15" s="1851"/>
      <c r="AN15" s="2354" t="s">
        <v>1265</v>
      </c>
      <c r="AO15" s="2353"/>
      <c r="AP15" s="2353"/>
      <c r="AQ15" s="2353"/>
      <c r="AR15" s="2353"/>
      <c r="AS15" s="2353"/>
      <c r="AT15" s="2353"/>
      <c r="AU15" s="2352"/>
      <c r="AV15" s="1850"/>
    </row>
    <row r="16" spans="1:48" ht="13.5" customHeight="1" x14ac:dyDescent="0.25">
      <c r="A16" s="1866" t="s">
        <v>980</v>
      </c>
      <c r="B16" s="1892">
        <v>0</v>
      </c>
      <c r="C16" s="1892">
        <v>69.632922530000002</v>
      </c>
      <c r="D16" s="1892">
        <v>0</v>
      </c>
      <c r="E16" s="1892">
        <v>1568.5270312999996</v>
      </c>
      <c r="F16" s="1892">
        <v>1638.1599538299997</v>
      </c>
      <c r="G16" s="1871"/>
      <c r="H16" s="1848" t="s">
        <v>939</v>
      </c>
      <c r="I16" s="2566">
        <v>16.600000000000001</v>
      </c>
      <c r="J16" s="2566">
        <v>4.3</v>
      </c>
      <c r="K16" s="2566">
        <v>4.3</v>
      </c>
      <c r="L16" s="2566">
        <v>6.8</v>
      </c>
      <c r="M16" s="2566">
        <v>15.8</v>
      </c>
      <c r="N16" s="2566">
        <v>2.6</v>
      </c>
      <c r="O16" s="2567"/>
      <c r="P16" s="2566">
        <v>50.4</v>
      </c>
      <c r="Q16" s="1263"/>
      <c r="R16" s="1848" t="s">
        <v>934</v>
      </c>
      <c r="S16" s="2566">
        <v>0.1</v>
      </c>
      <c r="T16" s="2566">
        <v>0.2</v>
      </c>
      <c r="U16" s="2566">
        <v>0.6</v>
      </c>
      <c r="V16" s="2566">
        <v>0.5</v>
      </c>
      <c r="W16" s="2566">
        <v>1.4</v>
      </c>
      <c r="X16" s="2566"/>
      <c r="Y16" s="2566"/>
      <c r="Z16" s="2565"/>
      <c r="AA16" s="2565">
        <v>2.8</v>
      </c>
      <c r="AB16" s="842"/>
      <c r="AC16" s="1848" t="s">
        <v>934</v>
      </c>
      <c r="AD16" s="1255">
        <v>1.5</v>
      </c>
      <c r="AE16" s="1255">
        <v>0.4</v>
      </c>
      <c r="AF16" s="1255">
        <v>1.3</v>
      </c>
      <c r="AG16" s="1255">
        <v>1.6</v>
      </c>
      <c r="AH16" s="1255">
        <v>9.3000000000000007</v>
      </c>
      <c r="AI16" s="1255">
        <v>2.6</v>
      </c>
      <c r="AJ16" s="1851">
        <v>0.3</v>
      </c>
      <c r="AK16" s="1851"/>
      <c r="AL16" s="1851">
        <v>17.100000000000001</v>
      </c>
      <c r="AM16" s="1851"/>
      <c r="AN16" s="2354" t="s">
        <v>1264</v>
      </c>
      <c r="AO16" s="2353">
        <v>96902.23564067368</v>
      </c>
      <c r="AP16" s="2353">
        <v>43375.499552582558</v>
      </c>
      <c r="AQ16" s="2353">
        <v>16953.663787126476</v>
      </c>
      <c r="AR16" s="2353">
        <v>10786.592417643187</v>
      </c>
      <c r="AS16" s="2353">
        <v>29871.246341182308</v>
      </c>
      <c r="AT16" s="2353">
        <v>12511.316911833688</v>
      </c>
      <c r="AU16" s="2352"/>
      <c r="AV16" s="1850"/>
    </row>
    <row r="17" spans="1:48" ht="22.5" customHeight="1" x14ac:dyDescent="0.25">
      <c r="A17" s="1866" t="s">
        <v>979</v>
      </c>
      <c r="B17" s="1892">
        <v>0</v>
      </c>
      <c r="C17" s="1892">
        <v>0</v>
      </c>
      <c r="D17" s="1892">
        <v>506.96334631000002</v>
      </c>
      <c r="E17" s="1892">
        <v>-1.708668E-2</v>
      </c>
      <c r="F17" s="1892">
        <v>506.94625963000004</v>
      </c>
      <c r="G17" s="1871"/>
      <c r="H17" s="1848" t="s">
        <v>941</v>
      </c>
      <c r="I17" s="2566">
        <v>43.1</v>
      </c>
      <c r="J17" s="2566">
        <v>49.9</v>
      </c>
      <c r="K17" s="2566">
        <v>8.3000000000000007</v>
      </c>
      <c r="L17" s="2566">
        <v>33.299999999999997</v>
      </c>
      <c r="M17" s="2566">
        <v>25.2</v>
      </c>
      <c r="N17" s="2566">
        <v>15</v>
      </c>
      <c r="O17" s="2567"/>
      <c r="P17" s="2566">
        <v>174.7</v>
      </c>
      <c r="Q17" s="1263"/>
      <c r="R17" s="1848" t="s">
        <v>933</v>
      </c>
      <c r="S17" s="2566"/>
      <c r="T17" s="2566"/>
      <c r="U17" s="2566"/>
      <c r="V17" s="2566"/>
      <c r="W17" s="2566"/>
      <c r="X17" s="2566">
        <v>0.4</v>
      </c>
      <c r="Y17" s="2566">
        <v>0.2</v>
      </c>
      <c r="Z17" s="2565"/>
      <c r="AA17" s="2565">
        <v>0.6</v>
      </c>
      <c r="AB17" s="842"/>
      <c r="AC17" s="1848" t="s">
        <v>933</v>
      </c>
      <c r="AD17" s="1255"/>
      <c r="AE17" s="1255"/>
      <c r="AF17" s="1255"/>
      <c r="AG17" s="1255">
        <v>1</v>
      </c>
      <c r="AH17" s="1255">
        <v>0.8</v>
      </c>
      <c r="AI17" s="1255">
        <v>1.7</v>
      </c>
      <c r="AJ17" s="1255"/>
      <c r="AK17" s="1854"/>
      <c r="AL17" s="1851">
        <v>3.5</v>
      </c>
      <c r="AM17" s="1868"/>
      <c r="AN17" s="2354" t="s">
        <v>1263</v>
      </c>
      <c r="AO17" s="2353">
        <v>35958.754943738568</v>
      </c>
      <c r="AP17" s="2353">
        <v>3338.9605028862993</v>
      </c>
      <c r="AQ17" s="2353">
        <v>5714.0130634846473</v>
      </c>
      <c r="AR17" s="2353">
        <v>457.1309230775156</v>
      </c>
      <c r="AS17" s="2353">
        <v>19788.242127064208</v>
      </c>
      <c r="AT17" s="2353">
        <v>1139.6001400661105</v>
      </c>
      <c r="AU17" s="2352"/>
      <c r="AV17" s="1850"/>
    </row>
    <row r="18" spans="1:48" ht="13.5" customHeight="1" x14ac:dyDescent="0.25">
      <c r="A18" s="1866" t="s">
        <v>978</v>
      </c>
      <c r="B18" s="1892">
        <v>0</v>
      </c>
      <c r="C18" s="1892">
        <v>0</v>
      </c>
      <c r="D18" s="1892">
        <v>998.8533019099998</v>
      </c>
      <c r="E18" s="1892">
        <v>0</v>
      </c>
      <c r="F18" s="1892">
        <v>998.8533019099998</v>
      </c>
      <c r="G18" s="1871"/>
      <c r="H18" s="1856" t="s">
        <v>1122</v>
      </c>
      <c r="I18" s="1257">
        <v>6.5</v>
      </c>
      <c r="J18" s="1257">
        <v>0</v>
      </c>
      <c r="K18" s="1257">
        <v>0</v>
      </c>
      <c r="L18" s="1257">
        <v>0</v>
      </c>
      <c r="M18" s="2566">
        <v>12.4</v>
      </c>
      <c r="N18" s="1257">
        <v>8.6</v>
      </c>
      <c r="O18" s="2567"/>
      <c r="P18" s="2566">
        <v>27.5</v>
      </c>
      <c r="Q18" s="1263"/>
      <c r="R18" s="1848" t="s">
        <v>931</v>
      </c>
      <c r="S18" s="2566"/>
      <c r="T18" s="2566"/>
      <c r="U18" s="2566"/>
      <c r="V18" s="2566"/>
      <c r="W18" s="2566"/>
      <c r="X18" s="2566"/>
      <c r="Y18" s="2566"/>
      <c r="Z18" s="2565">
        <v>1.7</v>
      </c>
      <c r="AA18" s="2565">
        <v>1.7</v>
      </c>
      <c r="AB18" s="842"/>
      <c r="AC18" s="1848" t="s">
        <v>931</v>
      </c>
      <c r="AD18" s="1255"/>
      <c r="AE18" s="1851"/>
      <c r="AF18" s="1851"/>
      <c r="AG18" s="1851"/>
      <c r="AH18" s="1851"/>
      <c r="AI18" s="1851"/>
      <c r="AJ18" s="1851"/>
      <c r="AK18" s="1255">
        <v>24</v>
      </c>
      <c r="AL18" s="1255">
        <v>24</v>
      </c>
      <c r="AM18" s="1851"/>
      <c r="AN18" s="2354" t="s">
        <v>1262</v>
      </c>
      <c r="AO18" s="2353">
        <v>45535.418440621201</v>
      </c>
      <c r="AP18" s="2353">
        <v>7913.8853326904791</v>
      </c>
      <c r="AQ18" s="2353">
        <v>37713.957782148391</v>
      </c>
      <c r="AR18" s="2353">
        <v>33595.625987070118</v>
      </c>
      <c r="AS18" s="2353">
        <v>46164.317158600003</v>
      </c>
      <c r="AT18" s="2353">
        <v>33873.491941188004</v>
      </c>
      <c r="AU18" s="2352"/>
      <c r="AV18" s="1850"/>
    </row>
    <row r="19" spans="1:48" ht="13.5" customHeight="1" thickBot="1" x14ac:dyDescent="0.3">
      <c r="A19" s="1859" t="s">
        <v>977</v>
      </c>
      <c r="B19" s="1889">
        <v>0</v>
      </c>
      <c r="C19" s="1889">
        <v>0</v>
      </c>
      <c r="D19" s="1889">
        <v>0</v>
      </c>
      <c r="E19" s="1888">
        <v>0</v>
      </c>
      <c r="F19" s="1888">
        <v>0</v>
      </c>
      <c r="G19" s="1871"/>
      <c r="H19" s="1848" t="s">
        <v>1121</v>
      </c>
      <c r="I19" s="1257">
        <v>0</v>
      </c>
      <c r="J19" s="1257">
        <v>0</v>
      </c>
      <c r="K19" s="1257">
        <v>0</v>
      </c>
      <c r="L19" s="1257">
        <v>0</v>
      </c>
      <c r="M19" s="1257">
        <v>2.7</v>
      </c>
      <c r="N19" s="1257">
        <v>0</v>
      </c>
      <c r="O19" s="2567"/>
      <c r="P19" s="2566">
        <v>2.7</v>
      </c>
      <c r="Q19" s="1263"/>
      <c r="R19" s="1853" t="s">
        <v>139</v>
      </c>
      <c r="S19" s="2579"/>
      <c r="T19" s="2579"/>
      <c r="U19" s="2579"/>
      <c r="V19" s="2579"/>
      <c r="W19" s="2579"/>
      <c r="X19" s="2579"/>
      <c r="Y19" s="2579"/>
      <c r="Z19" s="2579">
        <v>3.2</v>
      </c>
      <c r="AA19" s="2579">
        <v>3.2</v>
      </c>
      <c r="AB19" s="842"/>
      <c r="AC19" s="1853" t="s">
        <v>139</v>
      </c>
      <c r="AD19" s="1254"/>
      <c r="AE19" s="1254"/>
      <c r="AF19" s="1254"/>
      <c r="AG19" s="1254"/>
      <c r="AH19" s="1254"/>
      <c r="AI19" s="1254"/>
      <c r="AJ19" s="1254"/>
      <c r="AK19" s="1254">
        <v>20.2</v>
      </c>
      <c r="AL19" s="1254">
        <v>20.2</v>
      </c>
      <c r="AM19" s="1259"/>
      <c r="AN19" s="2354" t="s">
        <v>1261</v>
      </c>
      <c r="AO19" s="2353">
        <v>59833.112204797268</v>
      </c>
      <c r="AP19" s="2353">
        <v>9865.150432992521</v>
      </c>
      <c r="AQ19" s="2353">
        <v>5365.5258638919731</v>
      </c>
      <c r="AR19" s="2353">
        <v>304.00609921912371</v>
      </c>
      <c r="AS19" s="2353">
        <v>22207.579294833333</v>
      </c>
      <c r="AT19" s="2353">
        <v>7138.4505131126061</v>
      </c>
      <c r="AU19" s="2352"/>
      <c r="AV19" s="1850"/>
    </row>
    <row r="20" spans="1:48" ht="13.5" customHeight="1" x14ac:dyDescent="0.25">
      <c r="A20" s="2941" t="s">
        <v>976</v>
      </c>
      <c r="B20" s="1887">
        <v>11677.572146887847</v>
      </c>
      <c r="C20" s="1887">
        <v>26410.741787924468</v>
      </c>
      <c r="D20" s="1887">
        <v>23571.565176954362</v>
      </c>
      <c r="E20" s="1886">
        <v>26732.599584023279</v>
      </c>
      <c r="F20" s="1886">
        <v>88392.478695789978</v>
      </c>
      <c r="G20" s="1871"/>
      <c r="H20" s="1848" t="s">
        <v>938</v>
      </c>
      <c r="I20" s="2566">
        <v>19.5</v>
      </c>
      <c r="J20" s="2566">
        <v>49.6</v>
      </c>
      <c r="K20" s="2566">
        <v>7.4</v>
      </c>
      <c r="L20" s="2566">
        <v>30.5</v>
      </c>
      <c r="M20" s="2566"/>
      <c r="N20" s="2566">
        <v>0.9</v>
      </c>
      <c r="O20" s="2567"/>
      <c r="P20" s="2566">
        <v>107.8</v>
      </c>
      <c r="Q20" s="1263"/>
      <c r="R20" s="1846" t="s">
        <v>930</v>
      </c>
      <c r="S20" s="2569">
        <v>7.8</v>
      </c>
      <c r="T20" s="2569">
        <v>4.7</v>
      </c>
      <c r="U20" s="2569">
        <v>1</v>
      </c>
      <c r="V20" s="2569">
        <v>6.1</v>
      </c>
      <c r="W20" s="2569">
        <v>19</v>
      </c>
      <c r="X20" s="2569">
        <v>2.8</v>
      </c>
      <c r="Y20" s="2569">
        <v>0.2</v>
      </c>
      <c r="Z20" s="2569">
        <v>41.2</v>
      </c>
      <c r="AA20" s="2569">
        <v>83</v>
      </c>
      <c r="AB20" s="842"/>
      <c r="AC20" s="1846" t="s">
        <v>930</v>
      </c>
      <c r="AD20" s="1253">
        <v>28.3</v>
      </c>
      <c r="AE20" s="1253">
        <v>7.6</v>
      </c>
      <c r="AF20" s="1253">
        <v>11.2</v>
      </c>
      <c r="AG20" s="1253">
        <v>5.7</v>
      </c>
      <c r="AH20" s="1253">
        <v>20.399999999999999</v>
      </c>
      <c r="AI20" s="1253">
        <v>9</v>
      </c>
      <c r="AJ20" s="1253">
        <v>1.3</v>
      </c>
      <c r="AK20" s="1253">
        <v>86.1</v>
      </c>
      <c r="AL20" s="1253">
        <v>169.7</v>
      </c>
      <c r="AM20" s="1259"/>
      <c r="AN20" s="2358"/>
      <c r="AO20" s="2357"/>
      <c r="AP20" s="2357"/>
      <c r="AQ20" s="2357"/>
      <c r="AR20" s="2357"/>
      <c r="AS20" s="2357"/>
      <c r="AT20" s="2357"/>
      <c r="AU20" s="2352"/>
      <c r="AV20" s="1850"/>
    </row>
    <row r="21" spans="1:48" x14ac:dyDescent="0.25">
      <c r="A21" s="2942"/>
      <c r="B21" s="1891"/>
      <c r="C21" s="1891"/>
      <c r="D21" s="1891"/>
      <c r="E21" s="1891"/>
      <c r="F21" s="1891"/>
      <c r="G21" s="1871"/>
      <c r="H21" s="1848" t="s">
        <v>936</v>
      </c>
      <c r="I21" s="2566">
        <v>17.100000000000001</v>
      </c>
      <c r="J21" s="2566">
        <v>0.3</v>
      </c>
      <c r="K21" s="2566">
        <v>0.9</v>
      </c>
      <c r="L21" s="2566">
        <v>2.8</v>
      </c>
      <c r="M21" s="2566">
        <v>10.1</v>
      </c>
      <c r="N21" s="2566">
        <v>5.5</v>
      </c>
      <c r="O21" s="2567"/>
      <c r="P21" s="2566">
        <v>36.700000000000003</v>
      </c>
      <c r="Q21" s="1262"/>
      <c r="R21" s="1848" t="s">
        <v>929</v>
      </c>
      <c r="S21" s="1256">
        <v>-6.5</v>
      </c>
      <c r="T21" s="1256">
        <v>-5.5</v>
      </c>
      <c r="U21" s="1256">
        <v>-0.3</v>
      </c>
      <c r="V21" s="1256">
        <v>2.2999999999999998</v>
      </c>
      <c r="W21" s="1256">
        <v>-5.0999999999999996</v>
      </c>
      <c r="X21" s="1256">
        <v>-2.8</v>
      </c>
      <c r="Y21" s="2582"/>
      <c r="Z21" s="1256"/>
      <c r="AA21" s="2582">
        <v>-18</v>
      </c>
      <c r="AB21" s="842"/>
      <c r="AC21" s="1848" t="s">
        <v>929</v>
      </c>
      <c r="AD21" s="1252">
        <v>11.3</v>
      </c>
      <c r="AE21" s="1252">
        <v>7.2</v>
      </c>
      <c r="AF21" s="1252">
        <v>1.8</v>
      </c>
      <c r="AG21" s="1252">
        <v>-0.1</v>
      </c>
      <c r="AH21" s="1252">
        <v>8.6</v>
      </c>
      <c r="AI21" s="1252">
        <v>0.7</v>
      </c>
      <c r="AJ21" s="1847">
        <v>-0.4</v>
      </c>
      <c r="AK21" s="1252">
        <v>0</v>
      </c>
      <c r="AL21" s="1847">
        <v>29.1</v>
      </c>
      <c r="AN21" s="2356" t="s">
        <v>1260</v>
      </c>
      <c r="AO21" s="2355">
        <v>61645.839235528183</v>
      </c>
      <c r="AP21" s="2355">
        <v>19148.280477578024</v>
      </c>
      <c r="AQ21" s="2355">
        <v>41908.858703591395</v>
      </c>
      <c r="AR21" s="2355">
        <v>33926.063407160553</v>
      </c>
      <c r="AS21" s="2355">
        <v>64020.552678332431</v>
      </c>
      <c r="AT21" s="2355">
        <v>42284.229589242299</v>
      </c>
      <c r="AU21" s="2352"/>
      <c r="AV21" s="1850"/>
    </row>
    <row r="22" spans="1:48" ht="14.25" customHeight="1" thickBot="1" x14ac:dyDescent="0.3">
      <c r="A22" s="1850"/>
      <c r="B22" s="1890"/>
      <c r="C22" s="1890"/>
      <c r="D22" s="1890"/>
      <c r="E22" s="1890"/>
      <c r="F22" s="1890"/>
      <c r="G22" s="1871"/>
      <c r="H22" s="1848" t="s">
        <v>933</v>
      </c>
      <c r="I22" s="2566">
        <v>3.5</v>
      </c>
      <c r="J22" s="2567"/>
      <c r="K22" s="2567">
        <v>0.1</v>
      </c>
      <c r="L22" s="2567">
        <v>0.6</v>
      </c>
      <c r="M22" s="2566">
        <v>3.7</v>
      </c>
      <c r="N22" s="2566">
        <v>0.4</v>
      </c>
      <c r="O22" s="2567"/>
      <c r="P22" s="2566">
        <v>8.3000000000000007</v>
      </c>
      <c r="Q22" s="1261"/>
      <c r="R22" s="842"/>
      <c r="S22" s="842"/>
      <c r="T22" s="842"/>
      <c r="U22" s="842"/>
      <c r="V22" s="842"/>
      <c r="W22" s="842"/>
      <c r="X22" s="842"/>
      <c r="Y22" s="842"/>
      <c r="Z22" s="842"/>
      <c r="AA22" s="2583"/>
      <c r="AB22" s="842"/>
      <c r="AL22" s="1880"/>
      <c r="AN22" s="2354" t="s">
        <v>1259</v>
      </c>
      <c r="AO22" s="2353">
        <v>37919.927144854315</v>
      </c>
      <c r="AP22" s="2353">
        <v>4444.2472303957111</v>
      </c>
      <c r="AQ22" s="2353">
        <v>2959.2837989013915</v>
      </c>
      <c r="AR22" s="2353">
        <v>1794.0007168532409</v>
      </c>
      <c r="AS22" s="2353">
        <v>15658.145778300002</v>
      </c>
      <c r="AT22" s="2353">
        <v>708.19640190866016</v>
      </c>
      <c r="AU22" s="2352"/>
      <c r="AV22" s="1850"/>
    </row>
    <row r="23" spans="1:48" ht="18" customHeight="1" thickBot="1" x14ac:dyDescent="0.3">
      <c r="A23" s="1859" t="s">
        <v>975</v>
      </c>
      <c r="B23" s="1889">
        <v>1644.8466172131793</v>
      </c>
      <c r="C23" s="1889">
        <v>867.35536964713174</v>
      </c>
      <c r="D23" s="1889">
        <v>-3067.7674378154807</v>
      </c>
      <c r="E23" s="1888">
        <v>3491.1103096494771</v>
      </c>
      <c r="F23" s="1888">
        <v>2935.5448586943676</v>
      </c>
      <c r="G23" s="1871"/>
      <c r="H23" s="1848" t="s">
        <v>931</v>
      </c>
      <c r="I23" s="2566">
        <v>24</v>
      </c>
      <c r="J23" s="2567">
        <v>4.0999999999999996</v>
      </c>
      <c r="K23" s="2567">
        <v>1.7</v>
      </c>
      <c r="L23" s="2567">
        <v>1.7</v>
      </c>
      <c r="M23" s="2566">
        <v>5.7</v>
      </c>
      <c r="N23" s="2566">
        <v>1.1000000000000001</v>
      </c>
      <c r="O23" s="2567"/>
      <c r="P23" s="2566">
        <v>38.299999999999997</v>
      </c>
      <c r="Q23" s="1260"/>
      <c r="R23" s="1865" t="s">
        <v>973</v>
      </c>
      <c r="S23" s="2577" t="s">
        <v>957</v>
      </c>
      <c r="T23" s="2577" t="s">
        <v>956</v>
      </c>
      <c r="U23" s="2577" t="s">
        <v>955</v>
      </c>
      <c r="V23" s="2577" t="s">
        <v>954</v>
      </c>
      <c r="W23" s="2577" t="s">
        <v>953</v>
      </c>
      <c r="X23" s="2577" t="s">
        <v>952</v>
      </c>
      <c r="Y23" s="2577" t="s">
        <v>951</v>
      </c>
      <c r="Z23" s="2577" t="s">
        <v>950</v>
      </c>
      <c r="AA23" s="2577" t="s">
        <v>410</v>
      </c>
      <c r="AB23" s="842"/>
      <c r="AC23" s="1865" t="s">
        <v>972</v>
      </c>
      <c r="AD23" s="1864" t="s">
        <v>957</v>
      </c>
      <c r="AE23" s="1864" t="s">
        <v>956</v>
      </c>
      <c r="AF23" s="1864" t="s">
        <v>955</v>
      </c>
      <c r="AG23" s="1864" t="s">
        <v>954</v>
      </c>
      <c r="AH23" s="1864" t="s">
        <v>953</v>
      </c>
      <c r="AI23" s="1864" t="s">
        <v>952</v>
      </c>
      <c r="AJ23" s="1864" t="s">
        <v>951</v>
      </c>
      <c r="AK23" s="1864" t="s">
        <v>950</v>
      </c>
      <c r="AL23" s="1864" t="s">
        <v>410</v>
      </c>
      <c r="AM23" s="1885"/>
      <c r="AN23" s="2354" t="s">
        <v>1258</v>
      </c>
      <c r="AO23" s="2353">
        <v>10884.564453559848</v>
      </c>
      <c r="AP23" s="2353">
        <v>5175.3718778217853</v>
      </c>
      <c r="AQ23" s="2353">
        <v>2075.1369256864327</v>
      </c>
      <c r="AR23" s="2353">
        <v>946.7925139522448</v>
      </c>
      <c r="AS23" s="2353">
        <v>2844.6730480071042</v>
      </c>
      <c r="AT23" s="2353">
        <v>1378.320628317241</v>
      </c>
      <c r="AU23" s="2352"/>
      <c r="AV23" s="1850"/>
    </row>
    <row r="24" spans="1:48" x14ac:dyDescent="0.25">
      <c r="A24" s="2343" t="s">
        <v>974</v>
      </c>
      <c r="B24" s="1887">
        <v>13322.418764101027</v>
      </c>
      <c r="C24" s="1887">
        <v>27278.097157571599</v>
      </c>
      <c r="D24" s="1887">
        <v>20503.797739138881</v>
      </c>
      <c r="E24" s="1886">
        <v>30223.709893672756</v>
      </c>
      <c r="F24" s="1886">
        <v>91328.023554484345</v>
      </c>
      <c r="G24" s="1871"/>
      <c r="H24" s="1848" t="s">
        <v>932</v>
      </c>
      <c r="I24" s="2567"/>
      <c r="J24" s="2567"/>
      <c r="K24" s="2567"/>
      <c r="L24" s="2567"/>
      <c r="M24" s="2567"/>
      <c r="N24" s="2567"/>
      <c r="O24" s="2566">
        <v>103.3</v>
      </c>
      <c r="P24" s="2566">
        <v>103.3</v>
      </c>
      <c r="Q24" s="1881"/>
      <c r="R24" s="1848" t="s">
        <v>948</v>
      </c>
      <c r="S24" s="2566">
        <v>1.9</v>
      </c>
      <c r="T24" s="2578"/>
      <c r="U24" s="2578"/>
      <c r="V24" s="2578"/>
      <c r="W24" s="2578"/>
      <c r="X24" s="2578"/>
      <c r="Y24" s="2578"/>
      <c r="Z24" s="2578"/>
      <c r="AA24" s="2578">
        <v>1.9</v>
      </c>
      <c r="AB24" s="842"/>
      <c r="AC24" s="1848" t="s">
        <v>948</v>
      </c>
      <c r="AD24" s="1255">
        <v>12.4</v>
      </c>
      <c r="AE24" s="1851"/>
      <c r="AF24" s="1851"/>
      <c r="AG24" s="1851"/>
      <c r="AH24" s="1851"/>
      <c r="AI24" s="1851"/>
      <c r="AJ24" s="1851"/>
      <c r="AK24" s="1851"/>
      <c r="AL24" s="1851">
        <v>12.4</v>
      </c>
      <c r="AM24" s="1885"/>
      <c r="AN24" s="2354" t="s">
        <v>1257</v>
      </c>
      <c r="AO24" s="2353">
        <v>12841.34763711402</v>
      </c>
      <c r="AP24" s="2353">
        <v>9528.6613693605304</v>
      </c>
      <c r="AQ24" s="2353">
        <v>36874.437979003575</v>
      </c>
      <c r="AR24" s="2353">
        <v>36672.383444796178</v>
      </c>
      <c r="AS24" s="2353">
        <v>45517.733852025325</v>
      </c>
      <c r="AT24" s="2353">
        <v>44967.079022817328</v>
      </c>
      <c r="AU24" s="2352"/>
      <c r="AV24" s="1850"/>
    </row>
    <row r="25" spans="1:48" ht="15.75" thickBot="1" x14ac:dyDescent="0.3">
      <c r="A25" s="1850"/>
      <c r="B25" s="1850"/>
      <c r="C25" s="1850"/>
      <c r="D25" s="1850"/>
      <c r="E25" s="1850"/>
      <c r="F25" s="1850"/>
      <c r="G25" s="1871"/>
      <c r="H25" s="1853" t="s">
        <v>139</v>
      </c>
      <c r="I25" s="2568">
        <v>20.2</v>
      </c>
      <c r="J25" s="2568">
        <v>4.5999999999999996</v>
      </c>
      <c r="K25" s="2568">
        <v>2.5</v>
      </c>
      <c r="L25" s="2568">
        <v>3.2</v>
      </c>
      <c r="M25" s="2568"/>
      <c r="N25" s="2568">
        <v>0.4</v>
      </c>
      <c r="O25" s="2568"/>
      <c r="P25" s="2568">
        <v>31.1</v>
      </c>
      <c r="Q25" s="1881"/>
      <c r="R25" s="1848" t="s">
        <v>946</v>
      </c>
      <c r="S25" s="2566">
        <v>16.2</v>
      </c>
      <c r="T25" s="2566">
        <v>2.6</v>
      </c>
      <c r="U25" s="2566">
        <v>2.1</v>
      </c>
      <c r="V25" s="2566">
        <v>1.9</v>
      </c>
      <c r="W25" s="2566">
        <v>7.1</v>
      </c>
      <c r="X25" s="2566">
        <v>11.2</v>
      </c>
      <c r="Y25" s="2566">
        <v>38.799999999999997</v>
      </c>
      <c r="Z25" s="2578"/>
      <c r="AA25" s="2578">
        <v>80</v>
      </c>
      <c r="AB25" s="842"/>
      <c r="AC25" s="1848" t="s">
        <v>946</v>
      </c>
      <c r="AD25" s="1255">
        <v>2.9</v>
      </c>
      <c r="AE25" s="1255">
        <v>1.2</v>
      </c>
      <c r="AF25" s="1255">
        <v>2.2000000000000002</v>
      </c>
      <c r="AG25" s="1255">
        <v>2.2000000000000002</v>
      </c>
      <c r="AH25" s="1255">
        <v>6.4</v>
      </c>
      <c r="AI25" s="1255">
        <v>1.2</v>
      </c>
      <c r="AJ25" s="1255">
        <v>0.1</v>
      </c>
      <c r="AK25" s="1851"/>
      <c r="AL25" s="1851">
        <v>16.2</v>
      </c>
      <c r="AM25" s="1851"/>
      <c r="AN25" s="2354" t="s">
        <v>1256</v>
      </c>
      <c r="AO25" s="2353"/>
      <c r="AP25" s="2353">
        <v>0</v>
      </c>
      <c r="AQ25" s="2353"/>
      <c r="AR25" s="2353">
        <v>-5487.1132684411159</v>
      </c>
      <c r="AS25" s="2353"/>
      <c r="AT25" s="2353">
        <v>-4769.3664638009259</v>
      </c>
      <c r="AU25" s="2352"/>
      <c r="AV25" s="1850"/>
    </row>
    <row r="26" spans="1:48" x14ac:dyDescent="0.25">
      <c r="A26" s="1879"/>
      <c r="B26" s="1879"/>
      <c r="C26" s="1879"/>
      <c r="D26" s="1879"/>
      <c r="E26" s="1879"/>
      <c r="F26" s="1882" t="s">
        <v>971</v>
      </c>
      <c r="G26" s="1877"/>
      <c r="H26" s="1846" t="s">
        <v>930</v>
      </c>
      <c r="I26" s="2569">
        <v>169.7</v>
      </c>
      <c r="J26" s="2569">
        <v>101.7</v>
      </c>
      <c r="K26" s="2569">
        <v>37.5</v>
      </c>
      <c r="L26" s="2569">
        <v>83</v>
      </c>
      <c r="M26" s="2569">
        <v>63</v>
      </c>
      <c r="N26" s="2569">
        <v>22</v>
      </c>
      <c r="O26" s="2569">
        <v>103.3</v>
      </c>
      <c r="P26" s="2569">
        <v>580.20000000000005</v>
      </c>
      <c r="Q26" s="1870"/>
      <c r="R26" s="1848" t="s">
        <v>945</v>
      </c>
      <c r="S26" s="2566">
        <v>0.5</v>
      </c>
      <c r="T26" s="2566">
        <v>0.1</v>
      </c>
      <c r="U26" s="2566"/>
      <c r="V26" s="2566"/>
      <c r="W26" s="2566"/>
      <c r="X26" s="2566"/>
      <c r="Y26" s="2578"/>
      <c r="Z26" s="2578"/>
      <c r="AA26" s="2578">
        <v>0.6</v>
      </c>
      <c r="AB26" s="842"/>
      <c r="AC26" s="1848" t="s">
        <v>945</v>
      </c>
      <c r="AD26" s="1255">
        <v>3.4</v>
      </c>
      <c r="AE26" s="1255">
        <v>0.7</v>
      </c>
      <c r="AF26" s="1255">
        <v>0.1</v>
      </c>
      <c r="AG26" s="1255"/>
      <c r="AH26" s="1255"/>
      <c r="AI26" s="1255"/>
      <c r="AJ26" s="1851"/>
      <c r="AK26" s="1851"/>
      <c r="AL26" s="1851">
        <v>4.3</v>
      </c>
      <c r="AM26" s="1851"/>
      <c r="AN26" s="1392"/>
      <c r="AO26" s="2351"/>
      <c r="AP26" s="2351"/>
      <c r="AQ26" s="2351"/>
      <c r="AR26" s="2351"/>
      <c r="AS26" s="2351"/>
      <c r="AT26" s="2351"/>
      <c r="AU26" s="1850"/>
      <c r="AV26" s="1850"/>
    </row>
    <row r="27" spans="1:48" ht="13.5" customHeight="1" x14ac:dyDescent="0.25">
      <c r="A27" s="1879"/>
      <c r="B27" s="1879"/>
      <c r="C27" s="1879"/>
      <c r="D27" s="1879"/>
      <c r="E27" s="1879"/>
      <c r="F27" s="1882" t="s">
        <v>970</v>
      </c>
      <c r="G27" s="1877"/>
      <c r="H27" s="1884"/>
      <c r="I27" s="866"/>
      <c r="J27" s="866"/>
      <c r="K27" s="866"/>
      <c r="L27" s="866"/>
      <c r="M27" s="866"/>
      <c r="N27" s="866"/>
      <c r="O27" s="866"/>
      <c r="P27" s="866"/>
      <c r="Q27" s="1870"/>
      <c r="R27" s="1848" t="s">
        <v>944</v>
      </c>
      <c r="S27" s="2566">
        <v>20.399999999999999</v>
      </c>
      <c r="T27" s="2578"/>
      <c r="U27" s="2578"/>
      <c r="V27" s="2578"/>
      <c r="W27" s="2578"/>
      <c r="X27" s="2578"/>
      <c r="Y27" s="2578"/>
      <c r="Z27" s="2566"/>
      <c r="AA27" s="2566">
        <v>20.399999999999999</v>
      </c>
      <c r="AB27" s="842"/>
      <c r="AC27" s="1848" t="s">
        <v>944</v>
      </c>
      <c r="AD27" s="1255">
        <v>12.7</v>
      </c>
      <c r="AE27" s="1851"/>
      <c r="AF27" s="1851"/>
      <c r="AG27" s="1851"/>
      <c r="AH27" s="1851"/>
      <c r="AI27" s="1851"/>
      <c r="AJ27" s="1851"/>
      <c r="AK27" s="1255"/>
      <c r="AL27" s="1255">
        <v>12.7</v>
      </c>
      <c r="AM27" s="1883"/>
      <c r="AN27" s="2350" t="s">
        <v>1255</v>
      </c>
      <c r="AO27" s="2349"/>
      <c r="AP27" s="2348">
        <v>1.737919349942993</v>
      </c>
      <c r="AQ27" s="2349"/>
      <c r="AR27" s="2348">
        <v>1.8022872535647774</v>
      </c>
      <c r="AS27" s="2349"/>
      <c r="AT27" s="2348">
        <v>1.9172224528258361</v>
      </c>
      <c r="AU27" s="2347"/>
      <c r="AV27" s="1850"/>
    </row>
    <row r="28" spans="1:48" ht="13.5" customHeight="1" x14ac:dyDescent="0.25">
      <c r="A28" s="1879"/>
      <c r="B28" s="1879"/>
      <c r="C28" s="1879"/>
      <c r="D28" s="1879"/>
      <c r="E28" s="1879"/>
      <c r="F28" s="1882" t="s">
        <v>1124</v>
      </c>
      <c r="G28" s="1877"/>
      <c r="H28" s="1850" t="s">
        <v>969</v>
      </c>
      <c r="I28" s="1256">
        <f t="shared" ref="I28:N28" si="0">I26-I13</f>
        <v>15.299999999999983</v>
      </c>
      <c r="J28" s="1256">
        <f t="shared" si="0"/>
        <v>-5</v>
      </c>
      <c r="K28" s="1256">
        <f t="shared" si="0"/>
        <v>-22.4</v>
      </c>
      <c r="L28" s="1256">
        <f t="shared" si="0"/>
        <v>-20.400000000000006</v>
      </c>
      <c r="M28" s="1256">
        <f t="shared" si="0"/>
        <v>12.899999999999999</v>
      </c>
      <c r="N28" s="1256">
        <f t="shared" si="0"/>
        <v>17</v>
      </c>
      <c r="O28" s="2190"/>
      <c r="P28" s="866"/>
      <c r="Q28" s="2573"/>
      <c r="R28" s="1848" t="s">
        <v>931</v>
      </c>
      <c r="S28" s="2566"/>
      <c r="T28" s="2578"/>
      <c r="U28" s="2578"/>
      <c r="V28" s="2578"/>
      <c r="W28" s="2578"/>
      <c r="X28" s="2578"/>
      <c r="Y28" s="2578"/>
      <c r="Z28" s="2566"/>
      <c r="AA28" s="2566">
        <v>3.8</v>
      </c>
      <c r="AB28" s="842"/>
      <c r="AC28" s="1848" t="s">
        <v>931</v>
      </c>
      <c r="AD28" s="1255">
        <v>0</v>
      </c>
      <c r="AE28" s="1851"/>
      <c r="AF28" s="1851"/>
      <c r="AG28" s="1851"/>
      <c r="AH28" s="1851"/>
      <c r="AI28" s="1851"/>
      <c r="AJ28" s="1851"/>
      <c r="AK28" s="1255">
        <v>4.5</v>
      </c>
      <c r="AL28" s="1255">
        <v>4.5</v>
      </c>
      <c r="AM28" s="1255"/>
      <c r="AN28" s="1873"/>
      <c r="AO28" s="1873"/>
      <c r="AP28" s="1873"/>
      <c r="AQ28" s="1873"/>
      <c r="AR28" s="1873"/>
      <c r="AS28" s="1873"/>
      <c r="AT28" s="854"/>
      <c r="AU28" s="1850"/>
      <c r="AV28" s="1850"/>
    </row>
    <row r="29" spans="1:48" ht="13.5" customHeight="1" x14ac:dyDescent="0.25">
      <c r="A29" s="1879"/>
      <c r="B29" s="1879"/>
      <c r="C29" s="1879"/>
      <c r="D29" s="1879"/>
      <c r="E29" s="1879"/>
      <c r="F29" s="1879"/>
      <c r="G29" s="1877"/>
      <c r="H29" s="1850" t="s">
        <v>968</v>
      </c>
      <c r="I29" s="1256"/>
      <c r="J29" s="1256">
        <v>0.1</v>
      </c>
      <c r="K29" s="1256"/>
      <c r="L29" s="1256"/>
      <c r="M29" s="1256"/>
      <c r="N29" s="1256">
        <v>0.3</v>
      </c>
      <c r="O29" s="2571"/>
      <c r="P29" s="866"/>
      <c r="Q29" s="2573"/>
      <c r="R29" s="1846" t="s">
        <v>942</v>
      </c>
      <c r="S29" s="2569">
        <v>39</v>
      </c>
      <c r="T29" s="2569">
        <v>2.7</v>
      </c>
      <c r="U29" s="2569">
        <v>2.1</v>
      </c>
      <c r="V29" s="2569">
        <v>1.9</v>
      </c>
      <c r="W29" s="2569">
        <v>7.1</v>
      </c>
      <c r="X29" s="2569">
        <v>11.2</v>
      </c>
      <c r="Y29" s="2569">
        <v>38.799999999999997</v>
      </c>
      <c r="Z29" s="2569">
        <v>3.8</v>
      </c>
      <c r="AA29" s="2569">
        <v>106.7</v>
      </c>
      <c r="AB29" s="842"/>
      <c r="AC29" s="1846" t="s">
        <v>942</v>
      </c>
      <c r="AD29" s="1253">
        <v>31.4</v>
      </c>
      <c r="AE29" s="1253">
        <v>1.9</v>
      </c>
      <c r="AF29" s="1253">
        <v>2.2000000000000002</v>
      </c>
      <c r="AG29" s="1253">
        <v>2.2000000000000002</v>
      </c>
      <c r="AH29" s="1253">
        <v>6.4</v>
      </c>
      <c r="AI29" s="1253">
        <v>1.2</v>
      </c>
      <c r="AJ29" s="1253">
        <v>0.1</v>
      </c>
      <c r="AK29" s="1253">
        <v>4.5</v>
      </c>
      <c r="AL29" s="1253">
        <v>50.1</v>
      </c>
      <c r="AM29" s="1255"/>
      <c r="AN29" s="2944" t="s">
        <v>1254</v>
      </c>
      <c r="AO29" s="2944"/>
      <c r="AP29" s="2944"/>
      <c r="AQ29" s="2944"/>
      <c r="AR29" s="2944"/>
      <c r="AS29" s="2944"/>
      <c r="AT29" s="1873"/>
      <c r="AU29" s="1850"/>
      <c r="AV29" s="1850"/>
    </row>
    <row r="30" spans="1:48" ht="13.5" customHeight="1" x14ac:dyDescent="0.25">
      <c r="A30" s="1879"/>
      <c r="B30" s="1878"/>
      <c r="C30" s="1878"/>
      <c r="D30" s="1878"/>
      <c r="E30" s="1878"/>
      <c r="F30" s="1878"/>
      <c r="G30" s="1877"/>
      <c r="H30" s="785"/>
      <c r="I30" s="2574"/>
      <c r="J30" s="2574"/>
      <c r="K30" s="2574"/>
      <c r="L30" s="2574"/>
      <c r="M30" s="2574"/>
      <c r="N30" s="2574"/>
      <c r="O30" s="2575"/>
      <c r="P30" s="2573"/>
      <c r="Q30" s="2573"/>
      <c r="R30" s="1848" t="s">
        <v>940</v>
      </c>
      <c r="S30" s="2566">
        <v>5.5</v>
      </c>
      <c r="T30" s="2566">
        <v>0.4</v>
      </c>
      <c r="U30" s="2566">
        <v>1</v>
      </c>
      <c r="V30" s="2566">
        <v>0.5</v>
      </c>
      <c r="W30" s="2566">
        <v>0.1</v>
      </c>
      <c r="X30" s="2566"/>
      <c r="Y30" s="2578"/>
      <c r="Z30" s="2566">
        <v>31.4</v>
      </c>
      <c r="AA30" s="2566">
        <v>38.799999999999997</v>
      </c>
      <c r="AB30" s="842"/>
      <c r="AC30" s="1848" t="s">
        <v>940</v>
      </c>
      <c r="AD30" s="1255">
        <v>6.2</v>
      </c>
      <c r="AE30" s="1255">
        <v>0.5</v>
      </c>
      <c r="AF30" s="1255">
        <v>0.2</v>
      </c>
      <c r="AG30" s="1255">
        <v>0.1</v>
      </c>
      <c r="AH30" s="1255"/>
      <c r="AI30" s="1255"/>
      <c r="AJ30" s="1851"/>
      <c r="AK30" s="1255">
        <v>5.7</v>
      </c>
      <c r="AL30" s="1255">
        <v>12.6</v>
      </c>
      <c r="AM30" s="1880"/>
      <c r="AN30" s="2944"/>
      <c r="AO30" s="2944"/>
      <c r="AP30" s="2944"/>
      <c r="AQ30" s="2944"/>
      <c r="AR30" s="2944"/>
      <c r="AS30" s="2944"/>
      <c r="AT30" s="1873"/>
      <c r="AU30" s="1850"/>
      <c r="AV30" s="1850"/>
    </row>
    <row r="31" spans="1:48" ht="13.5" customHeight="1" x14ac:dyDescent="0.25">
      <c r="A31" s="1879"/>
      <c r="B31" s="1879"/>
      <c r="C31" s="1878"/>
      <c r="D31" s="1878"/>
      <c r="E31" s="1878"/>
      <c r="F31" s="1875"/>
      <c r="G31" s="1877"/>
      <c r="I31" s="842"/>
      <c r="J31" s="842"/>
      <c r="K31" s="842"/>
      <c r="L31" s="842"/>
      <c r="M31" s="842"/>
      <c r="N31" s="842"/>
      <c r="O31" s="842"/>
      <c r="P31" s="842"/>
      <c r="Q31" s="842"/>
      <c r="R31" s="1848" t="s">
        <v>939</v>
      </c>
      <c r="S31" s="2566">
        <v>4</v>
      </c>
      <c r="T31" s="2566">
        <v>0.1</v>
      </c>
      <c r="U31" s="2566"/>
      <c r="V31" s="2566"/>
      <c r="W31" s="2566"/>
      <c r="X31" s="2566">
        <v>0.2</v>
      </c>
      <c r="Y31" s="2578"/>
      <c r="Z31" s="2578"/>
      <c r="AA31" s="2578">
        <v>4.3</v>
      </c>
      <c r="AB31" s="842"/>
      <c r="AC31" s="1848" t="s">
        <v>939</v>
      </c>
      <c r="AD31" s="1255">
        <v>13.3</v>
      </c>
      <c r="AE31" s="1255">
        <v>1.7</v>
      </c>
      <c r="AF31" s="1255">
        <v>0.7</v>
      </c>
      <c r="AG31" s="1255"/>
      <c r="AH31" s="1255"/>
      <c r="AI31" s="1255"/>
      <c r="AJ31" s="1851"/>
      <c r="AK31" s="1255"/>
      <c r="AL31" s="1851">
        <v>15.8</v>
      </c>
      <c r="AM31" s="1255"/>
      <c r="AN31" s="2944"/>
      <c r="AO31" s="2944"/>
      <c r="AP31" s="2944"/>
      <c r="AQ31" s="2944"/>
      <c r="AR31" s="2944"/>
      <c r="AS31" s="2944"/>
      <c r="AT31" s="1873"/>
      <c r="AU31" s="1850"/>
      <c r="AV31" s="1850"/>
    </row>
    <row r="32" spans="1:48" ht="17.25" customHeight="1" x14ac:dyDescent="0.25">
      <c r="A32" s="809" t="s">
        <v>966</v>
      </c>
      <c r="B32" s="785"/>
      <c r="C32" s="785"/>
      <c r="D32" s="785"/>
      <c r="E32" s="785"/>
      <c r="F32" s="1843"/>
      <c r="G32" s="1877"/>
      <c r="H32" s="809" t="s">
        <v>967</v>
      </c>
      <c r="I32" s="1872"/>
      <c r="J32" s="2573"/>
      <c r="K32" s="2573"/>
      <c r="L32" s="2573"/>
      <c r="M32" s="2573"/>
      <c r="N32" s="2573"/>
      <c r="O32" s="2573"/>
      <c r="P32" s="2573"/>
      <c r="Q32" s="2573"/>
      <c r="R32" s="1848" t="s">
        <v>937</v>
      </c>
      <c r="S32" s="2566">
        <v>0</v>
      </c>
      <c r="T32" s="2566">
        <v>0</v>
      </c>
      <c r="U32" s="2566"/>
      <c r="V32" s="2566"/>
      <c r="W32" s="2578"/>
      <c r="X32" s="2578"/>
      <c r="Y32" s="2578"/>
      <c r="Z32" s="2578"/>
      <c r="AA32" s="2578">
        <v>0</v>
      </c>
      <c r="AB32" s="842"/>
      <c r="AC32" s="1848" t="s">
        <v>937</v>
      </c>
      <c r="AD32" s="1255">
        <v>3.8</v>
      </c>
      <c r="AE32" s="1255">
        <v>3.3</v>
      </c>
      <c r="AF32" s="1255">
        <v>7</v>
      </c>
      <c r="AG32" s="1255">
        <v>1</v>
      </c>
      <c r="AH32" s="1851"/>
      <c r="AI32" s="1851"/>
      <c r="AJ32" s="1851"/>
      <c r="AK32" s="1851"/>
      <c r="AL32" s="1851">
        <v>15.1</v>
      </c>
      <c r="AM32" s="1851"/>
      <c r="AN32" s="1873"/>
      <c r="AO32" s="1873"/>
      <c r="AP32" s="1873"/>
      <c r="AQ32" s="1873"/>
      <c r="AR32" s="1873"/>
      <c r="AS32" s="1873"/>
      <c r="AT32" s="1873"/>
      <c r="AU32" s="1850"/>
      <c r="AV32" s="1850"/>
    </row>
    <row r="33" spans="1:48" ht="20.25" customHeight="1" thickBot="1" x14ac:dyDescent="0.3">
      <c r="A33" s="1872"/>
      <c r="B33" s="1872"/>
      <c r="C33" s="1872"/>
      <c r="D33" s="1872"/>
      <c r="E33" s="1872"/>
      <c r="F33" s="1852"/>
      <c r="G33" s="1871"/>
      <c r="H33" s="1876" t="s">
        <v>1242</v>
      </c>
      <c r="I33" s="1872"/>
      <c r="J33" s="2573"/>
      <c r="K33" s="2573"/>
      <c r="L33" s="2573"/>
      <c r="M33" s="2573"/>
      <c r="N33" s="2573"/>
      <c r="O33" s="2573"/>
      <c r="P33" s="2573"/>
      <c r="Q33" s="2573"/>
      <c r="R33" s="1848" t="s">
        <v>935</v>
      </c>
      <c r="S33" s="2566">
        <v>1.7</v>
      </c>
      <c r="T33" s="2566">
        <v>0</v>
      </c>
      <c r="U33" s="2566">
        <v>6.4</v>
      </c>
      <c r="V33" s="2566">
        <v>7</v>
      </c>
      <c r="W33" s="2566">
        <v>12.4</v>
      </c>
      <c r="X33" s="2566">
        <v>0.6</v>
      </c>
      <c r="Y33" s="2566">
        <v>21.4</v>
      </c>
      <c r="Z33" s="2565"/>
      <c r="AA33" s="2565">
        <v>49.6</v>
      </c>
      <c r="AB33" s="842"/>
      <c r="AC33" s="1848" t="s">
        <v>935</v>
      </c>
      <c r="AD33" s="1255"/>
      <c r="AE33" s="1255"/>
      <c r="AF33" s="1255"/>
      <c r="AG33" s="1255"/>
      <c r="AH33" s="1255"/>
      <c r="AI33" s="1255"/>
      <c r="AJ33" s="1255"/>
      <c r="AK33" s="1854"/>
      <c r="AL33" s="1854"/>
      <c r="AM33" s="1851"/>
      <c r="AN33" s="1850"/>
      <c r="AO33" s="1850"/>
      <c r="AP33" s="1850"/>
      <c r="AQ33" s="1850"/>
      <c r="AR33" s="1850"/>
      <c r="AS33" s="1850"/>
      <c r="AT33" s="1258"/>
      <c r="AU33" s="1850"/>
      <c r="AV33" s="1850"/>
    </row>
    <row r="34" spans="1:48" ht="15.75" thickBot="1" x14ac:dyDescent="0.3">
      <c r="A34" s="1865"/>
      <c r="B34" s="1869" t="s">
        <v>1240</v>
      </c>
      <c r="C34" s="1869" t="s">
        <v>1186</v>
      </c>
      <c r="D34" s="1869" t="s">
        <v>1091</v>
      </c>
      <c r="E34" s="1869" t="s">
        <v>319</v>
      </c>
      <c r="F34" s="1869" t="s">
        <v>318</v>
      </c>
      <c r="G34" s="1852"/>
      <c r="H34" s="1870"/>
      <c r="I34" s="2576"/>
      <c r="J34" s="2576"/>
      <c r="K34" s="2576"/>
      <c r="L34" s="2576"/>
      <c r="M34" s="2576"/>
      <c r="N34" s="2576"/>
      <c r="O34" s="2576"/>
      <c r="P34" s="2576"/>
      <c r="Q34" s="2576"/>
      <c r="R34" s="1848" t="s">
        <v>934</v>
      </c>
      <c r="S34" s="2566"/>
      <c r="T34" s="2566"/>
      <c r="U34" s="2566">
        <v>0.1</v>
      </c>
      <c r="V34" s="2566">
        <v>0.1</v>
      </c>
      <c r="W34" s="2566">
        <v>0.1</v>
      </c>
      <c r="X34" s="2566"/>
      <c r="Y34" s="2566"/>
      <c r="Z34" s="2565"/>
      <c r="AA34" s="2565">
        <v>0.3</v>
      </c>
      <c r="AB34" s="842"/>
      <c r="AC34" s="1848" t="s">
        <v>934</v>
      </c>
      <c r="AD34" s="1255"/>
      <c r="AE34" s="1255">
        <v>1.1000000000000001</v>
      </c>
      <c r="AF34" s="1255">
        <v>1</v>
      </c>
      <c r="AG34" s="1255">
        <v>3.2</v>
      </c>
      <c r="AH34" s="1255">
        <v>4.7</v>
      </c>
      <c r="AI34" s="1255">
        <v>0.1</v>
      </c>
      <c r="AJ34" s="1255"/>
      <c r="AK34" s="1854"/>
      <c r="AL34" s="1854">
        <v>10.1</v>
      </c>
      <c r="AM34" s="1851"/>
      <c r="AN34" s="1850"/>
      <c r="AO34" s="1850"/>
      <c r="AP34" s="1850"/>
      <c r="AQ34" s="1850"/>
      <c r="AR34" s="1850"/>
      <c r="AS34" s="1850"/>
      <c r="AT34" s="1258"/>
      <c r="AU34" s="1850"/>
      <c r="AV34" s="1850"/>
    </row>
    <row r="35" spans="1:48" ht="34.5" thickBot="1" x14ac:dyDescent="0.3">
      <c r="A35" s="1845" t="s">
        <v>965</v>
      </c>
      <c r="B35" s="1867">
        <v>38.564377875988448</v>
      </c>
      <c r="C35" s="1867">
        <v>47.877072999999996</v>
      </c>
      <c r="D35" s="1867">
        <v>54.3</v>
      </c>
      <c r="E35" s="1867">
        <v>69.010000000000005</v>
      </c>
      <c r="F35" s="1867">
        <v>66.2</v>
      </c>
      <c r="G35" s="1852"/>
      <c r="H35" s="2581" t="s">
        <v>417</v>
      </c>
      <c r="I35" s="2577" t="s">
        <v>957</v>
      </c>
      <c r="J35" s="2577" t="s">
        <v>956</v>
      </c>
      <c r="K35" s="2577" t="s">
        <v>955</v>
      </c>
      <c r="L35" s="2577" t="s">
        <v>954</v>
      </c>
      <c r="M35" s="2577" t="s">
        <v>953</v>
      </c>
      <c r="N35" s="2577" t="s">
        <v>952</v>
      </c>
      <c r="O35" s="2577" t="s">
        <v>951</v>
      </c>
      <c r="P35" s="2577" t="s">
        <v>950</v>
      </c>
      <c r="Q35" s="2577" t="s">
        <v>410</v>
      </c>
      <c r="R35" s="1848" t="s">
        <v>931</v>
      </c>
      <c r="S35" s="2566"/>
      <c r="T35" s="2578"/>
      <c r="U35" s="2578"/>
      <c r="V35" s="2578"/>
      <c r="W35" s="2578"/>
      <c r="X35" s="2578"/>
      <c r="Y35" s="2578"/>
      <c r="Z35" s="2566">
        <v>4.0999999999999996</v>
      </c>
      <c r="AA35" s="2566">
        <v>4.0999999999999996</v>
      </c>
      <c r="AB35" s="842"/>
      <c r="AC35" s="1848" t="s">
        <v>933</v>
      </c>
      <c r="AD35" s="1255"/>
      <c r="AE35" s="1255"/>
      <c r="AF35" s="1255"/>
      <c r="AG35" s="1255"/>
      <c r="AH35" s="1255">
        <v>1.8</v>
      </c>
      <c r="AI35" s="1255"/>
      <c r="AJ35" s="1255">
        <v>0.4</v>
      </c>
      <c r="AK35" s="1854">
        <v>1.4</v>
      </c>
      <c r="AL35" s="1854">
        <v>3.7</v>
      </c>
      <c r="AM35" s="1868"/>
      <c r="AN35" s="2346"/>
      <c r="AO35" s="2346"/>
      <c r="AP35" s="2346"/>
      <c r="AQ35" s="2346"/>
      <c r="AR35" s="2346"/>
      <c r="AS35" s="2346"/>
      <c r="AT35" s="1258"/>
      <c r="AV35" s="1850"/>
    </row>
    <row r="36" spans="1:48" ht="15.75" thickBot="1" x14ac:dyDescent="0.3">
      <c r="A36" s="1845" t="s">
        <v>964</v>
      </c>
      <c r="B36" s="1867">
        <v>0.12618961271999998</v>
      </c>
      <c r="C36" s="1867">
        <v>1.0038375200000001E-3</v>
      </c>
      <c r="D36" s="1867">
        <v>0.3</v>
      </c>
      <c r="E36" s="1867">
        <v>0.01</v>
      </c>
      <c r="F36" s="1867">
        <v>0.1</v>
      </c>
      <c r="G36" s="1852"/>
      <c r="H36" s="1848" t="s">
        <v>948</v>
      </c>
      <c r="I36" s="2566">
        <v>38.6</v>
      </c>
      <c r="J36" s="2578"/>
      <c r="K36" s="2578"/>
      <c r="L36" s="2578"/>
      <c r="M36" s="2578"/>
      <c r="N36" s="2578"/>
      <c r="O36" s="2578"/>
      <c r="P36" s="2578"/>
      <c r="Q36" s="2578">
        <v>38.6</v>
      </c>
      <c r="R36" s="1853" t="s">
        <v>139</v>
      </c>
      <c r="S36" s="2579"/>
      <c r="T36" s="2579"/>
      <c r="U36" s="2579"/>
      <c r="V36" s="2579"/>
      <c r="W36" s="2579"/>
      <c r="X36" s="2579"/>
      <c r="Y36" s="2579"/>
      <c r="Z36" s="2579">
        <v>4.5999999999999996</v>
      </c>
      <c r="AA36" s="2579">
        <v>4.5999999999999996</v>
      </c>
      <c r="AB36" s="842"/>
      <c r="AC36" s="1848" t="s">
        <v>931</v>
      </c>
      <c r="AD36" s="1255"/>
      <c r="AE36" s="1851"/>
      <c r="AF36" s="1851"/>
      <c r="AG36" s="1851"/>
      <c r="AH36" s="1851"/>
      <c r="AI36" s="1851"/>
      <c r="AJ36" s="1851"/>
      <c r="AK36" s="1255">
        <v>5.7</v>
      </c>
      <c r="AL36" s="1255">
        <v>5.7</v>
      </c>
      <c r="AM36" s="1259"/>
      <c r="AT36" s="1258"/>
      <c r="AV36" s="1850"/>
    </row>
    <row r="37" spans="1:48" ht="25.5" customHeight="1" thickBot="1" x14ac:dyDescent="0.3">
      <c r="A37" s="1848" t="s">
        <v>963</v>
      </c>
      <c r="B37" s="1256">
        <v>15.767277224231126</v>
      </c>
      <c r="C37" s="1256">
        <v>15.113186873630982</v>
      </c>
      <c r="D37" s="1256">
        <v>18.5</v>
      </c>
      <c r="E37" s="1256">
        <v>18.920000000000002</v>
      </c>
      <c r="F37" s="1256">
        <v>19.5</v>
      </c>
      <c r="G37" s="1852"/>
      <c r="H37" s="1848" t="s">
        <v>946</v>
      </c>
      <c r="I37" s="2566">
        <v>52.3</v>
      </c>
      <c r="J37" s="2566">
        <v>13.6</v>
      </c>
      <c r="K37" s="2566">
        <v>23.2</v>
      </c>
      <c r="L37" s="2566">
        <v>22</v>
      </c>
      <c r="M37" s="2566">
        <v>54.9</v>
      </c>
      <c r="N37" s="2566">
        <v>40.9</v>
      </c>
      <c r="O37" s="2566">
        <v>103.9</v>
      </c>
      <c r="P37" s="2578"/>
      <c r="Q37" s="2578">
        <v>310.89999999999998</v>
      </c>
      <c r="R37" s="1846" t="s">
        <v>930</v>
      </c>
      <c r="S37" s="2569">
        <v>11.2</v>
      </c>
      <c r="T37" s="2569">
        <v>0.6</v>
      </c>
      <c r="U37" s="2569">
        <v>7.5</v>
      </c>
      <c r="V37" s="2569">
        <v>7.6</v>
      </c>
      <c r="W37" s="2569">
        <v>12.6</v>
      </c>
      <c r="X37" s="2569">
        <v>0.8</v>
      </c>
      <c r="Y37" s="2569">
        <v>21.4</v>
      </c>
      <c r="Z37" s="2569">
        <v>40.1</v>
      </c>
      <c r="AA37" s="2569">
        <v>101.7</v>
      </c>
      <c r="AB37" s="842"/>
      <c r="AC37" s="1853" t="s">
        <v>139</v>
      </c>
      <c r="AD37" s="1254"/>
      <c r="AE37" s="1254"/>
      <c r="AF37" s="1254"/>
      <c r="AG37" s="1254"/>
      <c r="AH37" s="1254"/>
      <c r="AI37" s="1254"/>
      <c r="AJ37" s="1254"/>
      <c r="AK37" s="1254"/>
      <c r="AL37" s="1254">
        <v>0</v>
      </c>
      <c r="AM37" s="1259"/>
      <c r="AT37" s="1258"/>
      <c r="AV37" s="1850"/>
    </row>
    <row r="38" spans="1:48" ht="13.5" customHeight="1" x14ac:dyDescent="0.25">
      <c r="A38" s="1845" t="s">
        <v>962</v>
      </c>
      <c r="B38" s="1256">
        <v>1.4545506531878081</v>
      </c>
      <c r="C38" s="1256">
        <v>1.4635985212878713</v>
      </c>
      <c r="D38" s="1256">
        <v>5.2</v>
      </c>
      <c r="E38" s="1256">
        <v>5.15</v>
      </c>
      <c r="F38" s="1256">
        <v>5.3</v>
      </c>
      <c r="G38" s="1852"/>
      <c r="H38" s="1848" t="s">
        <v>943</v>
      </c>
      <c r="I38" s="2566">
        <v>18.5</v>
      </c>
      <c r="J38" s="2566">
        <v>3.5</v>
      </c>
      <c r="K38" s="2566">
        <v>1.3</v>
      </c>
      <c r="L38" s="2578">
        <v>0.1</v>
      </c>
      <c r="M38" s="2578"/>
      <c r="N38" s="2578"/>
      <c r="O38" s="2578"/>
      <c r="P38" s="2578"/>
      <c r="Q38" s="2578">
        <v>23.4</v>
      </c>
      <c r="R38" s="1848" t="s">
        <v>929</v>
      </c>
      <c r="S38" s="1256">
        <v>-1.3</v>
      </c>
      <c r="T38" s="1256">
        <v>-3.1</v>
      </c>
      <c r="U38" s="1256">
        <v>-2.5</v>
      </c>
      <c r="V38" s="1256">
        <v>-1.8</v>
      </c>
      <c r="W38" s="1256">
        <v>-0.5</v>
      </c>
      <c r="X38" s="1256">
        <v>-0.3</v>
      </c>
      <c r="Y38" s="2582">
        <v>0</v>
      </c>
      <c r="Z38" s="1256">
        <v>0</v>
      </c>
      <c r="AA38" s="2582">
        <v>-9.5</v>
      </c>
      <c r="AB38" s="842"/>
      <c r="AC38" s="1846" t="s">
        <v>930</v>
      </c>
      <c r="AD38" s="1253">
        <v>23.3</v>
      </c>
      <c r="AE38" s="1253">
        <v>6.6</v>
      </c>
      <c r="AF38" s="1253">
        <v>8.8000000000000007</v>
      </c>
      <c r="AG38" s="1253">
        <v>4.4000000000000004</v>
      </c>
      <c r="AH38" s="1253">
        <v>6.6</v>
      </c>
      <c r="AI38" s="1253">
        <v>0.1</v>
      </c>
      <c r="AJ38" s="1253">
        <v>0.4</v>
      </c>
      <c r="AK38" s="1253">
        <v>12.8</v>
      </c>
      <c r="AL38" s="1253">
        <v>63</v>
      </c>
      <c r="AT38" s="1863"/>
      <c r="AV38" s="1850"/>
    </row>
    <row r="39" spans="1:48" ht="15" customHeight="1" x14ac:dyDescent="0.25">
      <c r="A39" s="1845" t="s">
        <v>961</v>
      </c>
      <c r="B39" s="1256">
        <v>0</v>
      </c>
      <c r="C39" s="1256"/>
      <c r="D39" s="1256"/>
      <c r="E39" s="1256"/>
      <c r="F39" s="1256"/>
      <c r="G39" s="1852"/>
      <c r="H39" s="1848" t="s">
        <v>945</v>
      </c>
      <c r="I39" s="2566">
        <v>11.8</v>
      </c>
      <c r="J39" s="2566">
        <v>2.7</v>
      </c>
      <c r="K39" s="2566">
        <v>1.6</v>
      </c>
      <c r="L39" s="2566">
        <v>0.4</v>
      </c>
      <c r="M39" s="2566">
        <v>0.8</v>
      </c>
      <c r="N39" s="2566"/>
      <c r="O39" s="2578"/>
      <c r="P39" s="2578"/>
      <c r="Q39" s="2578">
        <v>17.2</v>
      </c>
      <c r="R39" s="842"/>
      <c r="S39" s="842"/>
      <c r="T39" s="842"/>
      <c r="U39" s="842"/>
      <c r="V39" s="842"/>
      <c r="W39" s="842"/>
      <c r="X39" s="842"/>
      <c r="Y39" s="842"/>
      <c r="Z39" s="842"/>
      <c r="AA39" s="2583"/>
      <c r="AB39" s="842"/>
      <c r="AC39" s="1848" t="s">
        <v>929</v>
      </c>
      <c r="AD39" s="1252">
        <v>3.2</v>
      </c>
      <c r="AE39" s="1252">
        <v>6.4</v>
      </c>
      <c r="AF39" s="1252">
        <v>3.4</v>
      </c>
      <c r="AG39" s="1252">
        <v>-3.1</v>
      </c>
      <c r="AH39" s="1252">
        <v>0.4</v>
      </c>
      <c r="AI39" s="1252">
        <v>0.8</v>
      </c>
      <c r="AJ39" s="1847">
        <v>0.3</v>
      </c>
      <c r="AK39" s="1252">
        <v>0</v>
      </c>
      <c r="AL39" s="1847">
        <v>11.4</v>
      </c>
      <c r="AT39" s="1257"/>
      <c r="AV39" s="1850"/>
    </row>
    <row r="40" spans="1:48" ht="13.5" customHeight="1" thickBot="1" x14ac:dyDescent="0.3">
      <c r="A40" s="1866" t="s">
        <v>981</v>
      </c>
      <c r="B40" s="1867">
        <v>29.336123814292581</v>
      </c>
      <c r="C40" s="1867">
        <v>29.520381071111004</v>
      </c>
      <c r="D40" s="1867">
        <v>28.7</v>
      </c>
      <c r="E40" s="1867">
        <v>29.83</v>
      </c>
      <c r="F40" s="1867">
        <v>30.3</v>
      </c>
      <c r="G40" s="1852"/>
      <c r="H40" s="1848" t="s">
        <v>943</v>
      </c>
      <c r="I40" s="2566">
        <v>10</v>
      </c>
      <c r="J40" s="2578">
        <v>2.4</v>
      </c>
      <c r="K40" s="2578">
        <v>0.3</v>
      </c>
      <c r="L40" s="2578"/>
      <c r="M40" s="2578"/>
      <c r="N40" s="2578"/>
      <c r="O40" s="2578"/>
      <c r="P40" s="2578"/>
      <c r="Q40" s="2578">
        <v>12.7</v>
      </c>
      <c r="R40" s="842"/>
      <c r="S40" s="842"/>
      <c r="T40" s="842"/>
      <c r="U40" s="842"/>
      <c r="V40" s="842"/>
      <c r="W40" s="842"/>
      <c r="X40" s="842"/>
      <c r="Y40" s="842"/>
      <c r="Z40" s="842"/>
      <c r="AA40" s="842"/>
      <c r="AB40" s="842"/>
      <c r="AL40" s="1880"/>
      <c r="AT40" s="1863"/>
      <c r="AV40" s="1850"/>
    </row>
    <row r="41" spans="1:48" ht="34.5" thickBot="1" x14ac:dyDescent="0.3">
      <c r="A41" s="1866" t="s">
        <v>980</v>
      </c>
      <c r="B41" s="1256">
        <v>1.6381599538299998</v>
      </c>
      <c r="C41" s="1256">
        <v>1.0805263135499998</v>
      </c>
      <c r="D41" s="1256">
        <v>0.4</v>
      </c>
      <c r="E41" s="1256">
        <v>0.13</v>
      </c>
      <c r="F41" s="1256">
        <v>0.9</v>
      </c>
      <c r="G41" s="1852"/>
      <c r="H41" s="1848" t="s">
        <v>944</v>
      </c>
      <c r="I41" s="2566">
        <v>70.400000000000006</v>
      </c>
      <c r="J41" s="2578"/>
      <c r="K41" s="2578"/>
      <c r="L41" s="2578"/>
      <c r="M41" s="2578"/>
      <c r="N41" s="2578"/>
      <c r="O41" s="2578"/>
      <c r="P41" s="2566">
        <v>12.5</v>
      </c>
      <c r="Q41" s="2566">
        <v>82.8</v>
      </c>
      <c r="R41" s="1865" t="s">
        <v>958</v>
      </c>
      <c r="S41" s="2577" t="s">
        <v>957</v>
      </c>
      <c r="T41" s="2577" t="s">
        <v>956</v>
      </c>
      <c r="U41" s="2577" t="s">
        <v>955</v>
      </c>
      <c r="V41" s="2577" t="s">
        <v>954</v>
      </c>
      <c r="W41" s="2577" t="s">
        <v>953</v>
      </c>
      <c r="X41" s="2577" t="s">
        <v>952</v>
      </c>
      <c r="Y41" s="2577" t="s">
        <v>951</v>
      </c>
      <c r="Z41" s="2577" t="s">
        <v>950</v>
      </c>
      <c r="AA41" s="2577" t="s">
        <v>410</v>
      </c>
      <c r="AB41" s="842"/>
      <c r="AC41" s="1865" t="s">
        <v>676</v>
      </c>
      <c r="AD41" s="1864" t="s">
        <v>957</v>
      </c>
      <c r="AE41" s="1864" t="s">
        <v>956</v>
      </c>
      <c r="AF41" s="1864" t="s">
        <v>955</v>
      </c>
      <c r="AG41" s="1864" t="s">
        <v>954</v>
      </c>
      <c r="AH41" s="1864" t="s">
        <v>953</v>
      </c>
      <c r="AI41" s="1864" t="s">
        <v>952</v>
      </c>
      <c r="AJ41" s="1864" t="s">
        <v>951</v>
      </c>
      <c r="AK41" s="1864" t="s">
        <v>950</v>
      </c>
      <c r="AL41" s="1864" t="s">
        <v>410</v>
      </c>
      <c r="AT41" s="1863"/>
      <c r="AV41" s="1850"/>
    </row>
    <row r="42" spans="1:48" ht="15" customHeight="1" x14ac:dyDescent="0.25">
      <c r="A42" s="1845" t="s">
        <v>960</v>
      </c>
      <c r="B42" s="1256">
        <v>0.50694625963000006</v>
      </c>
      <c r="C42" s="1256">
        <v>0.11848551144000001</v>
      </c>
      <c r="D42" s="1256">
        <v>0.6</v>
      </c>
      <c r="E42" s="1256">
        <v>0.2</v>
      </c>
      <c r="F42" s="1256">
        <v>0.5</v>
      </c>
      <c r="G42" s="1852"/>
      <c r="H42" s="1848" t="s">
        <v>931</v>
      </c>
      <c r="I42" s="2566"/>
      <c r="J42" s="2578"/>
      <c r="K42" s="2578"/>
      <c r="L42" s="2578"/>
      <c r="M42" s="2578"/>
      <c r="N42" s="2578"/>
      <c r="O42" s="2578"/>
      <c r="P42" s="2566">
        <v>42.3</v>
      </c>
      <c r="Q42" s="2566">
        <v>42.3</v>
      </c>
      <c r="R42" s="1848" t="s">
        <v>948</v>
      </c>
      <c r="S42" s="2566">
        <v>1.3</v>
      </c>
      <c r="T42" s="2578"/>
      <c r="U42" s="2578"/>
      <c r="V42" s="2578"/>
      <c r="W42" s="2578"/>
      <c r="X42" s="2578"/>
      <c r="Y42" s="2578"/>
      <c r="Z42" s="2578"/>
      <c r="AA42" s="2578">
        <v>1.3</v>
      </c>
      <c r="AB42" s="842"/>
      <c r="AC42" s="1848" t="s">
        <v>948</v>
      </c>
      <c r="AD42" s="1255">
        <v>0.2</v>
      </c>
      <c r="AE42" s="1851"/>
      <c r="AF42" s="1851"/>
      <c r="AG42" s="1851"/>
      <c r="AH42" s="1851"/>
      <c r="AI42" s="1851"/>
      <c r="AJ42" s="1851"/>
      <c r="AK42" s="1851"/>
      <c r="AL42" s="1851">
        <v>0.2</v>
      </c>
      <c r="AT42" s="1860"/>
      <c r="AV42" s="1850"/>
    </row>
    <row r="43" spans="1:48" ht="15.75" thickBot="1" x14ac:dyDescent="0.3">
      <c r="A43" s="1848" t="s">
        <v>949</v>
      </c>
      <c r="B43" s="1256">
        <v>0.99885330190999977</v>
      </c>
      <c r="C43" s="1256">
        <v>1.00038858418</v>
      </c>
      <c r="D43" s="1256">
        <v>0.8</v>
      </c>
      <c r="E43" s="1256">
        <v>0.55000000000000004</v>
      </c>
      <c r="F43" s="1256">
        <v>0.4</v>
      </c>
      <c r="G43" s="1852"/>
      <c r="H43" s="1853" t="s">
        <v>959</v>
      </c>
      <c r="I43" s="2579"/>
      <c r="J43" s="2579"/>
      <c r="K43" s="2579"/>
      <c r="L43" s="2579"/>
      <c r="M43" s="2579"/>
      <c r="N43" s="2579"/>
      <c r="O43" s="2579"/>
      <c r="P43" s="2579">
        <v>88.3</v>
      </c>
      <c r="Q43" s="2579">
        <v>88.3</v>
      </c>
      <c r="R43" s="1848" t="s">
        <v>946</v>
      </c>
      <c r="S43" s="2566">
        <v>3.4</v>
      </c>
      <c r="T43" s="2566">
        <v>1.6</v>
      </c>
      <c r="U43" s="2566">
        <v>3.9</v>
      </c>
      <c r="V43" s="2566">
        <v>4</v>
      </c>
      <c r="W43" s="2566">
        <v>11.9</v>
      </c>
      <c r="X43" s="2566">
        <v>10</v>
      </c>
      <c r="Y43" s="2566">
        <v>13.7</v>
      </c>
      <c r="Z43" s="2578"/>
      <c r="AA43" s="2578">
        <v>48.5</v>
      </c>
      <c r="AB43" s="842"/>
      <c r="AC43" s="1848" t="s">
        <v>946</v>
      </c>
      <c r="AD43" s="1255">
        <v>1.1000000000000001</v>
      </c>
      <c r="AE43" s="1255">
        <v>0.4</v>
      </c>
      <c r="AF43" s="1255">
        <v>0.4</v>
      </c>
      <c r="AG43" s="1255">
        <v>0.1</v>
      </c>
      <c r="AH43" s="1255">
        <v>0.2</v>
      </c>
      <c r="AI43" s="1255">
        <v>0.2</v>
      </c>
      <c r="AJ43" s="1255"/>
      <c r="AK43" s="1851"/>
      <c r="AL43" s="1851">
        <v>2.5</v>
      </c>
      <c r="AT43" s="1860"/>
      <c r="AV43" s="1850"/>
    </row>
    <row r="44" spans="1:48" ht="15.75" thickBot="1" x14ac:dyDescent="0.3">
      <c r="A44" s="1859" t="s">
        <v>947</v>
      </c>
      <c r="B44" s="1256">
        <v>0</v>
      </c>
      <c r="C44" s="1256">
        <v>0</v>
      </c>
      <c r="D44" s="1256">
        <v>0</v>
      </c>
      <c r="E44" s="1256">
        <v>0</v>
      </c>
      <c r="F44" s="1256">
        <v>0</v>
      </c>
      <c r="G44" s="1852"/>
      <c r="H44" s="1846" t="s">
        <v>942</v>
      </c>
      <c r="I44" s="2569">
        <v>172.9</v>
      </c>
      <c r="J44" s="2569">
        <v>16.399999999999999</v>
      </c>
      <c r="K44" s="2569">
        <v>24.8</v>
      </c>
      <c r="L44" s="2569">
        <v>22.4</v>
      </c>
      <c r="M44" s="2569">
        <v>55.7</v>
      </c>
      <c r="N44" s="2569">
        <v>40.9</v>
      </c>
      <c r="O44" s="2569">
        <v>103.9</v>
      </c>
      <c r="P44" s="2569">
        <v>143.1</v>
      </c>
      <c r="Q44" s="2569">
        <v>580.20000000000005</v>
      </c>
      <c r="R44" s="1848" t="s">
        <v>945</v>
      </c>
      <c r="S44" s="2566">
        <v>0.1</v>
      </c>
      <c r="T44" s="2566"/>
      <c r="U44" s="2566"/>
      <c r="V44" s="2566"/>
      <c r="W44" s="2566"/>
      <c r="X44" s="2566"/>
      <c r="Y44" s="2578"/>
      <c r="Z44" s="2578"/>
      <c r="AA44" s="2578">
        <v>0.1</v>
      </c>
      <c r="AB44" s="842"/>
      <c r="AC44" s="1848" t="s">
        <v>945</v>
      </c>
      <c r="AD44" s="1255">
        <v>0.4</v>
      </c>
      <c r="AE44" s="1255"/>
      <c r="AF44" s="1255"/>
      <c r="AG44" s="1255"/>
      <c r="AH44" s="1255"/>
      <c r="AI44" s="1255"/>
      <c r="AJ44" s="1851"/>
      <c r="AK44" s="1851"/>
      <c r="AL44" s="1851">
        <v>0.4</v>
      </c>
      <c r="AT44" s="1860"/>
      <c r="AV44" s="1850"/>
    </row>
    <row r="45" spans="1:48" ht="15" customHeight="1" x14ac:dyDescent="0.25">
      <c r="A45" s="2941" t="s">
        <v>976</v>
      </c>
      <c r="B45" s="1857">
        <v>88.392478695789976</v>
      </c>
      <c r="C45" s="1857">
        <v>96.174643712719842</v>
      </c>
      <c r="D45" s="1857">
        <v>108.7</v>
      </c>
      <c r="E45" s="1857">
        <v>123.81</v>
      </c>
      <c r="F45" s="1857">
        <v>123.2</v>
      </c>
      <c r="G45" s="1852"/>
      <c r="I45" s="2580"/>
      <c r="J45" s="2580"/>
      <c r="K45" s="2580"/>
      <c r="L45" s="2580"/>
      <c r="M45" s="2580"/>
      <c r="N45" s="2580"/>
      <c r="O45" s="2580"/>
      <c r="P45" s="2580"/>
      <c r="Q45" s="2580"/>
      <c r="R45" s="1848" t="s">
        <v>944</v>
      </c>
      <c r="S45" s="2566">
        <v>8</v>
      </c>
      <c r="T45" s="2578"/>
      <c r="U45" s="2578"/>
      <c r="V45" s="2578"/>
      <c r="W45" s="2578"/>
      <c r="X45" s="2578"/>
      <c r="Y45" s="2578"/>
      <c r="Z45" s="2566"/>
      <c r="AA45" s="2566">
        <v>8</v>
      </c>
      <c r="AB45" s="842"/>
      <c r="AC45" s="1848" t="s">
        <v>944</v>
      </c>
      <c r="AD45" s="1255">
        <v>0.5</v>
      </c>
      <c r="AE45" s="1851"/>
      <c r="AF45" s="1851"/>
      <c r="AG45" s="1851"/>
      <c r="AH45" s="1851"/>
      <c r="AI45" s="1851"/>
      <c r="AJ45" s="1851"/>
      <c r="AK45" s="1255"/>
      <c r="AL45" s="1255">
        <v>0.5</v>
      </c>
      <c r="AT45" s="1860"/>
      <c r="AV45" s="1850"/>
    </row>
    <row r="46" spans="1:48" x14ac:dyDescent="0.25">
      <c r="A46" s="2942"/>
      <c r="B46" s="1862"/>
      <c r="C46" s="1862"/>
      <c r="D46" s="1862"/>
      <c r="E46" s="1862"/>
      <c r="F46" s="1862"/>
      <c r="G46" s="1852"/>
      <c r="H46" s="1848" t="s">
        <v>940</v>
      </c>
      <c r="I46" s="2566">
        <v>29</v>
      </c>
      <c r="J46" s="2566">
        <v>2.9</v>
      </c>
      <c r="K46" s="2566">
        <v>4.0999999999999996</v>
      </c>
      <c r="L46" s="2566">
        <v>0.7</v>
      </c>
      <c r="M46" s="2566">
        <v>0.1</v>
      </c>
      <c r="N46" s="2566"/>
      <c r="O46" s="2578"/>
      <c r="P46" s="2566">
        <v>137.19999999999999</v>
      </c>
      <c r="Q46" s="2566">
        <v>174</v>
      </c>
      <c r="R46" s="1848" t="s">
        <v>931</v>
      </c>
      <c r="S46" s="2566"/>
      <c r="T46" s="2578"/>
      <c r="U46" s="2578"/>
      <c r="V46" s="2578"/>
      <c r="W46" s="2578"/>
      <c r="X46" s="2578"/>
      <c r="Y46" s="2578"/>
      <c r="Z46" s="2566">
        <v>1.9</v>
      </c>
      <c r="AA46" s="2566">
        <v>1.9</v>
      </c>
      <c r="AB46" s="842"/>
      <c r="AC46" s="1848" t="s">
        <v>931</v>
      </c>
      <c r="AD46" s="1255">
        <v>0</v>
      </c>
      <c r="AE46" s="1851"/>
      <c r="AF46" s="1851"/>
      <c r="AG46" s="1851"/>
      <c r="AH46" s="1851"/>
      <c r="AI46" s="1851"/>
      <c r="AJ46" s="1851"/>
      <c r="AK46" s="1255">
        <v>1.3</v>
      </c>
      <c r="AL46" s="1255">
        <v>1.3</v>
      </c>
      <c r="AT46" s="1861"/>
      <c r="AV46" s="1850"/>
    </row>
    <row r="47" spans="1:48" ht="15" customHeight="1" x14ac:dyDescent="0.25">
      <c r="A47" s="1850"/>
      <c r="B47" s="1850"/>
      <c r="C47" s="1850"/>
      <c r="D47" s="1850"/>
      <c r="E47" s="1850"/>
      <c r="F47" s="1850"/>
      <c r="G47" s="1852"/>
      <c r="H47" s="1848" t="s">
        <v>943</v>
      </c>
      <c r="I47" s="2566">
        <v>12</v>
      </c>
      <c r="J47" s="2566">
        <v>0.8</v>
      </c>
      <c r="K47" s="2566">
        <v>0.1</v>
      </c>
      <c r="L47" s="2578">
        <v>0.1</v>
      </c>
      <c r="M47" s="2578"/>
      <c r="N47" s="2578"/>
      <c r="O47" s="2578"/>
      <c r="P47" s="2578"/>
      <c r="Q47" s="2578">
        <v>13</v>
      </c>
      <c r="R47" s="1846" t="s">
        <v>942</v>
      </c>
      <c r="S47" s="2569">
        <v>12.8</v>
      </c>
      <c r="T47" s="2569">
        <v>1.6</v>
      </c>
      <c r="U47" s="2569">
        <v>3.9</v>
      </c>
      <c r="V47" s="2569">
        <v>4</v>
      </c>
      <c r="W47" s="2569">
        <v>11.9</v>
      </c>
      <c r="X47" s="2569">
        <v>10</v>
      </c>
      <c r="Y47" s="2569">
        <v>13.7</v>
      </c>
      <c r="Z47" s="2569">
        <v>1.9</v>
      </c>
      <c r="AA47" s="2569">
        <v>59.9</v>
      </c>
      <c r="AB47" s="842"/>
      <c r="AC47" s="1846" t="s">
        <v>942</v>
      </c>
      <c r="AD47" s="1253">
        <v>2.2999999999999998</v>
      </c>
      <c r="AE47" s="1253">
        <v>0.4</v>
      </c>
      <c r="AF47" s="1253">
        <v>0.5</v>
      </c>
      <c r="AG47" s="1253">
        <v>0.1</v>
      </c>
      <c r="AH47" s="1253">
        <v>0.2</v>
      </c>
      <c r="AI47" s="1253">
        <v>0.2</v>
      </c>
      <c r="AJ47" s="1253">
        <v>0</v>
      </c>
      <c r="AK47" s="1253">
        <v>1.3</v>
      </c>
      <c r="AL47" s="1253">
        <v>5</v>
      </c>
      <c r="AT47" s="1860"/>
      <c r="AV47" s="1850"/>
    </row>
    <row r="48" spans="1:48" ht="15" customHeight="1" thickBot="1" x14ac:dyDescent="0.3">
      <c r="A48" s="1859" t="s">
        <v>1123</v>
      </c>
      <c r="B48" s="1858">
        <v>2.9355448586943678</v>
      </c>
      <c r="C48" s="1858">
        <v>3.2048223783530121</v>
      </c>
      <c r="D48" s="1858">
        <v>1.5</v>
      </c>
      <c r="E48" s="1858">
        <v>5.9370000000000118</v>
      </c>
      <c r="F48" s="1858">
        <v>5.1600000000000108</v>
      </c>
      <c r="G48" s="1852"/>
      <c r="H48" s="1848" t="s">
        <v>939</v>
      </c>
      <c r="I48" s="2566">
        <v>38.200000000000003</v>
      </c>
      <c r="J48" s="2566">
        <v>5.8</v>
      </c>
      <c r="K48" s="2566">
        <v>2.5</v>
      </c>
      <c r="L48" s="2566"/>
      <c r="M48" s="2566">
        <v>3.6</v>
      </c>
      <c r="N48" s="2566">
        <v>0.4</v>
      </c>
      <c r="O48" s="2578"/>
      <c r="P48" s="2578"/>
      <c r="Q48" s="2578">
        <v>50.4</v>
      </c>
      <c r="R48" s="1848" t="s">
        <v>940</v>
      </c>
      <c r="S48" s="2566">
        <v>0.5</v>
      </c>
      <c r="T48" s="2566"/>
      <c r="U48" s="2566">
        <v>0.2</v>
      </c>
      <c r="V48" s="2566"/>
      <c r="W48" s="2566"/>
      <c r="X48" s="2566"/>
      <c r="Y48" s="2566"/>
      <c r="Z48" s="2566">
        <v>19.8</v>
      </c>
      <c r="AA48" s="2566">
        <v>20.5</v>
      </c>
      <c r="AB48" s="842"/>
      <c r="AC48" s="1848" t="s">
        <v>940</v>
      </c>
      <c r="AD48" s="1255">
        <v>0.4</v>
      </c>
      <c r="AE48" s="1255"/>
      <c r="AF48" s="1255"/>
      <c r="AG48" s="1255"/>
      <c r="AH48" s="1255"/>
      <c r="AI48" s="1255"/>
      <c r="AJ48" s="1851"/>
      <c r="AK48" s="1255">
        <v>2</v>
      </c>
      <c r="AL48" s="1255">
        <v>2.5</v>
      </c>
      <c r="AV48" s="1850"/>
    </row>
    <row r="49" spans="1:48" x14ac:dyDescent="0.25">
      <c r="A49" s="2343" t="s">
        <v>410</v>
      </c>
      <c r="B49" s="1857">
        <v>91.328023554484346</v>
      </c>
      <c r="C49" s="1857">
        <v>99.379466091072857</v>
      </c>
      <c r="D49" s="1857">
        <v>110.2</v>
      </c>
      <c r="E49" s="1857">
        <v>129.74700000000001</v>
      </c>
      <c r="F49" s="1857">
        <v>128.36000000000001</v>
      </c>
      <c r="G49" s="1852"/>
      <c r="H49" s="1848" t="s">
        <v>943</v>
      </c>
      <c r="I49" s="2566">
        <v>16.7</v>
      </c>
      <c r="J49" s="2566">
        <v>2.6</v>
      </c>
      <c r="K49" s="2566">
        <v>1.1000000000000001</v>
      </c>
      <c r="L49" s="2578"/>
      <c r="M49" s="2578"/>
      <c r="N49" s="2578"/>
      <c r="O49" s="2578"/>
      <c r="P49" s="2578"/>
      <c r="Q49" s="2578">
        <v>20.399999999999999</v>
      </c>
      <c r="R49" s="1848" t="s">
        <v>939</v>
      </c>
      <c r="S49" s="2566">
        <v>2.7</v>
      </c>
      <c r="T49" s="2566">
        <v>1.6</v>
      </c>
      <c r="U49" s="2566"/>
      <c r="V49" s="2566"/>
      <c r="W49" s="2566"/>
      <c r="X49" s="2566"/>
      <c r="Y49" s="2566"/>
      <c r="Z49" s="2566"/>
      <c r="AA49" s="2566">
        <v>4.3</v>
      </c>
      <c r="AB49" s="842"/>
      <c r="AC49" s="1848" t="s">
        <v>939</v>
      </c>
      <c r="AD49" s="1255">
        <v>2.1</v>
      </c>
      <c r="AE49" s="1255">
        <v>0.3</v>
      </c>
      <c r="AF49" s="1255">
        <v>0.2</v>
      </c>
      <c r="AG49" s="1255"/>
      <c r="AH49" s="1255"/>
      <c r="AI49" s="1255"/>
      <c r="AJ49" s="1851"/>
      <c r="AK49" s="1255"/>
      <c r="AL49" s="1851">
        <v>2.6</v>
      </c>
      <c r="AV49" s="859"/>
    </row>
    <row r="50" spans="1:48" x14ac:dyDescent="0.25">
      <c r="A50" s="1845"/>
      <c r="B50" s="1845"/>
      <c r="C50" s="1845"/>
      <c r="D50" s="1845"/>
      <c r="E50" s="1845"/>
      <c r="F50" s="1852"/>
      <c r="G50" s="1852"/>
      <c r="H50" s="1848" t="s">
        <v>941</v>
      </c>
      <c r="I50" s="2566">
        <v>11.6</v>
      </c>
      <c r="J50" s="2566">
        <v>19.5</v>
      </c>
      <c r="K50" s="2566">
        <v>24.200000000000003</v>
      </c>
      <c r="L50" s="2566">
        <v>25.299999999999997</v>
      </c>
      <c r="M50" s="2566">
        <v>59.400000000000006</v>
      </c>
      <c r="N50" s="2566">
        <v>12.1</v>
      </c>
      <c r="O50" s="2566">
        <v>22.7</v>
      </c>
      <c r="P50" s="2578"/>
      <c r="Q50" s="2578">
        <v>174.7</v>
      </c>
      <c r="R50" s="1848" t="s">
        <v>937</v>
      </c>
      <c r="S50" s="2566"/>
      <c r="T50" s="2566"/>
      <c r="U50" s="2566"/>
      <c r="V50" s="2566"/>
      <c r="W50" s="2566"/>
      <c r="X50" s="2566"/>
      <c r="Y50" s="2566"/>
      <c r="Z50" s="2566"/>
      <c r="AA50" s="2566">
        <v>0</v>
      </c>
      <c r="AB50" s="842"/>
      <c r="AC50" s="1848" t="s">
        <v>937</v>
      </c>
      <c r="AD50" s="1255">
        <v>2.2999999999999998</v>
      </c>
      <c r="AE50" s="1255">
        <v>5.5</v>
      </c>
      <c r="AF50" s="1255">
        <v>0.8</v>
      </c>
      <c r="AG50" s="1255"/>
      <c r="AH50" s="1851"/>
      <c r="AI50" s="1851"/>
      <c r="AJ50" s="1851"/>
      <c r="AK50" s="1851"/>
      <c r="AL50" s="1851">
        <v>8.6</v>
      </c>
      <c r="AV50" s="859"/>
    </row>
    <row r="51" spans="1:48" ht="22.5" x14ac:dyDescent="0.25">
      <c r="A51" s="1843"/>
      <c r="B51" s="1843"/>
      <c r="C51" s="1843"/>
      <c r="D51" s="1843"/>
      <c r="E51" s="1843"/>
      <c r="F51" s="1843"/>
      <c r="G51" s="1852"/>
      <c r="H51" s="1856" t="s">
        <v>1122</v>
      </c>
      <c r="I51" s="2566">
        <v>7.7</v>
      </c>
      <c r="J51" s="2566">
        <v>11.9</v>
      </c>
      <c r="K51" s="2566">
        <v>8</v>
      </c>
      <c r="L51" s="2566"/>
      <c r="M51" s="2578"/>
      <c r="N51" s="2578"/>
      <c r="O51" s="2578"/>
      <c r="P51" s="2578"/>
      <c r="Q51" s="2578">
        <v>27.5</v>
      </c>
      <c r="R51" s="1848" t="s">
        <v>935</v>
      </c>
      <c r="S51" s="2566"/>
      <c r="T51" s="2566">
        <v>0.7</v>
      </c>
      <c r="U51" s="2566"/>
      <c r="V51" s="2566">
        <v>1.5</v>
      </c>
      <c r="W51" s="2566">
        <v>4.5999999999999996</v>
      </c>
      <c r="X51" s="2566">
        <v>0.6</v>
      </c>
      <c r="Y51" s="2566">
        <v>0.1</v>
      </c>
      <c r="Z51" s="2565"/>
      <c r="AA51" s="2565">
        <v>7.4</v>
      </c>
      <c r="AB51" s="842"/>
      <c r="AC51" s="1848" t="s">
        <v>935</v>
      </c>
      <c r="AD51" s="1255"/>
      <c r="AE51" s="1255"/>
      <c r="AF51" s="1255">
        <v>0.6</v>
      </c>
      <c r="AG51" s="1255">
        <v>0.1</v>
      </c>
      <c r="AH51" s="1255">
        <v>0.1</v>
      </c>
      <c r="AI51" s="1255"/>
      <c r="AJ51" s="1255"/>
      <c r="AK51" s="1854"/>
      <c r="AL51" s="1854">
        <v>0.9</v>
      </c>
      <c r="AV51" s="859"/>
    </row>
    <row r="52" spans="1:48" x14ac:dyDescent="0.25">
      <c r="A52" s="1843"/>
      <c r="B52" s="1844"/>
      <c r="C52" s="1843"/>
      <c r="D52" s="1843"/>
      <c r="E52" s="1843"/>
      <c r="F52" s="1855"/>
      <c r="G52" s="1852"/>
      <c r="H52" s="1848" t="s">
        <v>1121</v>
      </c>
      <c r="I52" s="2566">
        <v>0.1</v>
      </c>
      <c r="J52" s="2566">
        <v>0.3</v>
      </c>
      <c r="K52" s="2566">
        <v>1.3</v>
      </c>
      <c r="L52" s="2566">
        <v>1</v>
      </c>
      <c r="M52" s="2566"/>
      <c r="N52" s="2566"/>
      <c r="O52" s="2566"/>
      <c r="P52" s="2565"/>
      <c r="Q52" s="2565">
        <v>2.7</v>
      </c>
      <c r="R52" s="1848" t="s">
        <v>934</v>
      </c>
      <c r="S52" s="2566">
        <v>0.1</v>
      </c>
      <c r="T52" s="2566">
        <v>0</v>
      </c>
      <c r="U52" s="2566">
        <v>0.2</v>
      </c>
      <c r="V52" s="2566">
        <v>0.1</v>
      </c>
      <c r="W52" s="2566">
        <v>0.3</v>
      </c>
      <c r="X52" s="2566">
        <v>0.2</v>
      </c>
      <c r="Y52" s="2566"/>
      <c r="Z52" s="2565"/>
      <c r="AA52" s="2565">
        <v>0.9</v>
      </c>
      <c r="AB52" s="842"/>
      <c r="AC52" s="1848" t="s">
        <v>934</v>
      </c>
      <c r="AD52" s="1255"/>
      <c r="AE52" s="1255">
        <v>0.4</v>
      </c>
      <c r="AF52" s="1255">
        <v>0.5</v>
      </c>
      <c r="AG52" s="1255">
        <v>1.5</v>
      </c>
      <c r="AH52" s="1255">
        <v>1.9</v>
      </c>
      <c r="AI52" s="1255">
        <v>1.1000000000000001</v>
      </c>
      <c r="AJ52" s="1255"/>
      <c r="AK52" s="1854"/>
      <c r="AL52" s="1854">
        <v>5.5</v>
      </c>
      <c r="AV52" s="859"/>
    </row>
    <row r="53" spans="1:48" x14ac:dyDescent="0.25">
      <c r="A53" s="1843"/>
      <c r="B53" s="1844"/>
      <c r="C53" s="1843"/>
      <c r="D53" s="1843"/>
      <c r="E53" s="1843"/>
      <c r="F53" s="1843"/>
      <c r="G53" s="1852"/>
      <c r="H53" s="1848" t="s">
        <v>938</v>
      </c>
      <c r="I53" s="2566">
        <v>2.1</v>
      </c>
      <c r="J53" s="2566">
        <v>5.0999999999999996</v>
      </c>
      <c r="K53" s="2566">
        <v>11.3</v>
      </c>
      <c r="L53" s="2566">
        <v>17.2</v>
      </c>
      <c r="M53" s="2566">
        <v>41.7</v>
      </c>
      <c r="N53" s="2566">
        <v>8</v>
      </c>
      <c r="O53" s="2566">
        <v>22.4</v>
      </c>
      <c r="P53" s="2565"/>
      <c r="Q53" s="2565">
        <v>107.8</v>
      </c>
      <c r="R53" s="1848" t="s">
        <v>933</v>
      </c>
      <c r="S53" s="2566"/>
      <c r="T53" s="2566"/>
      <c r="U53" s="2566"/>
      <c r="V53" s="2566"/>
      <c r="W53" s="2566"/>
      <c r="X53" s="2566"/>
      <c r="Y53" s="2566">
        <v>0.1</v>
      </c>
      <c r="Z53" s="2565"/>
      <c r="AA53" s="2565">
        <v>0.1</v>
      </c>
      <c r="AB53" s="842"/>
      <c r="AC53" s="1848" t="s">
        <v>933</v>
      </c>
      <c r="AD53" s="1255"/>
      <c r="AE53" s="1255"/>
      <c r="AF53" s="1255"/>
      <c r="AG53" s="1255"/>
      <c r="AH53" s="1255"/>
      <c r="AI53" s="1255">
        <v>0.1</v>
      </c>
      <c r="AJ53" s="1854">
        <v>0.3</v>
      </c>
      <c r="AK53" s="1854"/>
      <c r="AL53" s="1854">
        <v>0.4</v>
      </c>
    </row>
    <row r="54" spans="1:48" x14ac:dyDescent="0.25">
      <c r="A54" s="1843"/>
      <c r="B54" s="1844"/>
      <c r="C54" s="1843"/>
      <c r="D54" s="1843"/>
      <c r="E54" s="1843"/>
      <c r="F54" s="1843"/>
      <c r="G54" s="1852"/>
      <c r="H54" s="1848" t="s">
        <v>936</v>
      </c>
      <c r="I54" s="2566">
        <v>1.7</v>
      </c>
      <c r="J54" s="2566">
        <v>2.2000000000000002</v>
      </c>
      <c r="K54" s="2566">
        <v>3.6</v>
      </c>
      <c r="L54" s="2566">
        <v>7.1</v>
      </c>
      <c r="M54" s="2566">
        <v>17.7</v>
      </c>
      <c r="N54" s="2566">
        <v>4.0999999999999996</v>
      </c>
      <c r="O54" s="2578">
        <v>0.3</v>
      </c>
      <c r="P54" s="2565"/>
      <c r="Q54" s="2578">
        <v>36.700000000000003</v>
      </c>
      <c r="R54" s="1848" t="s">
        <v>931</v>
      </c>
      <c r="S54" s="2566"/>
      <c r="T54" s="2578"/>
      <c r="U54" s="2578"/>
      <c r="V54" s="2578"/>
      <c r="W54" s="2578"/>
      <c r="X54" s="2578"/>
      <c r="Y54" s="2578"/>
      <c r="Z54" s="2566">
        <v>1.7</v>
      </c>
      <c r="AA54" s="2566">
        <v>1.7</v>
      </c>
      <c r="AB54" s="842"/>
      <c r="AC54" s="1848" t="s">
        <v>931</v>
      </c>
      <c r="AD54" s="1255"/>
      <c r="AE54" s="1851"/>
      <c r="AF54" s="1851"/>
      <c r="AG54" s="1851"/>
      <c r="AH54" s="1851"/>
      <c r="AI54" s="1851"/>
      <c r="AJ54" s="1851"/>
      <c r="AK54" s="1255">
        <v>1.1000000000000001</v>
      </c>
      <c r="AL54" s="1255">
        <v>1.1000000000000001</v>
      </c>
    </row>
    <row r="55" spans="1:48" ht="15.75" thickBot="1" x14ac:dyDescent="0.3">
      <c r="A55" s="1843"/>
      <c r="B55" s="1844"/>
      <c r="C55" s="1843"/>
      <c r="D55" s="1843"/>
      <c r="E55" s="1843"/>
      <c r="F55" s="1843"/>
      <c r="G55" s="1852"/>
      <c r="H55" s="1848" t="s">
        <v>933</v>
      </c>
      <c r="I55" s="2578"/>
      <c r="J55" s="2566"/>
      <c r="K55" s="2578"/>
      <c r="L55" s="2578">
        <v>1</v>
      </c>
      <c r="M55" s="2578">
        <v>2.6</v>
      </c>
      <c r="N55" s="2566">
        <v>2.2999999999999998</v>
      </c>
      <c r="O55" s="2578">
        <v>1.1000000000000001</v>
      </c>
      <c r="P55" s="2566">
        <v>1.4</v>
      </c>
      <c r="Q55" s="2566">
        <v>8.3000000000000007</v>
      </c>
      <c r="R55" s="1853" t="s">
        <v>139</v>
      </c>
      <c r="S55" s="2579"/>
      <c r="T55" s="2579"/>
      <c r="U55" s="2579"/>
      <c r="V55" s="2579"/>
      <c r="W55" s="2579"/>
      <c r="X55" s="2579"/>
      <c r="Y55" s="2579"/>
      <c r="Z55" s="2579">
        <v>2.5</v>
      </c>
      <c r="AA55" s="2579">
        <v>2.5</v>
      </c>
      <c r="AB55" s="842"/>
      <c r="AC55" s="1853" t="s">
        <v>139</v>
      </c>
      <c r="AD55" s="1254"/>
      <c r="AE55" s="1254"/>
      <c r="AF55" s="1254"/>
      <c r="AG55" s="1254"/>
      <c r="AH55" s="1254"/>
      <c r="AI55" s="1254"/>
      <c r="AJ55" s="1254"/>
      <c r="AK55" s="1254">
        <v>0.4</v>
      </c>
      <c r="AL55" s="1254">
        <v>0.4</v>
      </c>
      <c r="AN55" s="1850"/>
    </row>
    <row r="56" spans="1:48" ht="12.75" customHeight="1" x14ac:dyDescent="0.25">
      <c r="A56" s="1843"/>
      <c r="B56" s="1844"/>
      <c r="C56" s="1843"/>
      <c r="D56" s="1843"/>
      <c r="E56" s="1843"/>
      <c r="F56" s="1843"/>
      <c r="G56" s="1852"/>
      <c r="H56" s="1848" t="s">
        <v>931</v>
      </c>
      <c r="I56" s="2578"/>
      <c r="J56" s="2566"/>
      <c r="K56" s="2578"/>
      <c r="L56" s="2578"/>
      <c r="M56" s="2578"/>
      <c r="N56" s="2566"/>
      <c r="O56" s="2578"/>
      <c r="P56" s="2566">
        <v>38.299999999999997</v>
      </c>
      <c r="Q56" s="2566">
        <v>38.299999999999997</v>
      </c>
      <c r="R56" s="1846" t="s">
        <v>930</v>
      </c>
      <c r="S56" s="2569">
        <v>3.3</v>
      </c>
      <c r="T56" s="2569">
        <v>2.2999999999999998</v>
      </c>
      <c r="U56" s="2569">
        <v>0.3</v>
      </c>
      <c r="V56" s="2569">
        <v>1.6</v>
      </c>
      <c r="W56" s="2569">
        <v>4.9000000000000004</v>
      </c>
      <c r="X56" s="2569">
        <v>0.8</v>
      </c>
      <c r="Y56" s="2569">
        <v>0.2</v>
      </c>
      <c r="Z56" s="2569">
        <v>24</v>
      </c>
      <c r="AA56" s="2569">
        <v>37.5</v>
      </c>
      <c r="AB56" s="842"/>
      <c r="AC56" s="1846" t="s">
        <v>930</v>
      </c>
      <c r="AD56" s="1253">
        <v>4.8</v>
      </c>
      <c r="AE56" s="1253">
        <v>6.3</v>
      </c>
      <c r="AF56" s="1253">
        <v>2.1</v>
      </c>
      <c r="AG56" s="1253">
        <v>1.6</v>
      </c>
      <c r="AH56" s="1253">
        <v>2.1</v>
      </c>
      <c r="AI56" s="1253">
        <v>1.2</v>
      </c>
      <c r="AJ56" s="1253">
        <v>0.3</v>
      </c>
      <c r="AK56" s="1253">
        <v>3.6</v>
      </c>
      <c r="AL56" s="1253">
        <v>22</v>
      </c>
      <c r="AN56" s="1850"/>
    </row>
    <row r="57" spans="1:48" x14ac:dyDescent="0.25">
      <c r="A57" s="1843"/>
      <c r="B57" s="1844"/>
      <c r="C57" s="1843"/>
      <c r="D57" s="1843"/>
      <c r="E57" s="1843"/>
      <c r="F57" s="1843"/>
      <c r="G57" s="1843"/>
      <c r="H57" s="1848" t="s">
        <v>932</v>
      </c>
      <c r="I57" s="2578"/>
      <c r="J57" s="2578"/>
      <c r="K57" s="2578"/>
      <c r="L57" s="2578"/>
      <c r="M57" s="2578"/>
      <c r="N57" s="2578"/>
      <c r="O57" s="2578"/>
      <c r="P57" s="2566">
        <v>103.3</v>
      </c>
      <c r="Q57" s="2566">
        <v>103.3</v>
      </c>
      <c r="R57" s="1848" t="s">
        <v>929</v>
      </c>
      <c r="S57" s="1256">
        <v>-6.2</v>
      </c>
      <c r="T57" s="1256">
        <v>-8.1</v>
      </c>
      <c r="U57" s="1256">
        <v>-4</v>
      </c>
      <c r="V57" s="1256">
        <v>-0.2</v>
      </c>
      <c r="W57" s="1256">
        <v>-6.6</v>
      </c>
      <c r="X57" s="1256">
        <v>0.1</v>
      </c>
      <c r="Y57" s="2582">
        <v>-0.1</v>
      </c>
      <c r="Z57" s="1256">
        <v>0</v>
      </c>
      <c r="AA57" s="2582">
        <v>-25</v>
      </c>
      <c r="AB57" s="842"/>
      <c r="AC57" s="1848" t="s">
        <v>929</v>
      </c>
      <c r="AD57" s="1252">
        <v>-0.1</v>
      </c>
      <c r="AE57" s="1252">
        <v>7.8</v>
      </c>
      <c r="AF57" s="1252">
        <v>2.9</v>
      </c>
      <c r="AG57" s="1252">
        <v>2</v>
      </c>
      <c r="AH57" s="1252">
        <v>2</v>
      </c>
      <c r="AI57" s="1252">
        <v>1.2</v>
      </c>
      <c r="AJ57" s="1847">
        <v>0.3</v>
      </c>
      <c r="AK57" s="1252">
        <v>0</v>
      </c>
      <c r="AL57" s="1847">
        <v>16</v>
      </c>
    </row>
    <row r="58" spans="1:48" ht="15.75" thickBot="1" x14ac:dyDescent="0.3">
      <c r="A58" s="1843"/>
      <c r="B58" s="1844"/>
      <c r="C58" s="1843"/>
      <c r="D58" s="1843"/>
      <c r="E58" s="1843"/>
      <c r="F58" s="1843"/>
      <c r="G58" s="1843"/>
      <c r="H58" s="1849" t="s">
        <v>139</v>
      </c>
      <c r="I58" s="2579"/>
      <c r="J58" s="2579"/>
      <c r="K58" s="2579"/>
      <c r="L58" s="2579"/>
      <c r="M58" s="2579"/>
      <c r="N58" s="2579"/>
      <c r="O58" s="2579"/>
      <c r="P58" s="2579">
        <v>31.1</v>
      </c>
      <c r="Q58" s="2579">
        <v>31.1</v>
      </c>
      <c r="AA58" s="1880"/>
      <c r="AL58" s="1880"/>
    </row>
    <row r="59" spans="1:48" x14ac:dyDescent="0.25">
      <c r="A59" s="1845"/>
      <c r="B59" s="1844"/>
      <c r="C59" s="1256"/>
      <c r="D59" s="1256"/>
      <c r="E59" s="1256"/>
      <c r="F59" s="1843"/>
      <c r="G59" s="1843"/>
      <c r="H59" s="1846" t="s">
        <v>930</v>
      </c>
      <c r="I59" s="2569">
        <v>78.7</v>
      </c>
      <c r="J59" s="2569">
        <v>28.1</v>
      </c>
      <c r="K59" s="2569">
        <v>30.8</v>
      </c>
      <c r="L59" s="2569">
        <v>27.1</v>
      </c>
      <c r="M59" s="2569">
        <v>65.599999999999994</v>
      </c>
      <c r="N59" s="2569">
        <v>14.8</v>
      </c>
      <c r="O59" s="2569">
        <v>23.9</v>
      </c>
      <c r="P59" s="2569">
        <v>311.3</v>
      </c>
      <c r="Q59" s="2569">
        <v>580.20000000000005</v>
      </c>
    </row>
    <row r="60" spans="1:48" x14ac:dyDescent="0.25">
      <c r="A60" s="1845"/>
      <c r="B60" s="1844"/>
      <c r="C60" s="1256"/>
      <c r="D60" s="1256"/>
      <c r="E60" s="1256"/>
      <c r="F60" s="1843"/>
      <c r="G60" s="1843"/>
    </row>
  </sheetData>
  <mergeCells count="6">
    <mergeCell ref="A45:A46"/>
    <mergeCell ref="AO4:AP4"/>
    <mergeCell ref="AQ4:AR4"/>
    <mergeCell ref="AS4:AT4"/>
    <mergeCell ref="A20:A21"/>
    <mergeCell ref="AN29:AS31"/>
  </mergeCells>
  <pageMargins left="0.7" right="0.60468750000000004" top="0.75" bottom="0.75" header="0.3" footer="0.3"/>
  <pageSetup paperSize="9" scale="79" pageOrder="overThenDown" orientation="portrait" r:id="rId1"/>
  <headerFooter>
    <oddHeader>&amp;RRisk, liquidity and capital management</oddHeader>
    <oddFooter>&amp;C&amp;7Fact book - Q1 2018</oddFooter>
  </headerFooter>
  <colBreaks count="4" manualBreakCount="4">
    <brk id="7" max="58" man="1"/>
    <brk id="17" max="58" man="1"/>
    <brk id="28" max="58" man="1"/>
    <brk id="39" max="58" man="1"/>
  </colBreaks>
  <legacyDrawingHF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">
    <tabColor theme="5"/>
  </sheetPr>
  <dimension ref="B3:H54"/>
  <sheetViews>
    <sheetView showWhiteSpace="0" view="pageBreakPreview" zoomScale="80" zoomScaleNormal="100" zoomScaleSheetLayoutView="80" zoomScalePageLayoutView="80" workbookViewId="0">
      <selection activeCell="Q44" sqref="Q44"/>
    </sheetView>
  </sheetViews>
  <sheetFormatPr defaultRowHeight="15" x14ac:dyDescent="0.25"/>
  <cols>
    <col min="1" max="4" width="9.140625" style="1231"/>
    <col min="5" max="5" width="3.5703125" style="1231" customWidth="1"/>
    <col min="6" max="16384" width="9.140625" style="1231"/>
  </cols>
  <sheetData>
    <row r="3" spans="4:8" x14ac:dyDescent="0.25">
      <c r="D3" s="1266"/>
      <c r="E3" s="1266"/>
      <c r="F3" s="1266"/>
      <c r="G3" s="1266"/>
      <c r="H3" s="1266"/>
    </row>
    <row r="4" spans="4:8" x14ac:dyDescent="0.25">
      <c r="D4" s="1266"/>
      <c r="E4" s="1266"/>
      <c r="F4" s="1266"/>
      <c r="G4" s="1266"/>
      <c r="H4" s="1266"/>
    </row>
    <row r="5" spans="4:8" x14ac:dyDescent="0.25">
      <c r="D5" s="1266"/>
      <c r="E5" s="1266"/>
      <c r="F5" s="1266"/>
      <c r="G5" s="1266"/>
      <c r="H5" s="1266"/>
    </row>
    <row r="6" spans="4:8" x14ac:dyDescent="0.25">
      <c r="D6" s="1266"/>
      <c r="E6" s="1266"/>
      <c r="F6" s="1266"/>
      <c r="G6" s="1266"/>
      <c r="H6" s="1266"/>
    </row>
    <row r="7" spans="4:8" x14ac:dyDescent="0.25">
      <c r="D7" s="1266"/>
      <c r="E7" s="1266"/>
      <c r="F7" s="1266"/>
      <c r="G7" s="1266"/>
      <c r="H7" s="1266"/>
    </row>
    <row r="8" spans="4:8" x14ac:dyDescent="0.25">
      <c r="D8" s="1266"/>
      <c r="E8" s="1266"/>
      <c r="F8" s="1266"/>
      <c r="G8" s="1266"/>
      <c r="H8" s="1266"/>
    </row>
    <row r="9" spans="4:8" x14ac:dyDescent="0.25">
      <c r="D9" s="1266"/>
      <c r="E9" s="1266"/>
      <c r="F9" s="1266"/>
      <c r="G9" s="1266"/>
      <c r="H9" s="1266"/>
    </row>
    <row r="10" spans="4:8" x14ac:dyDescent="0.25">
      <c r="D10" s="1266"/>
      <c r="E10" s="1266"/>
      <c r="F10" s="1266"/>
      <c r="G10" s="1266"/>
      <c r="H10" s="1266"/>
    </row>
    <row r="11" spans="4:8" x14ac:dyDescent="0.25">
      <c r="D11" s="1266"/>
      <c r="E11" s="1266"/>
      <c r="F11" s="1266"/>
      <c r="G11" s="1266"/>
      <c r="H11" s="1266"/>
    </row>
    <row r="12" spans="4:8" x14ac:dyDescent="0.25">
      <c r="D12" s="1266"/>
      <c r="E12" s="1266"/>
      <c r="F12" s="1266"/>
      <c r="G12" s="1266"/>
      <c r="H12" s="1266"/>
    </row>
    <row r="13" spans="4:8" x14ac:dyDescent="0.25">
      <c r="D13" s="1266"/>
      <c r="E13" s="1266"/>
      <c r="F13" s="1266"/>
      <c r="G13" s="1266"/>
      <c r="H13" s="1266"/>
    </row>
    <row r="14" spans="4:8" x14ac:dyDescent="0.25">
      <c r="D14" s="1266"/>
      <c r="E14" s="1266"/>
      <c r="F14" s="1266"/>
      <c r="G14" s="1266"/>
      <c r="H14" s="1266"/>
    </row>
    <row r="15" spans="4:8" x14ac:dyDescent="0.25">
      <c r="D15" s="1266"/>
      <c r="E15" s="1266"/>
      <c r="F15" s="1266"/>
      <c r="G15" s="1266"/>
      <c r="H15" s="1266"/>
    </row>
    <row r="16" spans="4:8" x14ac:dyDescent="0.25">
      <c r="D16" s="1266"/>
      <c r="E16" s="1266"/>
      <c r="F16" s="1266"/>
      <c r="G16" s="1266"/>
      <c r="H16" s="1266"/>
    </row>
    <row r="17" spans="4:8" x14ac:dyDescent="0.25">
      <c r="D17" s="1266"/>
      <c r="E17" s="1266"/>
      <c r="F17" s="1266"/>
      <c r="G17" s="1266"/>
      <c r="H17" s="1266"/>
    </row>
    <row r="18" spans="4:8" x14ac:dyDescent="0.25">
      <c r="D18" s="1266"/>
      <c r="E18" s="1266"/>
      <c r="F18" s="1266"/>
      <c r="G18" s="1266"/>
      <c r="H18" s="1266"/>
    </row>
    <row r="19" spans="4:8" x14ac:dyDescent="0.25">
      <c r="D19" s="1266"/>
      <c r="E19" s="1266"/>
      <c r="F19" s="1266"/>
      <c r="G19" s="1266"/>
      <c r="H19" s="1266"/>
    </row>
    <row r="25" spans="4:8" x14ac:dyDescent="0.25">
      <c r="D25" s="1266"/>
      <c r="E25" s="1266"/>
      <c r="F25" s="1266"/>
      <c r="G25" s="1266"/>
      <c r="H25" s="1266"/>
    </row>
    <row r="26" spans="4:8" x14ac:dyDescent="0.25">
      <c r="D26" s="1266"/>
      <c r="E26" s="1266"/>
      <c r="F26" s="1266"/>
      <c r="G26" s="1266"/>
      <c r="H26" s="1266"/>
    </row>
    <row r="27" spans="4:8" x14ac:dyDescent="0.25">
      <c r="D27" s="1266"/>
      <c r="E27" s="1266"/>
      <c r="F27" s="1266"/>
      <c r="G27" s="1266"/>
      <c r="H27" s="1266"/>
    </row>
    <row r="28" spans="4:8" x14ac:dyDescent="0.25">
      <c r="D28" s="1266"/>
      <c r="E28" s="1266"/>
      <c r="F28" s="1266"/>
      <c r="G28" s="1266"/>
      <c r="H28" s="1266"/>
    </row>
    <row r="29" spans="4:8" x14ac:dyDescent="0.25">
      <c r="D29" s="1266"/>
      <c r="E29" s="1266"/>
      <c r="F29" s="1266"/>
      <c r="G29" s="1266"/>
      <c r="H29" s="1266"/>
    </row>
    <row r="30" spans="4:8" x14ac:dyDescent="0.25">
      <c r="D30" s="1266"/>
      <c r="E30" s="1266"/>
      <c r="F30" s="1266"/>
      <c r="G30" s="1266"/>
      <c r="H30" s="1266"/>
    </row>
    <row r="31" spans="4:8" x14ac:dyDescent="0.25">
      <c r="D31" s="1266"/>
      <c r="E31" s="1266"/>
      <c r="F31" s="1266"/>
      <c r="G31" s="1266"/>
      <c r="H31" s="1266"/>
    </row>
    <row r="32" spans="4:8" x14ac:dyDescent="0.25">
      <c r="D32" s="1266"/>
      <c r="E32" s="1266"/>
      <c r="F32" s="1266"/>
      <c r="G32" s="1266"/>
      <c r="H32" s="1266"/>
    </row>
    <row r="33" spans="2:8" x14ac:dyDescent="0.25">
      <c r="D33" s="1266"/>
      <c r="E33" s="1266"/>
      <c r="F33" s="1266"/>
      <c r="G33" s="1266"/>
      <c r="H33" s="1266"/>
    </row>
    <row r="34" spans="2:8" x14ac:dyDescent="0.25">
      <c r="D34" s="1266"/>
      <c r="E34" s="1266"/>
      <c r="F34" s="1266"/>
      <c r="G34" s="1266"/>
      <c r="H34" s="1266"/>
    </row>
    <row r="35" spans="2:8" x14ac:dyDescent="0.25">
      <c r="D35" s="1266"/>
      <c r="E35" s="1266"/>
      <c r="F35" s="1266"/>
      <c r="G35" s="1266"/>
      <c r="H35" s="1266"/>
    </row>
    <row r="36" spans="2:8" x14ac:dyDescent="0.25">
      <c r="D36" s="1266"/>
      <c r="E36" s="1266"/>
      <c r="F36" s="1266"/>
      <c r="G36" s="1266"/>
      <c r="H36" s="1266"/>
    </row>
    <row r="37" spans="2:8" x14ac:dyDescent="0.25">
      <c r="D37" s="1266"/>
      <c r="E37" s="1266"/>
      <c r="F37" s="1266"/>
      <c r="G37" s="1266"/>
      <c r="H37" s="1266"/>
    </row>
    <row r="38" spans="2:8" x14ac:dyDescent="0.25">
      <c r="D38" s="1266"/>
      <c r="E38" s="1266"/>
      <c r="F38" s="1266"/>
      <c r="G38" s="1266"/>
      <c r="H38" s="1266"/>
    </row>
    <row r="39" spans="2:8" x14ac:dyDescent="0.25">
      <c r="D39" s="1266"/>
      <c r="E39" s="1266"/>
      <c r="F39" s="1266"/>
      <c r="G39" s="1266"/>
      <c r="H39" s="1266"/>
    </row>
    <row r="40" spans="2:8" x14ac:dyDescent="0.25">
      <c r="D40" s="1266"/>
      <c r="E40" s="1266"/>
      <c r="F40" s="1266"/>
      <c r="G40" s="1266"/>
      <c r="H40" s="1266"/>
    </row>
    <row r="41" spans="2:8" x14ac:dyDescent="0.25">
      <c r="D41" s="1266"/>
      <c r="E41" s="1266"/>
      <c r="F41" s="1266"/>
      <c r="G41" s="1266"/>
      <c r="H41" s="1266"/>
    </row>
    <row r="46" spans="2:8" x14ac:dyDescent="0.25">
      <c r="B46" s="1266"/>
      <c r="C46" s="1266"/>
      <c r="D46" s="1266"/>
      <c r="E46" s="1266"/>
      <c r="F46" s="1266"/>
      <c r="G46" s="1266"/>
      <c r="H46" s="1266"/>
    </row>
    <row r="47" spans="2:8" x14ac:dyDescent="0.25">
      <c r="B47" s="1266"/>
      <c r="C47" s="1266"/>
      <c r="D47" s="1266"/>
      <c r="E47" s="1266"/>
      <c r="F47" s="1266"/>
      <c r="G47" s="1266"/>
      <c r="H47" s="1266"/>
    </row>
    <row r="48" spans="2:8" x14ac:dyDescent="0.25">
      <c r="B48" s="1266"/>
      <c r="C48" s="1266"/>
      <c r="D48" s="1266"/>
      <c r="E48" s="1266"/>
      <c r="F48" s="1266"/>
      <c r="G48" s="1266"/>
      <c r="H48" s="1266"/>
    </row>
    <row r="49" spans="2:8" x14ac:dyDescent="0.25">
      <c r="B49" s="1266"/>
      <c r="C49" s="1266"/>
      <c r="D49" s="1266"/>
      <c r="E49" s="1266"/>
      <c r="F49" s="1266"/>
      <c r="G49" s="1266"/>
      <c r="H49" s="1266"/>
    </row>
    <row r="50" spans="2:8" x14ac:dyDescent="0.25">
      <c r="B50" s="1266"/>
      <c r="C50" s="1266"/>
      <c r="D50" s="1266"/>
      <c r="E50" s="1266"/>
      <c r="F50" s="1266"/>
      <c r="G50" s="1266"/>
      <c r="H50" s="1266"/>
    </row>
    <row r="51" spans="2:8" x14ac:dyDescent="0.25">
      <c r="B51" s="1266"/>
      <c r="C51" s="1266"/>
      <c r="D51" s="1266"/>
      <c r="E51" s="1266"/>
      <c r="F51" s="1266"/>
      <c r="G51" s="1266"/>
      <c r="H51" s="1266"/>
    </row>
    <row r="52" spans="2:8" x14ac:dyDescent="0.25">
      <c r="B52" s="1266"/>
      <c r="C52" s="1266"/>
      <c r="D52" s="1266"/>
      <c r="E52" s="1266"/>
      <c r="F52" s="1266"/>
      <c r="G52" s="1266"/>
      <c r="H52" s="1266"/>
    </row>
    <row r="53" spans="2:8" x14ac:dyDescent="0.25">
      <c r="B53" s="1266"/>
      <c r="C53" s="1266"/>
      <c r="D53" s="1266"/>
      <c r="E53" s="1266"/>
      <c r="F53" s="1266"/>
      <c r="G53" s="1266"/>
      <c r="H53" s="1266"/>
    </row>
    <row r="54" spans="2:8" x14ac:dyDescent="0.25">
      <c r="B54" s="1266"/>
      <c r="C54" s="1266"/>
      <c r="D54" s="1266"/>
      <c r="E54" s="1266"/>
      <c r="F54" s="1266"/>
      <c r="G54" s="1266"/>
      <c r="H54" s="1266"/>
    </row>
  </sheetData>
  <printOptions horizontalCentered="1"/>
  <pageMargins left="0.23622047244094488" right="0.23622047244094488" top="0.74803149606299213" bottom="0.74803149606299213" header="0.31496062992125984" footer="0.31496062992125984"/>
  <pageSetup paperSize="9" orientation="portrait" r:id="rId1"/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I48"/>
  <sheetViews>
    <sheetView tabSelected="1" view="pageLayout" zoomScaleNormal="85" zoomScaleSheetLayoutView="100" workbookViewId="0">
      <selection activeCell="G2" sqref="G2"/>
    </sheetView>
  </sheetViews>
  <sheetFormatPr defaultColWidth="9.140625" defaultRowHeight="15" x14ac:dyDescent="0.25"/>
  <cols>
    <col min="1" max="1" width="27.28515625" style="556" customWidth="1"/>
    <col min="2" max="2" width="11.7109375" style="556" bestFit="1" customWidth="1"/>
    <col min="3" max="3" width="10.140625" style="556" customWidth="1"/>
    <col min="4" max="4" width="10" style="556" customWidth="1"/>
    <col min="5" max="5" width="9.42578125" style="556" customWidth="1"/>
    <col min="6" max="6" width="9" style="556" customWidth="1"/>
    <col min="7" max="9" width="8.5703125" style="556" customWidth="1"/>
    <col min="10" max="16384" width="9.140625" style="556"/>
  </cols>
  <sheetData>
    <row r="1" spans="1:9" x14ac:dyDescent="0.25">
      <c r="A1" s="505" t="s">
        <v>1024</v>
      </c>
      <c r="B1" s="505"/>
      <c r="C1" s="505"/>
      <c r="D1" s="505"/>
      <c r="E1" s="505"/>
      <c r="F1" s="505"/>
      <c r="G1" s="505"/>
      <c r="H1" s="1274"/>
      <c r="I1" s="1274"/>
    </row>
    <row r="2" spans="1:9" x14ac:dyDescent="0.25">
      <c r="A2" s="1272"/>
      <c r="B2" s="1272"/>
      <c r="C2" s="1272"/>
      <c r="D2" s="1272"/>
      <c r="E2" s="1272"/>
      <c r="F2" s="1272"/>
      <c r="G2" s="1272"/>
      <c r="H2" s="1273"/>
      <c r="I2" s="1272"/>
    </row>
    <row r="3" spans="1:9" x14ac:dyDescent="0.25">
      <c r="A3" s="1268" t="s">
        <v>1023</v>
      </c>
      <c r="B3" s="1268"/>
      <c r="C3" s="1268"/>
      <c r="D3" s="1268"/>
      <c r="E3" s="1268"/>
      <c r="F3" s="1268"/>
      <c r="G3" s="1268"/>
      <c r="H3" s="1273"/>
      <c r="I3" s="1272"/>
    </row>
    <row r="4" spans="1:9" ht="15.75" thickBot="1" x14ac:dyDescent="0.3">
      <c r="A4" s="555"/>
      <c r="B4" s="555"/>
      <c r="C4" s="555"/>
      <c r="D4" s="555"/>
      <c r="E4" s="555"/>
      <c r="F4" s="555"/>
      <c r="G4" s="555"/>
      <c r="H4" s="555"/>
      <c r="I4" s="555"/>
    </row>
    <row r="5" spans="1:9" ht="15.75" thickBot="1" x14ac:dyDescent="0.3">
      <c r="A5" s="529"/>
      <c r="B5" s="529" t="s">
        <v>1240</v>
      </c>
      <c r="C5" s="529" t="s">
        <v>1186</v>
      </c>
      <c r="D5" s="529" t="s">
        <v>1091</v>
      </c>
      <c r="E5" s="529" t="s">
        <v>319</v>
      </c>
      <c r="F5" s="529" t="s">
        <v>318</v>
      </c>
      <c r="G5" s="529" t="s">
        <v>317</v>
      </c>
      <c r="H5" s="529" t="s">
        <v>316</v>
      </c>
      <c r="I5" s="558" t="s">
        <v>315</v>
      </c>
    </row>
    <row r="6" spans="1:9" x14ac:dyDescent="0.25">
      <c r="A6" s="576" t="s">
        <v>999</v>
      </c>
      <c r="B6" s="1267">
        <v>0.16600000000000001</v>
      </c>
      <c r="C6" s="1267">
        <v>0.16700000000000001</v>
      </c>
      <c r="D6" s="2191">
        <v>0.16900000000000001</v>
      </c>
      <c r="E6" s="2191">
        <v>0.17100000000000001</v>
      </c>
      <c r="F6" s="2191">
        <v>0.17199999999999999</v>
      </c>
      <c r="G6" s="2191">
        <v>0.17199999999999999</v>
      </c>
      <c r="H6" s="2191" t="s">
        <v>1022</v>
      </c>
      <c r="I6" s="2191" t="s">
        <v>1022</v>
      </c>
    </row>
    <row r="7" spans="1:9" x14ac:dyDescent="0.25">
      <c r="A7" s="576" t="s">
        <v>116</v>
      </c>
      <c r="B7" s="1267">
        <v>0.17199999999999999</v>
      </c>
      <c r="C7" s="1267">
        <v>0.17399999999999999</v>
      </c>
      <c r="D7" s="2191">
        <v>0.17699999999999999</v>
      </c>
      <c r="E7" s="2191">
        <v>0.17799999999999999</v>
      </c>
      <c r="F7" s="2191">
        <v>0.18</v>
      </c>
      <c r="G7" s="2191">
        <v>0.182</v>
      </c>
      <c r="H7" s="2191" t="s">
        <v>1021</v>
      </c>
      <c r="I7" s="2191" t="s">
        <v>1020</v>
      </c>
    </row>
    <row r="8" spans="1:9" x14ac:dyDescent="0.25">
      <c r="A8" s="576" t="s">
        <v>998</v>
      </c>
      <c r="B8" s="1267">
        <v>0.19400000000000001</v>
      </c>
      <c r="C8" s="2191">
        <v>0.20100000000000001</v>
      </c>
      <c r="D8" s="2191">
        <v>0.20100000000000001</v>
      </c>
      <c r="E8" s="2191">
        <v>0.20499999999999999</v>
      </c>
      <c r="F8" s="2191">
        <v>0.215</v>
      </c>
      <c r="G8" s="2191">
        <v>0.221</v>
      </c>
      <c r="H8" s="2191" t="s">
        <v>1018</v>
      </c>
      <c r="I8" s="2191" t="s">
        <v>1019</v>
      </c>
    </row>
    <row r="9" spans="1:9" x14ac:dyDescent="0.25">
      <c r="A9" s="576"/>
      <c r="B9" s="576"/>
      <c r="C9" s="1271"/>
      <c r="D9" s="2191"/>
      <c r="E9" s="2191"/>
      <c r="F9" s="2191"/>
      <c r="G9" s="2191"/>
      <c r="H9" s="2191"/>
      <c r="I9" s="2191"/>
    </row>
    <row r="10" spans="1:9" x14ac:dyDescent="0.25">
      <c r="A10" s="576" t="s">
        <v>113</v>
      </c>
      <c r="B10" s="1267">
        <v>0.21199999999999999</v>
      </c>
      <c r="C10" s="1267" t="s">
        <v>1212</v>
      </c>
      <c r="D10" s="2191">
        <v>0.216</v>
      </c>
      <c r="E10" s="2191">
        <v>0.215</v>
      </c>
      <c r="F10" s="2191">
        <v>0.22</v>
      </c>
      <c r="G10" s="2191">
        <v>0.221</v>
      </c>
      <c r="H10" s="2191" t="s">
        <v>1018</v>
      </c>
      <c r="I10" s="2191" t="s">
        <v>1017</v>
      </c>
    </row>
    <row r="11" spans="1:9" x14ac:dyDescent="0.25">
      <c r="A11" s="576" t="s">
        <v>114</v>
      </c>
      <c r="B11" s="1267">
        <v>0.246</v>
      </c>
      <c r="C11" s="1267">
        <v>0.25600000000000001</v>
      </c>
      <c r="D11" s="2191">
        <v>0.27100000000000002</v>
      </c>
      <c r="E11" s="2191">
        <v>0.24399999999999999</v>
      </c>
      <c r="F11" s="2191">
        <v>0.254</v>
      </c>
      <c r="G11" s="2191">
        <v>0.24299999999999999</v>
      </c>
      <c r="H11" s="2191" t="s">
        <v>1016</v>
      </c>
      <c r="I11" s="2191" t="s">
        <v>1015</v>
      </c>
    </row>
    <row r="12" spans="1:9" x14ac:dyDescent="0.25">
      <c r="F12" s="1270"/>
      <c r="G12" s="1270"/>
    </row>
    <row r="14" spans="1:9" x14ac:dyDescent="0.25">
      <c r="A14" s="1268" t="s">
        <v>1014</v>
      </c>
      <c r="B14" s="1268"/>
      <c r="C14" s="1268"/>
      <c r="D14" s="1268"/>
      <c r="E14" s="1268"/>
      <c r="F14" s="1268"/>
      <c r="G14" s="1268"/>
      <c r="H14" s="1269"/>
      <c r="I14" s="1269"/>
    </row>
    <row r="15" spans="1:9" ht="15.75" thickBot="1" x14ac:dyDescent="0.3">
      <c r="A15" s="555"/>
      <c r="B15" s="555"/>
      <c r="C15" s="555"/>
      <c r="D15" s="555"/>
      <c r="E15" s="555"/>
      <c r="F15" s="555"/>
      <c r="G15" s="555"/>
      <c r="H15" s="555"/>
      <c r="I15" s="555"/>
    </row>
    <row r="16" spans="1:9" ht="15.75" thickBot="1" x14ac:dyDescent="0.3">
      <c r="A16" s="529"/>
      <c r="B16" s="529" t="s">
        <v>1240</v>
      </c>
      <c r="C16" s="529" t="s">
        <v>1186</v>
      </c>
      <c r="D16" s="529" t="s">
        <v>1091</v>
      </c>
      <c r="E16" s="529" t="s">
        <v>319</v>
      </c>
      <c r="F16" s="529" t="s">
        <v>318</v>
      </c>
      <c r="G16" s="529" t="s">
        <v>317</v>
      </c>
      <c r="H16" s="529" t="s">
        <v>316</v>
      </c>
      <c r="I16" s="558" t="s">
        <v>315</v>
      </c>
    </row>
    <row r="17" spans="1:9" x14ac:dyDescent="0.25">
      <c r="A17" s="576" t="s">
        <v>999</v>
      </c>
      <c r="B17" s="2669">
        <v>0.29699999999999999</v>
      </c>
      <c r="C17" s="1267">
        <v>0.29699999999999999</v>
      </c>
      <c r="D17" s="1267">
        <v>0.29799999999999999</v>
      </c>
      <c r="E17" s="1267">
        <v>0.29699999999999999</v>
      </c>
      <c r="F17" s="1267">
        <v>0.29799999999999999</v>
      </c>
      <c r="G17" s="1267">
        <v>0.29799999999999999</v>
      </c>
      <c r="H17" s="1267" t="s">
        <v>1013</v>
      </c>
      <c r="I17" s="1267" t="s">
        <v>1012</v>
      </c>
    </row>
    <row r="18" spans="1:9" x14ac:dyDescent="0.25">
      <c r="A18" s="576" t="s">
        <v>116</v>
      </c>
      <c r="B18" s="2669">
        <v>0.30099999999999999</v>
      </c>
      <c r="C18" s="1267">
        <v>0.30099999999999999</v>
      </c>
      <c r="D18" s="1267">
        <v>0.29799999999999999</v>
      </c>
      <c r="E18" s="1267">
        <v>0.30199999999999999</v>
      </c>
      <c r="F18" s="1267">
        <v>0.30299999999999999</v>
      </c>
      <c r="G18" s="1267">
        <v>0.30299999999999999</v>
      </c>
      <c r="H18" s="1267" t="s">
        <v>1011</v>
      </c>
      <c r="I18" s="1267" t="s">
        <v>1010</v>
      </c>
    </row>
    <row r="19" spans="1:9" x14ac:dyDescent="0.25">
      <c r="A19" s="576" t="s">
        <v>998</v>
      </c>
      <c r="B19" s="2669">
        <v>0.245</v>
      </c>
      <c r="C19" s="1267">
        <v>0.252</v>
      </c>
      <c r="D19" s="1267">
        <v>0.25600000000000001</v>
      </c>
      <c r="E19" s="1267">
        <v>0.26100000000000001</v>
      </c>
      <c r="F19" s="1267">
        <v>0.26300000000000001</v>
      </c>
      <c r="G19" s="1267">
        <v>0.27</v>
      </c>
      <c r="H19" s="1267" t="s">
        <v>1009</v>
      </c>
      <c r="I19" s="1267" t="s">
        <v>1008</v>
      </c>
    </row>
    <row r="20" spans="1:9" x14ac:dyDescent="0.25">
      <c r="A20" s="576"/>
      <c r="B20" s="2670"/>
      <c r="C20" s="1267"/>
      <c r="D20" s="1267"/>
      <c r="E20" s="1267"/>
      <c r="F20" s="1267"/>
      <c r="G20" s="1267"/>
      <c r="H20" s="1267"/>
      <c r="I20" s="1267"/>
    </row>
    <row r="21" spans="1:9" x14ac:dyDescent="0.25">
      <c r="A21" s="576" t="s">
        <v>113</v>
      </c>
      <c r="B21" s="2669">
        <v>0.27900000000000003</v>
      </c>
      <c r="C21" s="1267">
        <v>0.28000000000000003</v>
      </c>
      <c r="D21" s="1267">
        <v>0.28199999999999997</v>
      </c>
      <c r="E21" s="1267">
        <v>0.28399999999999997</v>
      </c>
      <c r="F21" s="1267">
        <v>0.28299999999999997</v>
      </c>
      <c r="G21" s="1267">
        <v>0.28599999999999998</v>
      </c>
      <c r="H21" s="1267" t="s">
        <v>1007</v>
      </c>
      <c r="I21" s="1267" t="s">
        <v>1006</v>
      </c>
    </row>
    <row r="22" spans="1:9" x14ac:dyDescent="0.25">
      <c r="A22" s="576" t="s">
        <v>114</v>
      </c>
      <c r="B22" s="2669">
        <v>0.3</v>
      </c>
      <c r="C22" s="1267">
        <v>0.29399999999999998</v>
      </c>
      <c r="D22" s="1267">
        <v>0.316</v>
      </c>
      <c r="E22" s="1267">
        <v>0.311</v>
      </c>
      <c r="F22" s="1267">
        <v>0.30599999999999999</v>
      </c>
      <c r="G22" s="1267">
        <v>0.30399999999999999</v>
      </c>
      <c r="H22" s="1267" t="s">
        <v>1005</v>
      </c>
      <c r="I22" s="1267" t="s">
        <v>1004</v>
      </c>
    </row>
    <row r="25" spans="1:9" x14ac:dyDescent="0.25">
      <c r="A25" s="1268" t="s">
        <v>1003</v>
      </c>
      <c r="B25" s="1268"/>
      <c r="C25" s="1268"/>
      <c r="D25" s="1268"/>
      <c r="E25" s="1268"/>
      <c r="F25" s="1268"/>
      <c r="G25" s="1268"/>
      <c r="H25" s="555"/>
      <c r="I25" s="555"/>
    </row>
    <row r="26" spans="1:9" ht="15.75" thickBot="1" x14ac:dyDescent="0.3">
      <c r="A26" s="555"/>
      <c r="B26" s="555"/>
      <c r="C26" s="555"/>
      <c r="D26" s="555"/>
      <c r="E26" s="555"/>
      <c r="F26" s="555"/>
      <c r="G26" s="555"/>
      <c r="H26" s="555"/>
      <c r="I26" s="555"/>
    </row>
    <row r="27" spans="1:9" ht="15.75" thickBot="1" x14ac:dyDescent="0.3">
      <c r="A27" s="529"/>
      <c r="B27" s="529" t="s">
        <v>1240</v>
      </c>
      <c r="C27" s="529" t="s">
        <v>1186</v>
      </c>
      <c r="D27" s="529" t="s">
        <v>1091</v>
      </c>
      <c r="E27" s="529" t="s">
        <v>319</v>
      </c>
      <c r="F27" s="529" t="s">
        <v>318</v>
      </c>
      <c r="G27" s="529" t="s">
        <v>317</v>
      </c>
      <c r="H27" s="529" t="s">
        <v>316</v>
      </c>
      <c r="I27" s="558" t="s">
        <v>315</v>
      </c>
    </row>
    <row r="28" spans="1:9" x14ac:dyDescent="0.25">
      <c r="A28" s="576" t="s">
        <v>999</v>
      </c>
      <c r="B28" s="1267">
        <v>0.105</v>
      </c>
      <c r="C28" s="1267">
        <v>0.105</v>
      </c>
      <c r="D28" s="1267">
        <v>0.105</v>
      </c>
      <c r="E28" s="1267">
        <v>0.106</v>
      </c>
      <c r="F28" s="1267">
        <v>0.107</v>
      </c>
      <c r="G28" s="1267">
        <v>0.108</v>
      </c>
      <c r="H28" s="1267" t="s">
        <v>1002</v>
      </c>
      <c r="I28" s="1267" t="s">
        <v>1001</v>
      </c>
    </row>
    <row r="29" spans="1:9" x14ac:dyDescent="0.25">
      <c r="A29" s="576" t="s">
        <v>116</v>
      </c>
      <c r="B29" s="1267">
        <v>7.0999999999999994E-2</v>
      </c>
      <c r="C29" s="1267">
        <v>7.0999999999999994E-2</v>
      </c>
      <c r="D29" s="1267">
        <v>7.1999999999999995E-2</v>
      </c>
      <c r="E29" s="1267">
        <v>6.7000000000000004E-2</v>
      </c>
      <c r="F29" s="1267">
        <v>6.8000000000000005E-2</v>
      </c>
      <c r="G29" s="1267">
        <v>6.9000000000000006E-2</v>
      </c>
      <c r="H29" s="1267">
        <v>7.1437872399656988E-2</v>
      </c>
      <c r="I29" s="1267">
        <v>7.3077733884494539E-2</v>
      </c>
    </row>
    <row r="30" spans="1:9" x14ac:dyDescent="0.25">
      <c r="A30" s="576" t="s">
        <v>998</v>
      </c>
      <c r="B30" s="1267">
        <v>0.11700000000000001</v>
      </c>
      <c r="C30" s="1267">
        <v>0.11700000000000001</v>
      </c>
      <c r="D30" s="1267">
        <v>0.111</v>
      </c>
      <c r="E30" s="1267">
        <v>0.113</v>
      </c>
      <c r="F30" s="1267">
        <v>0.11</v>
      </c>
      <c r="G30" s="1267">
        <v>0.115</v>
      </c>
      <c r="H30" s="1267">
        <v>0.11415417595651736</v>
      </c>
      <c r="I30" s="1267">
        <v>0.11455566540746862</v>
      </c>
    </row>
    <row r="31" spans="1:9" x14ac:dyDescent="0.25">
      <c r="A31" s="576"/>
      <c r="B31" s="1267"/>
      <c r="C31" s="1267"/>
      <c r="D31" s="1267"/>
      <c r="E31" s="1267"/>
      <c r="F31" s="1267"/>
      <c r="G31" s="1267"/>
      <c r="H31" s="1267"/>
      <c r="I31" s="1267"/>
    </row>
    <row r="32" spans="1:9" x14ac:dyDescent="0.25">
      <c r="A32" s="576" t="s">
        <v>113</v>
      </c>
      <c r="B32" s="1267">
        <v>7.0000000000000007E-2</v>
      </c>
      <c r="C32" s="1267">
        <v>7.0000000000000007E-2</v>
      </c>
      <c r="D32" s="1267">
        <v>7.0999999999999994E-2</v>
      </c>
      <c r="E32" s="1267">
        <v>7.0999999999999994E-2</v>
      </c>
      <c r="F32" s="1267">
        <v>7.1999999999999995E-2</v>
      </c>
      <c r="G32" s="1267">
        <v>7.3999999999999996E-2</v>
      </c>
      <c r="H32" s="1267">
        <v>7.6198713019399705E-2</v>
      </c>
      <c r="I32" s="1267">
        <v>7.6631765479264119E-2</v>
      </c>
    </row>
    <row r="33" spans="1:9" x14ac:dyDescent="0.25">
      <c r="A33" s="576" t="s">
        <v>114</v>
      </c>
      <c r="B33" s="1267">
        <v>0.115</v>
      </c>
      <c r="C33" s="1267">
        <v>0.115</v>
      </c>
      <c r="D33" s="1267">
        <v>0.126</v>
      </c>
      <c r="E33" s="1267">
        <v>0.115</v>
      </c>
      <c r="F33" s="1267">
        <v>0.11700000000000001</v>
      </c>
      <c r="G33" s="1267">
        <v>0.12</v>
      </c>
      <c r="H33" s="1267">
        <v>0.12265280131759117</v>
      </c>
      <c r="I33" s="1267">
        <v>0.11865440602321572</v>
      </c>
    </row>
    <row r="36" spans="1:9" x14ac:dyDescent="0.25">
      <c r="A36" s="1268" t="s">
        <v>1000</v>
      </c>
      <c r="B36" s="1268"/>
      <c r="C36" s="1268"/>
      <c r="D36" s="1268"/>
      <c r="E36" s="1268"/>
      <c r="F36" s="1268"/>
      <c r="G36" s="1268"/>
      <c r="H36" s="555"/>
      <c r="I36" s="555"/>
    </row>
    <row r="37" spans="1:9" ht="15.75" thickBot="1" x14ac:dyDescent="0.3">
      <c r="A37" s="555"/>
      <c r="B37" s="555"/>
      <c r="C37" s="555"/>
      <c r="D37" s="555"/>
      <c r="E37" s="555"/>
      <c r="F37" s="555"/>
      <c r="G37" s="555"/>
      <c r="H37" s="555"/>
      <c r="I37" s="555"/>
    </row>
    <row r="38" spans="1:9" ht="15.75" thickBot="1" x14ac:dyDescent="0.3">
      <c r="A38" s="529"/>
      <c r="B38" s="529" t="s">
        <v>1240</v>
      </c>
      <c r="C38" s="529" t="s">
        <v>1186</v>
      </c>
      <c r="D38" s="529" t="s">
        <v>1091</v>
      </c>
      <c r="E38" s="529" t="s">
        <v>319</v>
      </c>
      <c r="F38" s="529" t="s">
        <v>318</v>
      </c>
      <c r="G38" s="529" t="s">
        <v>317</v>
      </c>
      <c r="H38" s="529" t="s">
        <v>316</v>
      </c>
      <c r="I38" s="558" t="s">
        <v>315</v>
      </c>
    </row>
    <row r="39" spans="1:9" x14ac:dyDescent="0.25">
      <c r="A39" s="576" t="s">
        <v>999</v>
      </c>
      <c r="B39" s="1267">
        <v>0.14299999999999999</v>
      </c>
      <c r="C39" s="1267">
        <v>0.14499999999999999</v>
      </c>
      <c r="D39" s="1267">
        <v>0.14899999999999999</v>
      </c>
      <c r="E39" s="1267">
        <v>0.151</v>
      </c>
      <c r="F39" s="1267">
        <v>0.153</v>
      </c>
      <c r="G39" s="1267">
        <v>0.153</v>
      </c>
      <c r="H39" s="1267">
        <v>0.15368887545830812</v>
      </c>
      <c r="I39" s="1267">
        <v>0.15391606748587755</v>
      </c>
    </row>
    <row r="40" spans="1:9" x14ac:dyDescent="0.25">
      <c r="A40" s="576" t="s">
        <v>116</v>
      </c>
      <c r="B40" s="1267">
        <v>5.1999999999999998E-2</v>
      </c>
      <c r="C40" s="1267">
        <v>5.3999999999999999E-2</v>
      </c>
      <c r="D40" s="1267">
        <v>0.06</v>
      </c>
      <c r="E40" s="1267">
        <v>5.8000000000000003E-2</v>
      </c>
      <c r="F40" s="1267">
        <v>5.8999999999999997E-2</v>
      </c>
      <c r="G40" s="1267">
        <v>6.0999999999999999E-2</v>
      </c>
      <c r="H40" s="1267">
        <v>6.1742852008621882E-2</v>
      </c>
      <c r="I40" s="1267">
        <v>6.3693764239755757E-2</v>
      </c>
    </row>
    <row r="41" spans="1:9" x14ac:dyDescent="0.25">
      <c r="A41" s="576" t="s">
        <v>998</v>
      </c>
      <c r="B41" s="1267">
        <v>0.11799999999999999</v>
      </c>
      <c r="C41" s="1267">
        <v>0.122</v>
      </c>
      <c r="D41" s="1267">
        <v>0.121</v>
      </c>
      <c r="E41" s="1267">
        <v>0.122</v>
      </c>
      <c r="F41" s="1267">
        <v>0.123</v>
      </c>
      <c r="G41" s="1267">
        <v>0.11899999999999999</v>
      </c>
      <c r="H41" s="1267">
        <v>0.1226629865849698</v>
      </c>
      <c r="I41" s="1267">
        <v>0.12375606409519736</v>
      </c>
    </row>
    <row r="42" spans="1:9" x14ac:dyDescent="0.25">
      <c r="A42" s="576"/>
      <c r="B42" s="1267"/>
      <c r="C42" s="1267"/>
      <c r="D42" s="1267"/>
      <c r="E42" s="1267"/>
      <c r="F42" s="1267"/>
      <c r="G42" s="1267"/>
      <c r="H42" s="1267"/>
      <c r="I42" s="1267"/>
    </row>
    <row r="43" spans="1:9" x14ac:dyDescent="0.25">
      <c r="A43" s="576" t="s">
        <v>113</v>
      </c>
      <c r="B43" s="1267">
        <v>0.13600000000000001</v>
      </c>
      <c r="C43" s="1267">
        <v>0.13700000000000001</v>
      </c>
      <c r="D43" s="1267">
        <v>0.14000000000000001</v>
      </c>
      <c r="E43" s="1267">
        <v>0.14000000000000001</v>
      </c>
      <c r="F43" s="1267">
        <v>0.14199999999999999</v>
      </c>
      <c r="G43" s="1267">
        <v>0.14000000000000001</v>
      </c>
      <c r="H43" s="1267">
        <v>0.14246632441804552</v>
      </c>
      <c r="I43" s="1267">
        <v>0.14205862895301372</v>
      </c>
    </row>
    <row r="44" spans="1:9" x14ac:dyDescent="0.25">
      <c r="A44" s="576" t="s">
        <v>114</v>
      </c>
      <c r="B44" s="1267">
        <v>0.13100000000000001</v>
      </c>
      <c r="C44" s="1267">
        <v>0.14399999999999999</v>
      </c>
      <c r="D44" s="1267">
        <v>0.15</v>
      </c>
      <c r="E44" s="1267">
        <v>0.15</v>
      </c>
      <c r="F44" s="1267">
        <v>0.16700000000000001</v>
      </c>
      <c r="G44" s="1267">
        <v>0.14000000000000001</v>
      </c>
      <c r="H44" s="1267">
        <v>0.13872410557240067</v>
      </c>
      <c r="I44" s="1267">
        <v>0.14287267972578299</v>
      </c>
    </row>
    <row r="46" spans="1:9" x14ac:dyDescent="0.25">
      <c r="A46" s="2671"/>
      <c r="B46" s="2671"/>
      <c r="C46" s="2671"/>
      <c r="D46" s="2671"/>
      <c r="E46" s="2671"/>
      <c r="F46" s="2671"/>
      <c r="G46" s="2671"/>
      <c r="H46" s="2671"/>
      <c r="I46" s="2671"/>
    </row>
    <row r="47" spans="1:9" x14ac:dyDescent="0.25">
      <c r="A47" s="2672"/>
      <c r="B47" s="2672"/>
      <c r="C47" s="2672"/>
      <c r="D47" s="2672"/>
      <c r="E47" s="2672"/>
      <c r="F47" s="2672"/>
      <c r="G47" s="2672"/>
      <c r="H47" s="2673"/>
      <c r="I47" s="2673"/>
    </row>
    <row r="48" spans="1:9" x14ac:dyDescent="0.25">
      <c r="A48" s="2673"/>
      <c r="B48" s="2673"/>
      <c r="C48" s="2673"/>
      <c r="D48" s="2673"/>
      <c r="E48" s="2673"/>
      <c r="F48" s="2673"/>
      <c r="G48" s="2673"/>
      <c r="H48" s="2673"/>
      <c r="I48" s="2673"/>
    </row>
  </sheetData>
  <printOptions horizontalCentered="1"/>
  <pageMargins left="0.7" right="0.7" top="0.75" bottom="0.75" header="0.3" footer="0.3"/>
  <pageSetup paperSize="9" scale="80" orientation="portrait" r:id="rId1"/>
  <headerFooter>
    <oddFooter>&amp;C&amp;7Fact book - Q1 2018</oddFooter>
  </headerFooter>
  <rowBreaks count="1" manualBreakCount="1">
    <brk id="48" max="12" man="1"/>
  </rowBreaks>
  <ignoredErrors>
    <ignoredError sqref="C10 H6:I11 H17:I22 H28:I28" numberStoredAsText="1"/>
  </ignoredErrors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FF99"/>
  </sheetPr>
  <dimension ref="A1:R73"/>
  <sheetViews>
    <sheetView view="pageLayout" topLeftCell="A25" zoomScaleNormal="100" zoomScaleSheetLayoutView="110" workbookViewId="0">
      <selection activeCell="B9" sqref="B9"/>
    </sheetView>
  </sheetViews>
  <sheetFormatPr defaultColWidth="9.140625" defaultRowHeight="11.25" x14ac:dyDescent="0.2"/>
  <cols>
    <col min="1" max="2" width="17.28515625" style="2816" customWidth="1"/>
    <col min="3" max="9" width="10.140625" style="2816" customWidth="1"/>
    <col min="10" max="10" width="19.140625" style="2816" customWidth="1"/>
    <col min="11" max="18" width="8.42578125" style="2816" customWidth="1"/>
    <col min="19" max="16384" width="9.140625" style="2816"/>
  </cols>
  <sheetData>
    <row r="1" spans="1:9" ht="13.5" customHeight="1" x14ac:dyDescent="0.2">
      <c r="A1" s="2945" t="s">
        <v>1036</v>
      </c>
      <c r="B1" s="2945"/>
      <c r="C1" s="2945"/>
      <c r="D1" s="2945"/>
      <c r="E1" s="2945"/>
      <c r="F1" s="2945"/>
      <c r="G1" s="2945"/>
      <c r="H1" s="2945"/>
      <c r="I1" s="2945"/>
    </row>
    <row r="2" spans="1:9" ht="10.5" customHeight="1" x14ac:dyDescent="0.2"/>
    <row r="3" spans="1:9" ht="10.5" customHeight="1" x14ac:dyDescent="0.2">
      <c r="A3" s="1293" t="s">
        <v>1035</v>
      </c>
      <c r="B3" s="1293"/>
      <c r="C3" s="1293"/>
      <c r="D3" s="1283"/>
      <c r="E3" s="1283"/>
      <c r="F3" s="1283"/>
      <c r="G3" s="1283"/>
      <c r="H3" s="1283"/>
      <c r="I3" s="1283"/>
    </row>
    <row r="4" spans="1:9" ht="10.5" customHeight="1" thickBot="1" x14ac:dyDescent="0.25">
      <c r="A4" s="1282" t="s">
        <v>1026</v>
      </c>
      <c r="B4" s="1281" t="s">
        <v>1240</v>
      </c>
      <c r="C4" s="1281" t="s">
        <v>1186</v>
      </c>
      <c r="D4" s="1281" t="s">
        <v>1091</v>
      </c>
      <c r="E4" s="1281" t="s">
        <v>319</v>
      </c>
      <c r="F4" s="1281" t="s">
        <v>318</v>
      </c>
      <c r="G4" s="1281" t="s">
        <v>317</v>
      </c>
      <c r="H4" s="1281" t="s">
        <v>316</v>
      </c>
      <c r="I4" s="1281" t="s">
        <v>315</v>
      </c>
    </row>
    <row r="5" spans="1:9" ht="10.5" customHeight="1" x14ac:dyDescent="0.2">
      <c r="A5" s="1280" t="s">
        <v>508</v>
      </c>
      <c r="B5" s="1279">
        <v>1012.546</v>
      </c>
      <c r="C5" s="1279">
        <v>1010</v>
      </c>
      <c r="D5" s="1279">
        <v>1001.755</v>
      </c>
      <c r="E5" s="1279">
        <v>1010.0890000000001</v>
      </c>
      <c r="F5" s="1279">
        <v>1017.095</v>
      </c>
      <c r="G5" s="1279">
        <v>1058.9970000000001</v>
      </c>
      <c r="H5" s="1279">
        <v>1049.0989999999999</v>
      </c>
      <c r="I5" s="1279">
        <v>1058.0050000000001</v>
      </c>
    </row>
    <row r="6" spans="1:9" ht="10.5" customHeight="1" x14ac:dyDescent="0.2">
      <c r="A6" s="1280" t="s">
        <v>507</v>
      </c>
      <c r="B6" s="1279">
        <v>1399.1949999999999</v>
      </c>
      <c r="C6" s="1279">
        <v>1399</v>
      </c>
      <c r="D6" s="1279">
        <v>1399</v>
      </c>
      <c r="E6" s="1279">
        <v>1399.1949999999999</v>
      </c>
      <c r="F6" s="1279">
        <v>1399.1949999999999</v>
      </c>
      <c r="G6" s="1279">
        <v>1399.1949999999999</v>
      </c>
      <c r="H6" s="1279">
        <v>1397.3620000000001</v>
      </c>
      <c r="I6" s="1279">
        <v>1401.6279999999999</v>
      </c>
    </row>
    <row r="7" spans="1:9" ht="10.5" customHeight="1" x14ac:dyDescent="0.2">
      <c r="A7" s="1280" t="s">
        <v>1025</v>
      </c>
      <c r="B7" s="1279">
        <v>359.95400000000001</v>
      </c>
      <c r="C7" s="1279">
        <v>294</v>
      </c>
      <c r="D7" s="1279">
        <v>297.79000000000002</v>
      </c>
      <c r="E7" s="1279">
        <v>309.43400000000003</v>
      </c>
      <c r="F7" s="1279">
        <v>309.97000000000003</v>
      </c>
      <c r="G7" s="1279">
        <v>307.10399999999998</v>
      </c>
      <c r="H7" s="1279">
        <v>315.07</v>
      </c>
      <c r="I7" s="1279">
        <v>322.42</v>
      </c>
    </row>
    <row r="8" spans="1:9" ht="10.5" customHeight="1" thickBot="1" x14ac:dyDescent="0.25">
      <c r="A8" s="1278" t="s">
        <v>505</v>
      </c>
      <c r="B8" s="1277">
        <v>1338.587</v>
      </c>
      <c r="C8" s="1277">
        <v>1352</v>
      </c>
      <c r="D8" s="1277">
        <v>1352.548</v>
      </c>
      <c r="E8" s="1277">
        <v>1364.9549999999999</v>
      </c>
      <c r="F8" s="1277">
        <v>1372.32</v>
      </c>
      <c r="G8" s="1277">
        <v>1375.06</v>
      </c>
      <c r="H8" s="1277">
        <v>1361.3720000000001</v>
      </c>
      <c r="I8" s="1277">
        <v>1379.441</v>
      </c>
    </row>
    <row r="9" spans="1:9" ht="10.5" customHeight="1" x14ac:dyDescent="0.2">
      <c r="A9" s="1276" t="s">
        <v>651</v>
      </c>
      <c r="B9" s="1275">
        <f t="shared" ref="B9:I9" si="0">SUM(B5:B8)</f>
        <v>4110.2820000000002</v>
      </c>
      <c r="C9" s="1275">
        <f t="shared" si="0"/>
        <v>4055</v>
      </c>
      <c r="D9" s="1275">
        <f t="shared" si="0"/>
        <v>4051.0929999999998</v>
      </c>
      <c r="E9" s="1275">
        <f t="shared" si="0"/>
        <v>4083.6730000000002</v>
      </c>
      <c r="F9" s="1275">
        <f t="shared" si="0"/>
        <v>4098.58</v>
      </c>
      <c r="G9" s="1275">
        <f t="shared" si="0"/>
        <v>4140.3559999999998</v>
      </c>
      <c r="H9" s="1275">
        <f t="shared" si="0"/>
        <v>4122.9030000000002</v>
      </c>
      <c r="I9" s="1275">
        <f t="shared" si="0"/>
        <v>4161.4939999999997</v>
      </c>
    </row>
    <row r="10" spans="1:9" ht="10.5" customHeight="1" x14ac:dyDescent="0.2">
      <c r="A10" s="1286"/>
      <c r="B10" s="1286"/>
      <c r="C10" s="1285"/>
      <c r="D10" s="1285"/>
      <c r="E10" s="1285"/>
      <c r="F10" s="1285"/>
      <c r="G10" s="1285"/>
      <c r="H10" s="1285"/>
      <c r="I10" s="1285"/>
    </row>
    <row r="11" spans="1:9" ht="10.5" customHeight="1" x14ac:dyDescent="0.2">
      <c r="A11" s="1297"/>
      <c r="B11" s="1297"/>
      <c r="C11" s="1297"/>
      <c r="D11" s="1297"/>
      <c r="E11" s="1297"/>
      <c r="F11" s="1297"/>
      <c r="G11" s="1296"/>
      <c r="H11" s="1296"/>
      <c r="I11" s="1296"/>
    </row>
    <row r="12" spans="1:9" ht="10.5" customHeight="1" x14ac:dyDescent="0.2">
      <c r="A12" s="1293" t="s">
        <v>1034</v>
      </c>
      <c r="B12" s="1293"/>
      <c r="C12" s="1293"/>
      <c r="D12" s="1293"/>
      <c r="E12" s="1293"/>
      <c r="F12" s="1293"/>
      <c r="G12" s="1292"/>
      <c r="H12" s="1292"/>
      <c r="I12" s="1292"/>
    </row>
    <row r="13" spans="1:9" ht="10.5" customHeight="1" thickBot="1" x14ac:dyDescent="0.25">
      <c r="A13" s="1282" t="s">
        <v>1026</v>
      </c>
      <c r="B13" s="1281" t="s">
        <v>1240</v>
      </c>
      <c r="C13" s="1281" t="s">
        <v>1186</v>
      </c>
      <c r="D13" s="1281" t="s">
        <v>1091</v>
      </c>
      <c r="E13" s="1281" t="s">
        <v>319</v>
      </c>
      <c r="F13" s="1281" t="s">
        <v>318</v>
      </c>
      <c r="G13" s="1281" t="s">
        <v>317</v>
      </c>
      <c r="H13" s="1281" t="s">
        <v>316</v>
      </c>
      <c r="I13" s="1281" t="s">
        <v>315</v>
      </c>
    </row>
    <row r="14" spans="1:9" ht="10.5" customHeight="1" x14ac:dyDescent="0.2">
      <c r="A14" s="1280" t="s">
        <v>508</v>
      </c>
      <c r="B14" s="1279">
        <v>12494.003000000001</v>
      </c>
      <c r="C14" s="1279">
        <v>12897</v>
      </c>
      <c r="D14" s="1279">
        <v>12268.684999999999</v>
      </c>
      <c r="E14" s="1279">
        <v>12965.882</v>
      </c>
      <c r="F14" s="1279">
        <v>13869.599</v>
      </c>
      <c r="G14" s="1279">
        <v>13594.474</v>
      </c>
      <c r="H14" s="1279">
        <v>12985.499</v>
      </c>
      <c r="I14" s="1279">
        <v>13790.623</v>
      </c>
    </row>
    <row r="15" spans="1:9" ht="10.5" customHeight="1" x14ac:dyDescent="0.2">
      <c r="A15" s="1280" t="s">
        <v>507</v>
      </c>
      <c r="B15" s="1279">
        <v>30241.475999999999</v>
      </c>
      <c r="C15" s="1279">
        <v>30241.475999999999</v>
      </c>
      <c r="D15" s="1279">
        <v>30241.475999999999</v>
      </c>
      <c r="E15" s="1279">
        <v>30241.475999999999</v>
      </c>
      <c r="F15" s="1279">
        <v>30241.475999999999</v>
      </c>
      <c r="G15" s="1279">
        <v>32350.46</v>
      </c>
      <c r="H15" s="1279">
        <v>33445.273999999998</v>
      </c>
      <c r="I15" s="1279">
        <v>36012.197</v>
      </c>
    </row>
    <row r="16" spans="1:9" ht="10.5" customHeight="1" x14ac:dyDescent="0.2">
      <c r="A16" s="1280" t="s">
        <v>1025</v>
      </c>
      <c r="B16" s="1279">
        <v>5147.5619999999999</v>
      </c>
      <c r="C16" s="1279">
        <v>5265</v>
      </c>
      <c r="D16" s="1279">
        <v>5061.2820000000002</v>
      </c>
      <c r="E16" s="1279">
        <v>5605.38</v>
      </c>
      <c r="F16" s="1279">
        <v>5751.7259999999997</v>
      </c>
      <c r="G16" s="1279">
        <v>5610.2730000000001</v>
      </c>
      <c r="H16" s="1279">
        <v>5483.1229999999996</v>
      </c>
      <c r="I16" s="1279">
        <v>6064.9170000000004</v>
      </c>
    </row>
    <row r="17" spans="1:18" ht="10.5" customHeight="1" thickBot="1" x14ac:dyDescent="0.25">
      <c r="A17" s="1278" t="s">
        <v>505</v>
      </c>
      <c r="B17" s="1277">
        <v>20941.756000000001</v>
      </c>
      <c r="C17" s="1277">
        <v>19576</v>
      </c>
      <c r="D17" s="1277">
        <v>22778.197</v>
      </c>
      <c r="E17" s="1277">
        <v>24714.688999999998</v>
      </c>
      <c r="F17" s="1277">
        <v>24883.916000000001</v>
      </c>
      <c r="G17" s="1277">
        <v>25632.312000000002</v>
      </c>
      <c r="H17" s="1277">
        <v>25074.084999999999</v>
      </c>
      <c r="I17" s="1277">
        <v>26791.422999999999</v>
      </c>
    </row>
    <row r="18" spans="1:18" ht="10.5" customHeight="1" x14ac:dyDescent="0.2">
      <c r="A18" s="1276" t="s">
        <v>651</v>
      </c>
      <c r="B18" s="1275">
        <f t="shared" ref="B18:I18" si="1">SUM(B14:B17)</f>
        <v>68824.796999999991</v>
      </c>
      <c r="C18" s="1275">
        <f t="shared" si="1"/>
        <v>67979.475999999995</v>
      </c>
      <c r="D18" s="1275">
        <f t="shared" si="1"/>
        <v>70349.64</v>
      </c>
      <c r="E18" s="1275">
        <f t="shared" si="1"/>
        <v>73527.426999999996</v>
      </c>
      <c r="F18" s="1275">
        <f t="shared" si="1"/>
        <v>74746.717000000004</v>
      </c>
      <c r="G18" s="1275">
        <f t="shared" si="1"/>
        <v>77187.519</v>
      </c>
      <c r="H18" s="1275">
        <f t="shared" si="1"/>
        <v>76987.981</v>
      </c>
      <c r="I18" s="1275">
        <f t="shared" si="1"/>
        <v>82659.16</v>
      </c>
    </row>
    <row r="19" spans="1:18" ht="10.5" customHeight="1" x14ac:dyDescent="0.2">
      <c r="A19" s="1286"/>
      <c r="B19" s="1286"/>
      <c r="C19" s="1285"/>
      <c r="D19" s="1285"/>
      <c r="E19" s="1285"/>
      <c r="F19" s="1285"/>
      <c r="G19" s="1285"/>
      <c r="H19" s="1285"/>
      <c r="I19" s="1285"/>
    </row>
    <row r="20" spans="1:18" ht="10.5" customHeight="1" x14ac:dyDescent="0.2">
      <c r="A20" s="1295"/>
      <c r="B20" s="1295"/>
      <c r="C20" s="1295"/>
      <c r="D20" s="1295"/>
      <c r="E20" s="1295"/>
      <c r="F20" s="1295"/>
      <c r="G20" s="1292"/>
      <c r="H20" s="1292"/>
      <c r="I20" s="1292"/>
      <c r="Q20" s="1283"/>
      <c r="R20" s="1283"/>
    </row>
    <row r="21" spans="1:18" ht="10.5" customHeight="1" x14ac:dyDescent="0.2">
      <c r="A21" s="1293" t="s">
        <v>1033</v>
      </c>
      <c r="B21" s="1293"/>
      <c r="C21" s="1293"/>
      <c r="D21" s="1293"/>
      <c r="E21" s="1293"/>
      <c r="F21" s="1293"/>
      <c r="G21" s="1292"/>
      <c r="H21" s="1292"/>
      <c r="I21" s="1292"/>
    </row>
    <row r="22" spans="1:18" ht="10.5" customHeight="1" thickBot="1" x14ac:dyDescent="0.25">
      <c r="A22" s="1282" t="s">
        <v>1026</v>
      </c>
      <c r="B22" s="1281" t="s">
        <v>1240</v>
      </c>
      <c r="C22" s="1281" t="s">
        <v>1186</v>
      </c>
      <c r="D22" s="1281" t="s">
        <v>1091</v>
      </c>
      <c r="E22" s="1281" t="s">
        <v>319</v>
      </c>
      <c r="F22" s="1281" t="s">
        <v>318</v>
      </c>
      <c r="G22" s="1281" t="s">
        <v>317</v>
      </c>
      <c r="H22" s="1281" t="s">
        <v>316</v>
      </c>
      <c r="I22" s="1281" t="s">
        <v>315</v>
      </c>
    </row>
    <row r="23" spans="1:18" ht="10.5" customHeight="1" x14ac:dyDescent="0.2">
      <c r="A23" s="1280" t="s">
        <v>508</v>
      </c>
      <c r="B23" s="1279">
        <v>5864.0559999999996</v>
      </c>
      <c r="C23" s="1279">
        <v>6215</v>
      </c>
      <c r="D23" s="1279">
        <v>5950.6660000000002</v>
      </c>
      <c r="E23" s="1279">
        <v>6398.2730000000001</v>
      </c>
      <c r="F23" s="1279">
        <v>6690.6989999999996</v>
      </c>
      <c r="G23" s="1279">
        <v>7031.4589999999998</v>
      </c>
      <c r="H23" s="1279">
        <v>6529.4650000000001</v>
      </c>
      <c r="I23" s="1279">
        <v>7127.9260000000004</v>
      </c>
    </row>
    <row r="24" spans="1:18" ht="10.5" customHeight="1" x14ac:dyDescent="0.2">
      <c r="A24" s="1280" t="s">
        <v>507</v>
      </c>
      <c r="B24" s="1279">
        <v>29099.898000000001</v>
      </c>
      <c r="C24" s="1279">
        <v>29100</v>
      </c>
      <c r="D24" s="1279">
        <v>29100</v>
      </c>
      <c r="E24" s="1279">
        <v>29099.898000000001</v>
      </c>
      <c r="F24" s="1279">
        <v>29099.898000000001</v>
      </c>
      <c r="G24" s="1279">
        <v>30494.285</v>
      </c>
      <c r="H24" s="1279">
        <v>29774.553</v>
      </c>
      <c r="I24" s="1279">
        <v>30261.080999999998</v>
      </c>
    </row>
    <row r="25" spans="1:18" ht="10.5" customHeight="1" x14ac:dyDescent="0.2">
      <c r="A25" s="1280" t="s">
        <v>1025</v>
      </c>
      <c r="B25" s="1279">
        <v>4884.866</v>
      </c>
      <c r="C25" s="1279">
        <v>4987</v>
      </c>
      <c r="D25" s="1279">
        <v>4423.8519999999999</v>
      </c>
      <c r="E25" s="1279">
        <v>4651.0219999999999</v>
      </c>
      <c r="F25" s="1279">
        <v>5085.8010000000004</v>
      </c>
      <c r="G25" s="1279">
        <v>6053.7719999999999</v>
      </c>
      <c r="H25" s="1279">
        <v>5825.4459999999999</v>
      </c>
      <c r="I25" s="1279">
        <v>5993.9520000000002</v>
      </c>
    </row>
    <row r="26" spans="1:18" ht="10.5" customHeight="1" thickBot="1" x14ac:dyDescent="0.25">
      <c r="A26" s="1278" t="s">
        <v>505</v>
      </c>
      <c r="B26" s="1277">
        <v>17714.934000000001</v>
      </c>
      <c r="C26" s="1277">
        <v>18088</v>
      </c>
      <c r="D26" s="1277">
        <v>17188.895</v>
      </c>
      <c r="E26" s="1277">
        <v>17881.867999999999</v>
      </c>
      <c r="F26" s="1277">
        <v>18437.7</v>
      </c>
      <c r="G26" s="1277">
        <v>18634.741999999998</v>
      </c>
      <c r="H26" s="1277">
        <v>15958.796</v>
      </c>
      <c r="I26" s="1277">
        <v>18419.761999999999</v>
      </c>
    </row>
    <row r="27" spans="1:18" ht="10.5" customHeight="1" x14ac:dyDescent="0.2">
      <c r="A27" s="1276" t="s">
        <v>651</v>
      </c>
      <c r="B27" s="1275">
        <f t="shared" ref="B27:I27" si="2">SUM(B23:B26)</f>
        <v>57563.754000000001</v>
      </c>
      <c r="C27" s="1275">
        <f t="shared" si="2"/>
        <v>58390</v>
      </c>
      <c r="D27" s="1275">
        <f t="shared" si="2"/>
        <v>56663.413</v>
      </c>
      <c r="E27" s="1275">
        <f t="shared" si="2"/>
        <v>58031.061000000002</v>
      </c>
      <c r="F27" s="1275">
        <f t="shared" si="2"/>
        <v>59314.097999999998</v>
      </c>
      <c r="G27" s="1275">
        <f t="shared" si="2"/>
        <v>62214.257999999994</v>
      </c>
      <c r="H27" s="1275">
        <f t="shared" si="2"/>
        <v>58088.259999999995</v>
      </c>
      <c r="I27" s="1275">
        <f t="shared" si="2"/>
        <v>61802.72099999999</v>
      </c>
    </row>
    <row r="28" spans="1:18" ht="10.5" customHeight="1" x14ac:dyDescent="0.2">
      <c r="A28" s="1286"/>
      <c r="B28" s="1286"/>
      <c r="C28" s="1285"/>
      <c r="D28" s="1285"/>
      <c r="E28" s="1285"/>
      <c r="F28" s="1285"/>
      <c r="G28" s="1285"/>
      <c r="H28" s="1285"/>
      <c r="I28" s="1285"/>
    </row>
    <row r="29" spans="1:18" ht="10.5" customHeight="1" x14ac:dyDescent="0.2">
      <c r="A29" s="1294"/>
      <c r="B29" s="1294"/>
      <c r="C29" s="1294"/>
      <c r="D29" s="1294"/>
      <c r="E29" s="1294"/>
      <c r="F29" s="1294"/>
      <c r="G29" s="1292"/>
      <c r="H29" s="1292"/>
      <c r="I29" s="1292"/>
    </row>
    <row r="30" spans="1:18" ht="10.5" customHeight="1" x14ac:dyDescent="0.2">
      <c r="A30" s="1293" t="s">
        <v>1032</v>
      </c>
      <c r="B30" s="1293"/>
      <c r="C30" s="1293"/>
      <c r="D30" s="1293"/>
      <c r="E30" s="1293"/>
      <c r="F30" s="1293"/>
      <c r="G30" s="1292"/>
      <c r="H30" s="1292"/>
      <c r="I30" s="1292"/>
    </row>
    <row r="31" spans="1:18" ht="10.5" customHeight="1" thickBot="1" x14ac:dyDescent="0.25">
      <c r="A31" s="1282" t="s">
        <v>1026</v>
      </c>
      <c r="B31" s="1281" t="s">
        <v>1240</v>
      </c>
      <c r="C31" s="1281" t="s">
        <v>1186</v>
      </c>
      <c r="D31" s="1281" t="s">
        <v>1091</v>
      </c>
      <c r="E31" s="1281" t="s">
        <v>319</v>
      </c>
      <c r="F31" s="1281" t="s">
        <v>318</v>
      </c>
      <c r="G31" s="1281" t="s">
        <v>317</v>
      </c>
      <c r="H31" s="1281" t="s">
        <v>316</v>
      </c>
      <c r="I31" s="1281" t="s">
        <v>315</v>
      </c>
    </row>
    <row r="32" spans="1:18" ht="10.5" customHeight="1" x14ac:dyDescent="0.2">
      <c r="A32" s="1280" t="s">
        <v>508</v>
      </c>
      <c r="B32" s="1279">
        <v>29433.791000000001</v>
      </c>
      <c r="C32" s="1279">
        <v>29751.353999999999</v>
      </c>
      <c r="D32" s="1279">
        <v>28977</v>
      </c>
      <c r="E32" s="1279">
        <v>29422.363000000001</v>
      </c>
      <c r="F32" s="1279">
        <v>26540.09</v>
      </c>
      <c r="G32" s="1279">
        <v>26289.326000000001</v>
      </c>
      <c r="H32" s="1279">
        <v>24832.528999999999</v>
      </c>
      <c r="I32" s="1279">
        <v>26245.315999999999</v>
      </c>
    </row>
    <row r="33" spans="1:18" ht="10.5" customHeight="1" x14ac:dyDescent="0.2">
      <c r="A33" s="1280" t="s">
        <v>507</v>
      </c>
      <c r="B33" s="1279">
        <v>37126.915999999997</v>
      </c>
      <c r="C33" s="1279">
        <v>37880.815999999999</v>
      </c>
      <c r="D33" s="1279">
        <v>36193</v>
      </c>
      <c r="E33" s="1279">
        <v>34654.633999999998</v>
      </c>
      <c r="F33" s="1279">
        <v>29951.819</v>
      </c>
      <c r="G33" s="1279">
        <v>29224.588000000003</v>
      </c>
      <c r="H33" s="1279">
        <v>26606.16</v>
      </c>
      <c r="I33" s="1279">
        <v>25096.334999999999</v>
      </c>
    </row>
    <row r="34" spans="1:18" ht="10.5" customHeight="1" x14ac:dyDescent="0.2">
      <c r="A34" s="1280" t="s">
        <v>1025</v>
      </c>
      <c r="B34" s="1279">
        <v>12386.433000000001</v>
      </c>
      <c r="C34" s="1279">
        <v>12732.116</v>
      </c>
      <c r="D34" s="1279">
        <v>12202</v>
      </c>
      <c r="E34" s="1279">
        <v>12714.21</v>
      </c>
      <c r="F34" s="1279">
        <v>11066.803</v>
      </c>
      <c r="G34" s="1279">
        <v>11187.36</v>
      </c>
      <c r="H34" s="1279">
        <v>10735.244000000001</v>
      </c>
      <c r="I34" s="1279">
        <v>10876.097</v>
      </c>
    </row>
    <row r="35" spans="1:18" ht="10.5" customHeight="1" thickBot="1" x14ac:dyDescent="0.25">
      <c r="A35" s="1278" t="s">
        <v>505</v>
      </c>
      <c r="B35" s="1277">
        <v>62472.487000000001</v>
      </c>
      <c r="C35" s="1277">
        <v>64331.536999999997</v>
      </c>
      <c r="D35" s="1277">
        <v>64427</v>
      </c>
      <c r="E35" s="1277">
        <v>66428.154999999999</v>
      </c>
      <c r="F35" s="1277">
        <v>57419.385999999999</v>
      </c>
      <c r="G35" s="1277">
        <v>57851.625</v>
      </c>
      <c r="H35" s="1277">
        <v>55245.178</v>
      </c>
      <c r="I35" s="1277">
        <v>55887.118999999999</v>
      </c>
    </row>
    <row r="36" spans="1:18" ht="10.5" customHeight="1" x14ac:dyDescent="0.2">
      <c r="A36" s="1276" t="s">
        <v>651</v>
      </c>
      <c r="B36" s="1275">
        <f t="shared" ref="B36:I36" si="3">SUM(B32:B35)</f>
        <v>141419.62700000001</v>
      </c>
      <c r="C36" s="1275">
        <f t="shared" si="3"/>
        <v>144695.82299999997</v>
      </c>
      <c r="D36" s="1275">
        <f t="shared" si="3"/>
        <v>141799</v>
      </c>
      <c r="E36" s="1275">
        <f t="shared" si="3"/>
        <v>143219.36199999999</v>
      </c>
      <c r="F36" s="1275">
        <f t="shared" si="3"/>
        <v>124978.098</v>
      </c>
      <c r="G36" s="1275">
        <f t="shared" si="3"/>
        <v>124552.899</v>
      </c>
      <c r="H36" s="1275">
        <f t="shared" si="3"/>
        <v>117419.111</v>
      </c>
      <c r="I36" s="1275">
        <f t="shared" si="3"/>
        <v>118104.867</v>
      </c>
    </row>
    <row r="37" spans="1:18" ht="10.5" customHeight="1" x14ac:dyDescent="0.2">
      <c r="A37" s="1286"/>
      <c r="B37" s="1286"/>
      <c r="C37" s="1285"/>
      <c r="D37" s="1285"/>
      <c r="E37" s="1285"/>
      <c r="F37" s="1285"/>
      <c r="G37" s="1285"/>
      <c r="H37" s="1285"/>
      <c r="I37" s="1285"/>
    </row>
    <row r="38" spans="1:18" s="2817" customFormat="1" ht="10.5" customHeight="1" x14ac:dyDescent="0.2">
      <c r="A38" s="1286"/>
      <c r="B38" s="1286"/>
      <c r="C38" s="1286"/>
      <c r="D38" s="1286"/>
      <c r="E38" s="1286"/>
      <c r="F38" s="1286"/>
      <c r="G38" s="1285"/>
      <c r="H38" s="1285"/>
      <c r="I38" s="1285"/>
    </row>
    <row r="39" spans="1:18" ht="10.5" customHeight="1" x14ac:dyDescent="0.2">
      <c r="A39" s="1293" t="s">
        <v>1031</v>
      </c>
      <c r="B39" s="1293"/>
      <c r="C39" s="1293"/>
      <c r="D39" s="1293"/>
      <c r="E39" s="1293"/>
      <c r="F39" s="1293"/>
      <c r="G39" s="1292"/>
      <c r="H39" s="1292"/>
      <c r="I39" s="1292"/>
    </row>
    <row r="40" spans="1:18" ht="10.5" customHeight="1" thickBot="1" x14ac:dyDescent="0.25">
      <c r="A40" s="1282" t="s">
        <v>1026</v>
      </c>
      <c r="B40" s="1281" t="s">
        <v>1240</v>
      </c>
      <c r="C40" s="1281" t="s">
        <v>1186</v>
      </c>
      <c r="D40" s="1281" t="s">
        <v>1091</v>
      </c>
      <c r="E40" s="1281" t="s">
        <v>319</v>
      </c>
      <c r="F40" s="1281" t="s">
        <v>318</v>
      </c>
      <c r="G40" s="1281" t="s">
        <v>317</v>
      </c>
      <c r="H40" s="1281" t="s">
        <v>316</v>
      </c>
      <c r="I40" s="1281" t="s">
        <v>315</v>
      </c>
      <c r="J40" s="1283"/>
      <c r="K40" s="1283"/>
      <c r="L40" s="1283"/>
      <c r="M40" s="1283"/>
      <c r="N40" s="1283"/>
      <c r="O40" s="1283"/>
      <c r="P40" s="1283"/>
      <c r="Q40" s="1283"/>
      <c r="R40" s="1283"/>
    </row>
    <row r="41" spans="1:18" ht="10.5" customHeight="1" x14ac:dyDescent="0.2">
      <c r="A41" s="1280" t="s">
        <v>508</v>
      </c>
      <c r="B41" s="1279">
        <v>5775.74</v>
      </c>
      <c r="C41" s="1279">
        <v>6267</v>
      </c>
      <c r="D41" s="1279">
        <v>5358.8879999999999</v>
      </c>
      <c r="E41" s="1279">
        <v>6257.3320000000003</v>
      </c>
      <c r="F41" s="1279">
        <v>5590.3559999999998</v>
      </c>
      <c r="G41" s="1279">
        <v>5663.7710000000006</v>
      </c>
      <c r="H41" s="1279">
        <v>5406.9769999999999</v>
      </c>
      <c r="I41" s="1279">
        <v>5683.1260000000002</v>
      </c>
      <c r="J41" s="1293"/>
      <c r="K41" s="1293"/>
      <c r="L41" s="1293"/>
      <c r="M41" s="1293"/>
      <c r="N41" s="1293"/>
      <c r="O41" s="1283"/>
      <c r="P41" s="1283"/>
      <c r="Q41" s="1283"/>
      <c r="R41" s="1283"/>
    </row>
    <row r="42" spans="1:18" ht="10.5" customHeight="1" x14ac:dyDescent="0.2">
      <c r="A42" s="1280" t="s">
        <v>507</v>
      </c>
      <c r="B42" s="1279">
        <v>9895.7540000000008</v>
      </c>
      <c r="C42" s="1279">
        <v>9865</v>
      </c>
      <c r="D42" s="1279">
        <v>8659.848</v>
      </c>
      <c r="E42" s="1279">
        <v>8620.0869999999995</v>
      </c>
      <c r="F42" s="1279">
        <v>7384.86</v>
      </c>
      <c r="G42" s="1279">
        <v>7092.2759999999998</v>
      </c>
      <c r="H42" s="1279">
        <v>6330.99</v>
      </c>
      <c r="I42" s="1279">
        <v>5800.9279999999999</v>
      </c>
      <c r="J42" s="1283"/>
      <c r="K42" s="1283"/>
      <c r="L42" s="1283"/>
      <c r="M42" s="1283"/>
      <c r="N42" s="1283"/>
      <c r="O42" s="1283"/>
      <c r="P42" s="1283"/>
      <c r="Q42" s="1283"/>
      <c r="R42" s="1283"/>
    </row>
    <row r="43" spans="1:18" ht="10.5" customHeight="1" x14ac:dyDescent="0.2">
      <c r="A43" s="1280" t="s">
        <v>1025</v>
      </c>
      <c r="B43" s="1279">
        <v>2675.3049999999998</v>
      </c>
      <c r="C43" s="1279">
        <v>2738</v>
      </c>
      <c r="D43" s="1279">
        <v>2500.221</v>
      </c>
      <c r="E43" s="1279">
        <v>2659.8159999999998</v>
      </c>
      <c r="F43" s="1279">
        <v>2393.3000000000002</v>
      </c>
      <c r="G43" s="1279">
        <v>2424.866</v>
      </c>
      <c r="H43" s="1279">
        <v>2268.6529999999998</v>
      </c>
      <c r="I43" s="1279">
        <v>2276.7280000000001</v>
      </c>
      <c r="J43" s="1283"/>
      <c r="K43" s="1283"/>
      <c r="L43" s="1283"/>
      <c r="M43" s="1283"/>
      <c r="N43" s="1283"/>
      <c r="O43" s="1283"/>
      <c r="P43" s="1283"/>
      <c r="Q43" s="1283"/>
      <c r="R43" s="1283"/>
    </row>
    <row r="44" spans="1:18" ht="10.5" customHeight="1" thickBot="1" x14ac:dyDescent="0.25">
      <c r="A44" s="1278" t="s">
        <v>505</v>
      </c>
      <c r="B44" s="1277">
        <v>15413.950999999999</v>
      </c>
      <c r="C44" s="1277">
        <v>16083</v>
      </c>
      <c r="D44" s="1277">
        <v>15559.666999999999</v>
      </c>
      <c r="E44" s="1277">
        <v>16343.134</v>
      </c>
      <c r="F44" s="1277">
        <v>14558.100999999999</v>
      </c>
      <c r="G44" s="1277">
        <v>14964.197</v>
      </c>
      <c r="H44" s="1277">
        <v>14232.830999999998</v>
      </c>
      <c r="I44" s="1277">
        <v>14050.481</v>
      </c>
      <c r="J44" s="1283"/>
      <c r="K44" s="1283"/>
      <c r="L44" s="1283"/>
      <c r="M44" s="1283"/>
      <c r="N44" s="1283"/>
      <c r="O44" s="1283"/>
      <c r="P44" s="1283"/>
      <c r="Q44" s="1283"/>
      <c r="R44" s="1283"/>
    </row>
    <row r="45" spans="1:18" ht="10.5" customHeight="1" x14ac:dyDescent="0.2">
      <c r="A45" s="1276" t="s">
        <v>651</v>
      </c>
      <c r="B45" s="1275">
        <f t="shared" ref="B45:I45" si="4">SUM(B41:B44)</f>
        <v>33760.75</v>
      </c>
      <c r="C45" s="1275">
        <f t="shared" si="4"/>
        <v>34953</v>
      </c>
      <c r="D45" s="1275">
        <f t="shared" si="4"/>
        <v>32078.624000000003</v>
      </c>
      <c r="E45" s="1275">
        <f t="shared" si="4"/>
        <v>33880.368999999999</v>
      </c>
      <c r="F45" s="1275">
        <f t="shared" si="4"/>
        <v>29926.616999999998</v>
      </c>
      <c r="G45" s="1275">
        <f t="shared" si="4"/>
        <v>30145.11</v>
      </c>
      <c r="H45" s="1275">
        <f t="shared" si="4"/>
        <v>28239.451000000001</v>
      </c>
      <c r="I45" s="1275">
        <f t="shared" si="4"/>
        <v>27811.262999999999</v>
      </c>
      <c r="J45" s="1283"/>
      <c r="K45" s="1283"/>
      <c r="L45" s="1283"/>
      <c r="M45" s="1283"/>
      <c r="N45" s="1283"/>
      <c r="O45" s="1283"/>
      <c r="P45" s="1283"/>
      <c r="Q45" s="1283"/>
      <c r="R45" s="1283"/>
    </row>
    <row r="46" spans="1:18" ht="10.5" customHeight="1" x14ac:dyDescent="0.2">
      <c r="A46" s="1286"/>
      <c r="B46" s="1286"/>
      <c r="C46" s="1285"/>
      <c r="D46" s="1285"/>
      <c r="E46" s="1285"/>
      <c r="F46" s="1285"/>
      <c r="G46" s="1285"/>
      <c r="H46" s="1285"/>
      <c r="I46" s="1285"/>
      <c r="J46" s="1283"/>
      <c r="K46" s="1283"/>
      <c r="L46" s="1283"/>
      <c r="M46" s="1283"/>
      <c r="N46" s="1283"/>
      <c r="O46" s="1283"/>
      <c r="P46" s="1283"/>
      <c r="Q46" s="1283"/>
      <c r="R46" s="1283"/>
    </row>
    <row r="47" spans="1:18" ht="10.5" customHeight="1" x14ac:dyDescent="0.2">
      <c r="J47" s="1283"/>
      <c r="K47" s="1283"/>
      <c r="L47" s="1283"/>
      <c r="M47" s="1283"/>
      <c r="N47" s="1283"/>
      <c r="O47" s="1283"/>
      <c r="P47" s="1283"/>
      <c r="Q47" s="1283"/>
      <c r="R47" s="1283"/>
    </row>
    <row r="48" spans="1:18" ht="10.5" customHeight="1" x14ac:dyDescent="0.2">
      <c r="A48" s="1293" t="s">
        <v>1030</v>
      </c>
      <c r="B48" s="1293"/>
      <c r="C48" s="1293"/>
      <c r="D48" s="1293"/>
      <c r="E48" s="1293"/>
      <c r="F48" s="1293"/>
      <c r="G48" s="1292"/>
      <c r="H48" s="1292"/>
      <c r="I48" s="1292"/>
    </row>
    <row r="49" spans="1:11" ht="10.5" customHeight="1" thickBot="1" x14ac:dyDescent="0.25">
      <c r="A49" s="1282" t="s">
        <v>1026</v>
      </c>
      <c r="B49" s="1281" t="s">
        <v>1240</v>
      </c>
      <c r="C49" s="1281" t="s">
        <v>1186</v>
      </c>
      <c r="D49" s="1281" t="s">
        <v>1091</v>
      </c>
      <c r="E49" s="1281" t="s">
        <v>319</v>
      </c>
      <c r="F49" s="1281" t="s">
        <v>318</v>
      </c>
      <c r="G49" s="1281" t="s">
        <v>317</v>
      </c>
      <c r="H49" s="1281" t="s">
        <v>316</v>
      </c>
      <c r="I49" s="1281" t="s">
        <v>315</v>
      </c>
    </row>
    <row r="50" spans="1:11" ht="10.5" customHeight="1" x14ac:dyDescent="0.2">
      <c r="A50" s="1280" t="s">
        <v>508</v>
      </c>
      <c r="B50" s="1279">
        <v>41836.936999999998</v>
      </c>
      <c r="C50" s="1279">
        <v>41558</v>
      </c>
      <c r="D50" s="1279">
        <v>40419</v>
      </c>
      <c r="E50" s="1279">
        <v>42294.317000000003</v>
      </c>
      <c r="F50" s="1279">
        <v>41762.652999999998</v>
      </c>
      <c r="G50" s="1279">
        <v>41078.49</v>
      </c>
      <c r="H50" s="1279">
        <v>39005.512000000002</v>
      </c>
      <c r="I50" s="1279">
        <v>41244.724000000002</v>
      </c>
    </row>
    <row r="51" spans="1:11" ht="10.5" customHeight="1" x14ac:dyDescent="0.2">
      <c r="A51" s="1280" t="s">
        <v>507</v>
      </c>
      <c r="B51" s="1279">
        <v>66692.275999999998</v>
      </c>
      <c r="C51" s="1279">
        <v>66596</v>
      </c>
      <c r="D51" s="1279">
        <v>65191</v>
      </c>
      <c r="E51" s="1279">
        <v>64198.773000000001</v>
      </c>
      <c r="F51" s="1279">
        <v>60906.461000000003</v>
      </c>
      <c r="G51" s="1279">
        <v>62281.114000000001</v>
      </c>
      <c r="H51" s="1279">
        <v>60717.016000000003</v>
      </c>
      <c r="I51" s="1279">
        <v>61496.339</v>
      </c>
    </row>
    <row r="52" spans="1:11" ht="10.5" customHeight="1" x14ac:dyDescent="0.2">
      <c r="A52" s="1280" t="s">
        <v>1025</v>
      </c>
      <c r="B52" s="1279">
        <v>17987.503000000001</v>
      </c>
      <c r="C52" s="1279">
        <v>18254</v>
      </c>
      <c r="D52" s="1279">
        <v>17694</v>
      </c>
      <c r="E52" s="1279">
        <v>19112.491999999998</v>
      </c>
      <c r="F52" s="1279">
        <v>17744.036</v>
      </c>
      <c r="G52" s="1279">
        <v>18065.848000000002</v>
      </c>
      <c r="H52" s="1279">
        <v>17447.513999999999</v>
      </c>
      <c r="I52" s="1279">
        <v>18131.038</v>
      </c>
    </row>
    <row r="53" spans="1:11" ht="10.5" customHeight="1" thickBot="1" x14ac:dyDescent="0.25">
      <c r="A53" s="1278" t="s">
        <v>505</v>
      </c>
      <c r="B53" s="1277">
        <v>83205.395999999993</v>
      </c>
      <c r="C53" s="1277">
        <v>82442</v>
      </c>
      <c r="D53" s="1277">
        <v>86730</v>
      </c>
      <c r="E53" s="1277">
        <v>91455.194000000003</v>
      </c>
      <c r="F53" s="1277">
        <v>84198.985000000001</v>
      </c>
      <c r="G53" s="1277">
        <v>86175.115999999995</v>
      </c>
      <c r="H53" s="1277">
        <v>82985.232000000004</v>
      </c>
      <c r="I53" s="1277">
        <v>85288.054999999993</v>
      </c>
    </row>
    <row r="54" spans="1:11" ht="10.5" customHeight="1" x14ac:dyDescent="0.2">
      <c r="A54" s="1276" t="s">
        <v>651</v>
      </c>
      <c r="B54" s="1275">
        <f t="shared" ref="B54:I54" si="5">SUM(B50:B53)</f>
        <v>209722.11199999996</v>
      </c>
      <c r="C54" s="1275">
        <f t="shared" si="5"/>
        <v>208850</v>
      </c>
      <c r="D54" s="1275">
        <f t="shared" si="5"/>
        <v>210034</v>
      </c>
      <c r="E54" s="1275">
        <f t="shared" si="5"/>
        <v>217060.77600000001</v>
      </c>
      <c r="F54" s="1275">
        <f t="shared" si="5"/>
        <v>204612.13500000001</v>
      </c>
      <c r="G54" s="1275">
        <f t="shared" si="5"/>
        <v>207600.56799999997</v>
      </c>
      <c r="H54" s="1275">
        <f t="shared" si="5"/>
        <v>200155.274</v>
      </c>
      <c r="I54" s="1275">
        <f t="shared" si="5"/>
        <v>206160.15599999999</v>
      </c>
      <c r="K54" s="1290"/>
    </row>
    <row r="55" spans="1:11" ht="10.5" customHeight="1" x14ac:dyDescent="0.2"/>
    <row r="56" spans="1:11" ht="14.25" customHeight="1" x14ac:dyDescent="0.2">
      <c r="A56" s="1291" t="s">
        <v>1029</v>
      </c>
      <c r="B56" s="1291"/>
      <c r="C56" s="1291"/>
      <c r="D56" s="1291"/>
      <c r="E56" s="1291"/>
      <c r="F56" s="1291"/>
      <c r="G56" s="1290"/>
      <c r="H56" s="1290"/>
      <c r="I56" s="1290"/>
    </row>
    <row r="57" spans="1:11" ht="10.5" customHeight="1" x14ac:dyDescent="0.2">
      <c r="A57" s="1284"/>
      <c r="B57" s="1284"/>
      <c r="C57" s="1284"/>
      <c r="D57" s="1284"/>
      <c r="E57" s="1284"/>
      <c r="F57" s="1284"/>
      <c r="G57" s="1283"/>
      <c r="H57" s="1283"/>
      <c r="I57" s="1283"/>
    </row>
    <row r="58" spans="1:11" ht="10.5" customHeight="1" x14ac:dyDescent="0.2">
      <c r="A58" s="1284" t="s">
        <v>1028</v>
      </c>
      <c r="B58" s="1284"/>
      <c r="C58" s="1284"/>
      <c r="D58" s="1284"/>
      <c r="E58" s="1284"/>
      <c r="F58" s="1284"/>
      <c r="G58" s="1283"/>
      <c r="H58" s="1283"/>
      <c r="I58" s="1283"/>
    </row>
    <row r="59" spans="1:11" ht="10.5" customHeight="1" thickBot="1" x14ac:dyDescent="0.25">
      <c r="A59" s="1289" t="s">
        <v>1026</v>
      </c>
      <c r="B59" s="1281" t="s">
        <v>1240</v>
      </c>
      <c r="C59" s="1281" t="s">
        <v>1186</v>
      </c>
      <c r="D59" s="1281" t="s">
        <v>1091</v>
      </c>
      <c r="E59" s="1281" t="s">
        <v>319</v>
      </c>
      <c r="F59" s="1281" t="s">
        <v>318</v>
      </c>
      <c r="G59" s="1281" t="s">
        <v>317</v>
      </c>
      <c r="H59" s="1281" t="s">
        <v>316</v>
      </c>
      <c r="I59" s="1281" t="s">
        <v>315</v>
      </c>
    </row>
    <row r="60" spans="1:11" ht="10.5" customHeight="1" x14ac:dyDescent="0.2">
      <c r="A60" s="1288" t="s">
        <v>508</v>
      </c>
      <c r="B60" s="1279">
        <v>392.95100000000002</v>
      </c>
      <c r="C60" s="1279">
        <v>397.53399999999999</v>
      </c>
      <c r="D60" s="1279">
        <v>404</v>
      </c>
      <c r="E60" s="1279">
        <v>408</v>
      </c>
      <c r="F60" s="1279">
        <v>412</v>
      </c>
      <c r="G60" s="1279">
        <v>423</v>
      </c>
      <c r="H60" s="1279">
        <v>428</v>
      </c>
      <c r="I60" s="1279">
        <v>427</v>
      </c>
    </row>
    <row r="61" spans="1:11" ht="10.5" customHeight="1" x14ac:dyDescent="0.2">
      <c r="A61" s="1288" t="s">
        <v>507</v>
      </c>
      <c r="B61" s="1279">
        <v>1614.723</v>
      </c>
      <c r="C61" s="1279">
        <v>1611.183</v>
      </c>
      <c r="D61" s="1279">
        <v>1608</v>
      </c>
      <c r="E61" s="1279">
        <v>1600</v>
      </c>
      <c r="F61" s="1279">
        <v>1622</v>
      </c>
      <c r="G61" s="1279">
        <v>1619</v>
      </c>
      <c r="H61" s="1279">
        <v>1634</v>
      </c>
      <c r="I61" s="1279">
        <v>1631</v>
      </c>
    </row>
    <row r="62" spans="1:11" ht="10.5" customHeight="1" x14ac:dyDescent="0.2">
      <c r="A62" s="1288" t="s">
        <v>1025</v>
      </c>
      <c r="B62" s="1279">
        <v>237.56800000000001</v>
      </c>
      <c r="C62" s="1279">
        <v>236.20500000000001</v>
      </c>
      <c r="D62" s="1279">
        <v>240</v>
      </c>
      <c r="E62" s="1279">
        <v>240</v>
      </c>
      <c r="F62" s="1279">
        <v>242</v>
      </c>
      <c r="G62" s="1279">
        <v>249</v>
      </c>
      <c r="H62" s="1279">
        <v>245</v>
      </c>
      <c r="I62" s="1279">
        <v>241</v>
      </c>
    </row>
    <row r="63" spans="1:11" ht="10.5" customHeight="1" thickBot="1" x14ac:dyDescent="0.25">
      <c r="A63" s="1287" t="s">
        <v>505</v>
      </c>
      <c r="B63" s="1277">
        <v>804.35299999999995</v>
      </c>
      <c r="C63" s="1277">
        <v>807</v>
      </c>
      <c r="D63" s="1277">
        <v>831</v>
      </c>
      <c r="E63" s="1277">
        <v>831</v>
      </c>
      <c r="F63" s="1277">
        <v>881</v>
      </c>
      <c r="G63" s="1277">
        <v>886</v>
      </c>
      <c r="H63" s="1277">
        <v>885</v>
      </c>
      <c r="I63" s="1277">
        <v>889</v>
      </c>
    </row>
    <row r="64" spans="1:11" ht="10.5" customHeight="1" x14ac:dyDescent="0.2">
      <c r="A64" s="1276" t="s">
        <v>651</v>
      </c>
      <c r="B64" s="1275">
        <f t="shared" ref="B64:I64" si="6">SUM(B60:B63)</f>
        <v>3049.5950000000003</v>
      </c>
      <c r="C64" s="1275">
        <f t="shared" si="6"/>
        <v>3051.922</v>
      </c>
      <c r="D64" s="1275">
        <f t="shared" si="6"/>
        <v>3083</v>
      </c>
      <c r="E64" s="1275">
        <f t="shared" si="6"/>
        <v>3079</v>
      </c>
      <c r="F64" s="1275">
        <f t="shared" si="6"/>
        <v>3157</v>
      </c>
      <c r="G64" s="1275">
        <f t="shared" si="6"/>
        <v>3177</v>
      </c>
      <c r="H64" s="1275">
        <f t="shared" si="6"/>
        <v>3192</v>
      </c>
      <c r="I64" s="1275">
        <f t="shared" si="6"/>
        <v>3188</v>
      </c>
    </row>
    <row r="65" spans="1:9" ht="10.5" customHeight="1" x14ac:dyDescent="0.2">
      <c r="A65" s="1286"/>
      <c r="B65" s="1286"/>
      <c r="C65" s="1285"/>
      <c r="D65" s="1285"/>
      <c r="E65" s="1285"/>
      <c r="F65" s="1285"/>
      <c r="G65" s="1285"/>
      <c r="H65" s="1285"/>
      <c r="I65" s="1285"/>
    </row>
    <row r="66" spans="1:9" ht="10.5" customHeight="1" x14ac:dyDescent="0.2">
      <c r="A66" s="1284"/>
      <c r="B66" s="1284"/>
      <c r="C66" s="1284"/>
      <c r="D66" s="1284"/>
      <c r="E66" s="1284"/>
      <c r="F66" s="1284"/>
      <c r="G66" s="1283"/>
      <c r="H66" s="1283"/>
      <c r="I66" s="1283"/>
    </row>
    <row r="67" spans="1:9" ht="10.5" customHeight="1" x14ac:dyDescent="0.2">
      <c r="A67" s="1284" t="s">
        <v>1027</v>
      </c>
      <c r="B67" s="1284"/>
      <c r="C67" s="1284"/>
      <c r="D67" s="1284"/>
      <c r="E67" s="1284"/>
      <c r="F67" s="1284"/>
      <c r="G67" s="1283"/>
      <c r="H67" s="1283"/>
      <c r="I67" s="1283"/>
    </row>
    <row r="68" spans="1:9" ht="10.5" customHeight="1" thickBot="1" x14ac:dyDescent="0.25">
      <c r="A68" s="1282" t="s">
        <v>1026</v>
      </c>
      <c r="B68" s="1281" t="s">
        <v>1240</v>
      </c>
      <c r="C68" s="1281" t="s">
        <v>1186</v>
      </c>
      <c r="D68" s="1281" t="s">
        <v>1091</v>
      </c>
      <c r="E68" s="1281" t="s">
        <v>319</v>
      </c>
      <c r="F68" s="1281" t="s">
        <v>318</v>
      </c>
      <c r="G68" s="1281" t="s">
        <v>317</v>
      </c>
      <c r="H68" s="1281" t="s">
        <v>316</v>
      </c>
      <c r="I68" s="1281" t="s">
        <v>315</v>
      </c>
    </row>
    <row r="69" spans="1:9" ht="10.5" customHeight="1" x14ac:dyDescent="0.2">
      <c r="A69" s="1280" t="s">
        <v>508</v>
      </c>
      <c r="B69" s="2101">
        <v>1337.703</v>
      </c>
      <c r="C69" s="2101">
        <v>1339.84</v>
      </c>
      <c r="D69" s="2101">
        <v>1341</v>
      </c>
      <c r="E69" s="1279">
        <v>1343</v>
      </c>
      <c r="F69" s="1279">
        <v>1344</v>
      </c>
      <c r="G69" s="1279">
        <v>1383</v>
      </c>
      <c r="H69" s="1279">
        <v>1434</v>
      </c>
      <c r="I69" s="1279">
        <v>1429</v>
      </c>
    </row>
    <row r="70" spans="1:9" ht="10.5" customHeight="1" x14ac:dyDescent="0.2">
      <c r="A70" s="1280" t="s">
        <v>507</v>
      </c>
      <c r="B70" s="2100">
        <v>1170.8119999999999</v>
      </c>
      <c r="C70" s="2100">
        <v>1173.0160000000001</v>
      </c>
      <c r="D70" s="2100">
        <v>1177</v>
      </c>
      <c r="E70" s="1279">
        <v>1176</v>
      </c>
      <c r="F70" s="1279">
        <v>1181</v>
      </c>
      <c r="G70" s="1279">
        <v>1188</v>
      </c>
      <c r="H70" s="1279">
        <v>1198</v>
      </c>
      <c r="I70" s="1279">
        <v>1201</v>
      </c>
    </row>
    <row r="71" spans="1:9" ht="10.5" customHeight="1" x14ac:dyDescent="0.2">
      <c r="A71" s="1280" t="s">
        <v>1025</v>
      </c>
      <c r="B71" s="2100">
        <v>527.27300000000002</v>
      </c>
      <c r="C71" s="2100">
        <v>527.43100000000004</v>
      </c>
      <c r="D71" s="2100">
        <v>570</v>
      </c>
      <c r="E71" s="1279">
        <v>564</v>
      </c>
      <c r="F71" s="1279">
        <v>569</v>
      </c>
      <c r="G71" s="1279">
        <v>581</v>
      </c>
      <c r="H71" s="1279">
        <v>590</v>
      </c>
      <c r="I71" s="1279">
        <v>591</v>
      </c>
    </row>
    <row r="72" spans="1:9" ht="10.5" customHeight="1" thickBot="1" x14ac:dyDescent="0.25">
      <c r="A72" s="1278" t="s">
        <v>505</v>
      </c>
      <c r="B72" s="2099">
        <v>1879.1479999999999</v>
      </c>
      <c r="C72" s="2099">
        <v>1894.2170000000001</v>
      </c>
      <c r="D72" s="2099">
        <v>1911</v>
      </c>
      <c r="E72" s="1277">
        <v>1912</v>
      </c>
      <c r="F72" s="1277">
        <v>1915</v>
      </c>
      <c r="G72" s="1277">
        <v>1916</v>
      </c>
      <c r="H72" s="1277">
        <v>1917</v>
      </c>
      <c r="I72" s="1277">
        <v>1911</v>
      </c>
    </row>
    <row r="73" spans="1:9" ht="10.5" customHeight="1" x14ac:dyDescent="0.2">
      <c r="A73" s="1276" t="s">
        <v>651</v>
      </c>
      <c r="B73" s="1275">
        <f t="shared" ref="B73:I73" si="7">SUM(B69:B72)</f>
        <v>4914.9359999999997</v>
      </c>
      <c r="C73" s="1275">
        <f t="shared" si="7"/>
        <v>4934.5039999999999</v>
      </c>
      <c r="D73" s="1275">
        <f t="shared" si="7"/>
        <v>4999</v>
      </c>
      <c r="E73" s="1275">
        <f t="shared" si="7"/>
        <v>4995</v>
      </c>
      <c r="F73" s="1275">
        <f t="shared" si="7"/>
        <v>5009</v>
      </c>
      <c r="G73" s="1275">
        <f t="shared" si="7"/>
        <v>5068</v>
      </c>
      <c r="H73" s="1275">
        <f t="shared" si="7"/>
        <v>5139</v>
      </c>
      <c r="I73" s="1275">
        <f t="shared" si="7"/>
        <v>5132</v>
      </c>
    </row>
  </sheetData>
  <mergeCells count="1">
    <mergeCell ref="A1:I1"/>
  </mergeCells>
  <pageMargins left="0.7" right="0.7" top="0.75" bottom="0.75" header="0.3" footer="0.3"/>
  <pageSetup paperSize="9" scale="80" pageOrder="overThenDown" orientation="portrait" r:id="rId1"/>
  <headerFooter>
    <oddHeader>&amp;R&amp;"Arial,Normal"&amp;8General information</oddHeader>
    <oddFooter>&amp;C&amp;7Fact book - Q1 2018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60">
    <tabColor rgb="FF99FF99"/>
  </sheetPr>
  <dimension ref="A1:AJ185"/>
  <sheetViews>
    <sheetView showGridLines="0" view="pageBreakPreview" topLeftCell="A118" zoomScale="120" zoomScaleNormal="90" zoomScaleSheetLayoutView="120" zoomScalePageLayoutView="80" workbookViewId="0">
      <selection activeCell="A208" sqref="A208"/>
    </sheetView>
  </sheetViews>
  <sheetFormatPr defaultRowHeight="11.25" x14ac:dyDescent="0.2"/>
  <cols>
    <col min="1" max="1" width="20.28515625" style="1298" customWidth="1"/>
    <col min="2" max="2" width="9.140625" style="1298"/>
    <col min="3" max="3" width="6.140625" style="1298" customWidth="1"/>
    <col min="4" max="7" width="9.140625" style="1298"/>
    <col min="8" max="9" width="9.140625" style="1298" customWidth="1"/>
    <col min="10" max="14" width="9.140625" style="1298"/>
    <col min="15" max="15" width="26.7109375" style="1298" customWidth="1"/>
    <col min="16" max="20" width="9.140625" style="1298" hidden="1" customWidth="1"/>
    <col min="21" max="16384" width="9.140625" style="1298"/>
  </cols>
  <sheetData>
    <row r="1" spans="1:12" ht="13.5" customHeight="1" x14ac:dyDescent="0.2">
      <c r="A1" s="1302" t="s">
        <v>1066</v>
      </c>
      <c r="B1" s="1314"/>
      <c r="C1" s="1314"/>
      <c r="D1" s="1299"/>
      <c r="E1" s="1299"/>
      <c r="F1" s="1299"/>
      <c r="G1" s="1299"/>
      <c r="H1" s="1299"/>
      <c r="I1" s="1299"/>
      <c r="L1" s="1319"/>
    </row>
    <row r="2" spans="1:12" ht="13.5" customHeight="1" x14ac:dyDescent="0.2">
      <c r="A2" s="1337"/>
      <c r="B2" s="1299"/>
      <c r="C2" s="1299"/>
      <c r="D2" s="1299"/>
      <c r="E2" s="1299"/>
      <c r="F2" s="1299"/>
      <c r="G2" s="1299"/>
      <c r="H2" s="1299"/>
      <c r="I2" s="1299"/>
    </row>
    <row r="3" spans="1:12" ht="12" thickBot="1" x14ac:dyDescent="0.25">
      <c r="A3" s="1331" t="s">
        <v>552</v>
      </c>
      <c r="B3" s="2946" t="s">
        <v>1058</v>
      </c>
      <c r="C3" s="2946"/>
      <c r="D3" s="1330">
        <v>2014</v>
      </c>
      <c r="E3" s="1330">
        <v>2015</v>
      </c>
      <c r="F3" s="1330">
        <v>2016</v>
      </c>
      <c r="G3" s="1330" t="s">
        <v>1057</v>
      </c>
      <c r="H3" s="1330" t="s">
        <v>1056</v>
      </c>
      <c r="I3" s="1330" t="s">
        <v>1117</v>
      </c>
    </row>
    <row r="4" spans="1:12" x14ac:dyDescent="0.2">
      <c r="A4" s="1318" t="s">
        <v>1055</v>
      </c>
      <c r="B4" s="1318" t="s">
        <v>508</v>
      </c>
      <c r="C4" s="1317"/>
      <c r="D4" s="1316">
        <v>1.7</v>
      </c>
      <c r="E4" s="1316">
        <v>1.6066081427134922</v>
      </c>
      <c r="F4" s="1316">
        <v>1.964023935351596</v>
      </c>
      <c r="G4" s="1316">
        <v>2.2410598845624685</v>
      </c>
      <c r="H4" s="1316">
        <v>1.7564282441677526</v>
      </c>
      <c r="I4" s="1316">
        <v>1.6831267922648805</v>
      </c>
    </row>
    <row r="5" spans="1:12" x14ac:dyDescent="0.2">
      <c r="A5" s="1322"/>
      <c r="B5" s="1322" t="s">
        <v>507</v>
      </c>
      <c r="C5" s="1321"/>
      <c r="D5" s="1320">
        <v>-0.6</v>
      </c>
      <c r="E5" s="1320">
        <v>0.1350829795445774</v>
      </c>
      <c r="F5" s="1316">
        <v>2.1353932463972933</v>
      </c>
      <c r="G5" s="1316">
        <v>2.6447511177034797</v>
      </c>
      <c r="H5" s="1316">
        <v>2.9695844922719035</v>
      </c>
      <c r="I5" s="1316">
        <v>2.450433513379612</v>
      </c>
    </row>
    <row r="6" spans="1:12" x14ac:dyDescent="0.2">
      <c r="A6" s="1318"/>
      <c r="B6" s="1318" t="s">
        <v>506</v>
      </c>
      <c r="C6" s="1317"/>
      <c r="D6" s="1316">
        <v>2.2000000000000002</v>
      </c>
      <c r="E6" s="1316">
        <v>1.4138174929541278</v>
      </c>
      <c r="F6" s="1316">
        <v>0.96103366918068922</v>
      </c>
      <c r="G6" s="1316">
        <v>1.839755636433994</v>
      </c>
      <c r="H6" s="1316">
        <v>2.4</v>
      </c>
      <c r="I6" s="1316">
        <v>2.4000000000000177</v>
      </c>
    </row>
    <row r="7" spans="1:12" ht="12" thickBot="1" x14ac:dyDescent="0.25">
      <c r="A7" s="1328"/>
      <c r="B7" s="1336" t="s">
        <v>505</v>
      </c>
      <c r="C7" s="1335"/>
      <c r="D7" s="1325">
        <v>2.7</v>
      </c>
      <c r="E7" s="1325">
        <v>4.2656835657299688</v>
      </c>
      <c r="F7" s="1325">
        <v>2.9814451815874854</v>
      </c>
      <c r="G7" s="1325">
        <v>2.6602702690401308</v>
      </c>
      <c r="H7" s="1325">
        <v>2.5074910061132907</v>
      </c>
      <c r="I7" s="1325">
        <v>1.8838537381263465</v>
      </c>
    </row>
    <row r="8" spans="1:12" x14ac:dyDescent="0.2">
      <c r="A8" s="1324" t="s">
        <v>1054</v>
      </c>
      <c r="B8" s="1324" t="s">
        <v>508</v>
      </c>
      <c r="C8" s="1317"/>
      <c r="D8" s="1323">
        <v>0.6</v>
      </c>
      <c r="E8" s="1323">
        <v>0.45203415369160077</v>
      </c>
      <c r="F8" s="1323">
        <v>0.25</v>
      </c>
      <c r="G8" s="1323">
        <v>1.1471321695760512</v>
      </c>
      <c r="H8" s="1323">
        <v>0.85653982394297623</v>
      </c>
      <c r="I8" s="1323">
        <v>1.4347554050884255</v>
      </c>
    </row>
    <row r="9" spans="1:12" x14ac:dyDescent="0.2">
      <c r="A9" s="1322"/>
      <c r="B9" s="1322" t="s">
        <v>507</v>
      </c>
      <c r="C9" s="1321"/>
      <c r="D9" s="1316">
        <v>1</v>
      </c>
      <c r="E9" s="1320">
        <v>-0.19463020261502462</v>
      </c>
      <c r="F9" s="1316">
        <v>0.35668450089171366</v>
      </c>
      <c r="G9" s="1316">
        <v>0.75401504708441369</v>
      </c>
      <c r="H9" s="1316">
        <v>0.79941228791911911</v>
      </c>
      <c r="I9" s="1316">
        <v>1.2477061611639753</v>
      </c>
    </row>
    <row r="10" spans="1:12" x14ac:dyDescent="0.2">
      <c r="A10" s="1318"/>
      <c r="B10" s="1318" t="s">
        <v>506</v>
      </c>
      <c r="C10" s="1317"/>
      <c r="D10" s="1316">
        <v>2</v>
      </c>
      <c r="E10" s="1316">
        <v>2.1703618274790966</v>
      </c>
      <c r="F10" s="1316">
        <v>3.5486530285692823</v>
      </c>
      <c r="G10" s="1316">
        <v>1.8801569061194119</v>
      </c>
      <c r="H10" s="1316">
        <v>1.8432370009220043</v>
      </c>
      <c r="I10" s="1316">
        <v>1.4079841749031514</v>
      </c>
    </row>
    <row r="11" spans="1:12" ht="12" thickBot="1" x14ac:dyDescent="0.25">
      <c r="A11" s="1328"/>
      <c r="B11" s="1328" t="s">
        <v>505</v>
      </c>
      <c r="C11" s="1327"/>
      <c r="D11" s="1325" t="s">
        <v>1065</v>
      </c>
      <c r="E11" s="1325">
        <v>-4.6784744983260192E-2</v>
      </c>
      <c r="F11" s="1325">
        <v>0.98426924457800236</v>
      </c>
      <c r="G11" s="1325">
        <v>1.7944990466559063</v>
      </c>
      <c r="H11" s="1325">
        <v>1.724067967693204</v>
      </c>
      <c r="I11" s="1325">
        <v>1.8180402852639734</v>
      </c>
    </row>
    <row r="12" spans="1:12" x14ac:dyDescent="0.2">
      <c r="A12" s="1324" t="s">
        <v>1064</v>
      </c>
      <c r="B12" s="1324" t="s">
        <v>508</v>
      </c>
      <c r="C12" s="1317"/>
      <c r="D12" s="1323" t="s">
        <v>728</v>
      </c>
      <c r="E12" s="1323">
        <v>1.5753722413469267</v>
      </c>
      <c r="F12" s="1323">
        <v>2.0593444507735477</v>
      </c>
      <c r="G12" s="1323">
        <v>1.5122182874273216</v>
      </c>
      <c r="H12" s="1323">
        <v>1.9770453087174849</v>
      </c>
      <c r="I12" s="1323">
        <v>2.107377366278977</v>
      </c>
    </row>
    <row r="13" spans="1:12" x14ac:dyDescent="0.2">
      <c r="A13" s="1322"/>
      <c r="B13" s="1322" t="s">
        <v>507</v>
      </c>
      <c r="C13" s="1321"/>
      <c r="D13" s="1316">
        <v>0.8</v>
      </c>
      <c r="E13" s="1320">
        <v>1.7289361660864759</v>
      </c>
      <c r="F13" s="1316">
        <v>1.7910590029549138</v>
      </c>
      <c r="G13" s="1316">
        <v>1.6087799305171882</v>
      </c>
      <c r="H13" s="1316">
        <v>2.7573420360420728</v>
      </c>
      <c r="I13" s="1316">
        <v>2.8295374400999633</v>
      </c>
    </row>
    <row r="14" spans="1:12" x14ac:dyDescent="0.2">
      <c r="A14" s="1318"/>
      <c r="B14" s="1318" t="s">
        <v>506</v>
      </c>
      <c r="C14" s="1317"/>
      <c r="D14" s="1316">
        <v>1.9</v>
      </c>
      <c r="E14" s="1316">
        <v>2.6155626927750433</v>
      </c>
      <c r="F14" s="1316">
        <v>1.5029651539013862</v>
      </c>
      <c r="G14" s="1316">
        <v>2.3187319423319046</v>
      </c>
      <c r="H14" s="1316">
        <v>2.6</v>
      </c>
      <c r="I14" s="1316">
        <v>2.7</v>
      </c>
    </row>
    <row r="15" spans="1:12" ht="12" thickBot="1" x14ac:dyDescent="0.25">
      <c r="A15" s="1328"/>
      <c r="B15" s="1328" t="s">
        <v>505</v>
      </c>
      <c r="C15" s="1327"/>
      <c r="D15" s="1325">
        <v>2.1</v>
      </c>
      <c r="E15" s="1325">
        <v>3.1190054975160133</v>
      </c>
      <c r="F15" s="1325">
        <v>2.168178597928291</v>
      </c>
      <c r="G15" s="1325">
        <v>2.3842507230403029</v>
      </c>
      <c r="H15" s="1325">
        <v>1.6166252349137502</v>
      </c>
      <c r="I15" s="1325">
        <v>1.5347760780795869</v>
      </c>
    </row>
    <row r="16" spans="1:12" x14ac:dyDescent="0.2">
      <c r="A16" s="1324" t="s">
        <v>1052</v>
      </c>
      <c r="B16" s="1324" t="s">
        <v>1063</v>
      </c>
      <c r="C16" s="1317"/>
      <c r="D16" s="1323">
        <v>5</v>
      </c>
      <c r="E16" s="1323">
        <v>4.5569833036593606</v>
      </c>
      <c r="F16" s="1323">
        <v>4.1810707269665528</v>
      </c>
      <c r="G16" s="1323">
        <v>4.2767844398051293</v>
      </c>
      <c r="H16" s="1323">
        <v>3.9344309440917957</v>
      </c>
      <c r="I16" s="1323">
        <v>3.6442083614691154</v>
      </c>
    </row>
    <row r="17" spans="1:36" x14ac:dyDescent="0.2">
      <c r="A17" s="1322"/>
      <c r="B17" s="1322" t="s">
        <v>507</v>
      </c>
      <c r="C17" s="1321"/>
      <c r="D17" s="1316" t="s">
        <v>1062</v>
      </c>
      <c r="E17" s="1320">
        <v>9.3333333333333339</v>
      </c>
      <c r="F17" s="1316">
        <v>8.85</v>
      </c>
      <c r="G17" s="1316">
        <v>8.5916666666666668</v>
      </c>
      <c r="H17" s="1316">
        <v>8.1779166666666647</v>
      </c>
      <c r="I17" s="1316">
        <v>7.7264999999999944</v>
      </c>
    </row>
    <row r="18" spans="1:36" x14ac:dyDescent="0.2">
      <c r="A18" s="1318"/>
      <c r="B18" s="1318" t="s">
        <v>506</v>
      </c>
      <c r="C18" s="1317"/>
      <c r="D18" s="1316" t="s">
        <v>295</v>
      </c>
      <c r="E18" s="1316">
        <v>4.3666666666666671</v>
      </c>
      <c r="F18" s="1316">
        <v>4.7416666666666663</v>
      </c>
      <c r="G18" s="1316">
        <v>4.2250000000000005</v>
      </c>
      <c r="H18" s="1316">
        <v>3.78</v>
      </c>
      <c r="I18" s="1316">
        <v>3.5300000000000007</v>
      </c>
    </row>
    <row r="19" spans="1:36" x14ac:dyDescent="0.2">
      <c r="A19" s="1318"/>
      <c r="B19" s="1318" t="s">
        <v>505</v>
      </c>
      <c r="C19" s="1317"/>
      <c r="D19" s="1316" t="s">
        <v>1061</v>
      </c>
      <c r="E19" s="1316">
        <v>7.4082409764410757</v>
      </c>
      <c r="F19" s="1316">
        <v>6.9466505496524285</v>
      </c>
      <c r="G19" s="1316">
        <v>6.6632875085125223</v>
      </c>
      <c r="H19" s="1316">
        <v>6.2419340602770923</v>
      </c>
      <c r="I19" s="1316">
        <v>6.2067731844431888</v>
      </c>
      <c r="AA19" s="1310"/>
    </row>
    <row r="20" spans="1:36" x14ac:dyDescent="0.2">
      <c r="A20" s="1334" t="s">
        <v>1060</v>
      </c>
      <c r="B20" s="1318"/>
      <c r="C20" s="1318"/>
      <c r="D20" s="1318"/>
      <c r="E20" s="1318"/>
      <c r="F20" s="1318"/>
      <c r="G20" s="1318"/>
      <c r="H20" s="1300"/>
      <c r="I20" s="1300" t="s">
        <v>1293</v>
      </c>
      <c r="S20" s="1310"/>
    </row>
    <row r="21" spans="1:36" ht="13.5" customHeight="1" x14ac:dyDescent="0.2">
      <c r="A21" s="1299"/>
      <c r="B21" s="1299"/>
      <c r="C21" s="1299"/>
      <c r="D21" s="1299"/>
      <c r="E21" s="1299"/>
      <c r="F21" s="1299"/>
      <c r="G21" s="1299"/>
      <c r="H21" s="1299"/>
      <c r="I21" s="1299"/>
      <c r="J21" s="1310"/>
    </row>
    <row r="22" spans="1:36" ht="12.75" x14ac:dyDescent="0.2">
      <c r="A22" s="1302" t="s">
        <v>1059</v>
      </c>
      <c r="B22" s="1299"/>
      <c r="C22" s="1299"/>
      <c r="D22" s="1299"/>
      <c r="E22" s="1299"/>
      <c r="F22" s="1299"/>
      <c r="G22" s="1299"/>
      <c r="H22" s="1299"/>
      <c r="I22" s="1299"/>
      <c r="AJ22" s="1310"/>
    </row>
    <row r="23" spans="1:36" x14ac:dyDescent="0.2">
      <c r="A23" s="1333"/>
      <c r="B23" s="1332"/>
      <c r="C23" s="1332"/>
      <c r="D23" s="1332"/>
      <c r="E23" s="1332"/>
      <c r="F23" s="1332"/>
      <c r="G23" s="1332"/>
      <c r="H23" s="1332"/>
      <c r="I23" s="1332"/>
    </row>
    <row r="24" spans="1:36" x14ac:dyDescent="0.2">
      <c r="A24" s="1299"/>
      <c r="B24" s="1299"/>
      <c r="C24" s="1299"/>
      <c r="D24" s="1299"/>
      <c r="E24" s="1299"/>
      <c r="F24" s="1299"/>
      <c r="G24" s="1299"/>
      <c r="H24" s="1299"/>
      <c r="I24" s="1299"/>
    </row>
    <row r="25" spans="1:36" ht="12" thickBot="1" x14ac:dyDescent="0.25">
      <c r="A25" s="1331" t="s">
        <v>552</v>
      </c>
      <c r="B25" s="2946" t="s">
        <v>1058</v>
      </c>
      <c r="C25" s="2946"/>
      <c r="D25" s="1330">
        <v>2014</v>
      </c>
      <c r="E25" s="1330">
        <v>2015</v>
      </c>
      <c r="F25" s="1330">
        <v>2016</v>
      </c>
      <c r="G25" s="1330" t="s">
        <v>1057</v>
      </c>
      <c r="H25" s="1330" t="s">
        <v>1056</v>
      </c>
      <c r="I25" s="1330" t="s">
        <v>1117</v>
      </c>
    </row>
    <row r="26" spans="1:36" x14ac:dyDescent="0.2">
      <c r="A26" s="1318" t="s">
        <v>1055</v>
      </c>
      <c r="B26" s="1318" t="s">
        <v>1051</v>
      </c>
      <c r="C26" s="1317"/>
      <c r="D26" s="1316">
        <v>2.8</v>
      </c>
      <c r="E26" s="1316">
        <v>1.6739999999999999</v>
      </c>
      <c r="F26" s="1316">
        <v>2.0630000000000002</v>
      </c>
      <c r="G26" s="1316">
        <v>4.8540000000000001</v>
      </c>
      <c r="H26" s="1316">
        <v>3.9249999999999998</v>
      </c>
      <c r="I26" s="1316">
        <v>3.218</v>
      </c>
    </row>
    <row r="27" spans="1:36" x14ac:dyDescent="0.2">
      <c r="A27" s="1322"/>
      <c r="B27" s="1322" t="s">
        <v>1050</v>
      </c>
      <c r="C27" s="1321"/>
      <c r="D27" s="1320">
        <v>2.1</v>
      </c>
      <c r="E27" s="1320">
        <v>2.972</v>
      </c>
      <c r="F27" s="1316">
        <v>2.2130000000000001</v>
      </c>
      <c r="G27" s="1316">
        <v>4.5490000000000004</v>
      </c>
      <c r="H27" s="1316">
        <v>3.9940000000000002</v>
      </c>
      <c r="I27" s="1316">
        <v>3.5030000000000001</v>
      </c>
    </row>
    <row r="28" spans="1:36" x14ac:dyDescent="0.2">
      <c r="A28" s="1318"/>
      <c r="B28" s="1318" t="s">
        <v>1048</v>
      </c>
      <c r="C28" s="1317"/>
      <c r="D28" s="1316">
        <v>3.5</v>
      </c>
      <c r="E28" s="1316">
        <v>2.0350000000000001</v>
      </c>
      <c r="F28" s="1316">
        <v>2.3450000000000002</v>
      </c>
      <c r="G28" s="1316">
        <v>3.8290000000000002</v>
      </c>
      <c r="H28" s="1316">
        <v>3.1549999999999998</v>
      </c>
      <c r="I28" s="1316">
        <v>3.0459999999999998</v>
      </c>
    </row>
    <row r="29" spans="1:36" ht="12" thickBot="1" x14ac:dyDescent="0.25">
      <c r="A29" s="1328"/>
      <c r="B29" s="1328" t="s">
        <v>478</v>
      </c>
      <c r="C29" s="1327"/>
      <c r="D29" s="1325" t="s">
        <v>721</v>
      </c>
      <c r="E29" s="1326">
        <v>-2.5</v>
      </c>
      <c r="F29" s="1325">
        <v>-0.20000000000000745</v>
      </c>
      <c r="G29" s="1325">
        <v>1.4999999999999947</v>
      </c>
      <c r="H29" s="1325">
        <v>1.2000000000000015</v>
      </c>
      <c r="I29" s="1325">
        <v>1.2999999999999809</v>
      </c>
    </row>
    <row r="30" spans="1:36" x14ac:dyDescent="0.2">
      <c r="A30" s="1324" t="s">
        <v>1054</v>
      </c>
      <c r="B30" s="1324" t="s">
        <v>1051</v>
      </c>
      <c r="C30" s="1317"/>
      <c r="D30" s="1323">
        <v>-0.1</v>
      </c>
      <c r="E30" s="1329">
        <v>6.8000000000000005E-2</v>
      </c>
      <c r="F30" s="1323">
        <v>0.93500000000000005</v>
      </c>
      <c r="G30" s="1323">
        <v>3.72</v>
      </c>
      <c r="H30" s="1323">
        <v>3</v>
      </c>
      <c r="I30" s="1323">
        <v>2.5</v>
      </c>
    </row>
    <row r="31" spans="1:36" x14ac:dyDescent="0.2">
      <c r="A31" s="1322"/>
      <c r="B31" s="1322" t="s">
        <v>1050</v>
      </c>
      <c r="C31" s="1321"/>
      <c r="D31" s="1316">
        <v>0.6</v>
      </c>
      <c r="E31" s="1320">
        <v>0.21299999999999999</v>
      </c>
      <c r="F31" s="1316">
        <v>9.9000000000000005E-2</v>
      </c>
      <c r="G31" s="1316">
        <v>2.8940000000000001</v>
      </c>
      <c r="H31" s="1316">
        <v>2.9860000000000002</v>
      </c>
      <c r="I31" s="1316">
        <v>2.492</v>
      </c>
    </row>
    <row r="32" spans="1:36" x14ac:dyDescent="0.2">
      <c r="A32" s="1318"/>
      <c r="B32" s="1318" t="s">
        <v>1048</v>
      </c>
      <c r="C32" s="1317"/>
      <c r="D32" s="1316" t="s">
        <v>727</v>
      </c>
      <c r="E32" s="1320">
        <v>-0.67700000000000005</v>
      </c>
      <c r="F32" s="1316">
        <v>0.67800000000000005</v>
      </c>
      <c r="G32" s="1316">
        <v>3.718</v>
      </c>
      <c r="H32" s="1316">
        <v>2.2170000000000001</v>
      </c>
      <c r="I32" s="1316">
        <v>2.1930000000000001</v>
      </c>
    </row>
    <row r="33" spans="1:9" ht="12" thickBot="1" x14ac:dyDescent="0.25">
      <c r="A33" s="1328"/>
      <c r="B33" s="1328" t="s">
        <v>478</v>
      </c>
      <c r="C33" s="1327"/>
      <c r="D33" s="1325">
        <v>7.8</v>
      </c>
      <c r="E33" s="1325">
        <v>12.898230088495577</v>
      </c>
      <c r="F33" s="1325">
        <v>5.388986870468341</v>
      </c>
      <c r="G33" s="1325">
        <v>2.4999999999999885</v>
      </c>
      <c r="H33" s="1325">
        <v>4.1999999999999993</v>
      </c>
      <c r="I33" s="1325">
        <v>4.0000000000000124</v>
      </c>
    </row>
    <row r="34" spans="1:9" x14ac:dyDescent="0.2">
      <c r="A34" s="1324" t="s">
        <v>1053</v>
      </c>
      <c r="B34" s="1324" t="s">
        <v>1051</v>
      </c>
      <c r="C34" s="1317"/>
      <c r="D34" s="1323" t="s">
        <v>112</v>
      </c>
      <c r="E34" s="1323" t="s">
        <v>112</v>
      </c>
      <c r="F34" s="1323" t="s">
        <v>112</v>
      </c>
      <c r="G34" s="1323" t="s">
        <v>112</v>
      </c>
      <c r="H34" s="1323" t="s">
        <v>112</v>
      </c>
      <c r="I34" s="1323" t="s">
        <v>112</v>
      </c>
    </row>
    <row r="35" spans="1:9" x14ac:dyDescent="0.2">
      <c r="A35" s="1322"/>
      <c r="B35" s="1322" t="s">
        <v>1050</v>
      </c>
      <c r="C35" s="1321"/>
      <c r="D35" s="1316" t="s">
        <v>112</v>
      </c>
      <c r="E35" s="1320" t="s">
        <v>112</v>
      </c>
      <c r="F35" s="1316" t="s">
        <v>112</v>
      </c>
      <c r="G35" s="1316" t="s">
        <v>112</v>
      </c>
      <c r="H35" s="1316" t="s">
        <v>112</v>
      </c>
      <c r="I35" s="1316" t="s">
        <v>112</v>
      </c>
    </row>
    <row r="36" spans="1:9" x14ac:dyDescent="0.2">
      <c r="A36" s="1318"/>
      <c r="B36" s="1318" t="s">
        <v>1048</v>
      </c>
      <c r="C36" s="1317"/>
      <c r="D36" s="1316" t="s">
        <v>112</v>
      </c>
      <c r="E36" s="1316" t="s">
        <v>112</v>
      </c>
      <c r="F36" s="1316" t="s">
        <v>112</v>
      </c>
      <c r="G36" s="1316" t="s">
        <v>112</v>
      </c>
      <c r="H36" s="1316" t="s">
        <v>112</v>
      </c>
      <c r="I36" s="1316" t="s">
        <v>112</v>
      </c>
    </row>
    <row r="37" spans="1:9" ht="12" thickBot="1" x14ac:dyDescent="0.25">
      <c r="A37" s="1328"/>
      <c r="B37" s="1328" t="s">
        <v>478</v>
      </c>
      <c r="C37" s="1327"/>
      <c r="D37" s="1325">
        <v>1.5</v>
      </c>
      <c r="E37" s="1326">
        <v>-9.4000000000000057</v>
      </c>
      <c r="F37" s="1325">
        <v>-2.7999999999999972</v>
      </c>
      <c r="G37" s="1325">
        <v>3.4000000000000057</v>
      </c>
      <c r="H37" s="1325">
        <v>3.0000000000000027</v>
      </c>
      <c r="I37" s="1325">
        <v>2.4999999999999911</v>
      </c>
    </row>
    <row r="38" spans="1:9" x14ac:dyDescent="0.2">
      <c r="A38" s="1324" t="s">
        <v>1052</v>
      </c>
      <c r="B38" s="1324" t="s">
        <v>1051</v>
      </c>
      <c r="C38" s="1317"/>
      <c r="D38" s="1323">
        <v>7.3</v>
      </c>
      <c r="E38" s="1323">
        <v>6.2</v>
      </c>
      <c r="F38" s="1323">
        <v>6.8</v>
      </c>
      <c r="G38" s="1323">
        <v>5.8</v>
      </c>
      <c r="H38" s="1323">
        <v>6.3</v>
      </c>
      <c r="I38" s="1323">
        <v>6.8</v>
      </c>
    </row>
    <row r="39" spans="1:9" x14ac:dyDescent="0.2">
      <c r="A39" s="1322"/>
      <c r="B39" s="1322" t="s">
        <v>1050</v>
      </c>
      <c r="C39" s="1321"/>
      <c r="D39" s="1316" t="s">
        <v>1049</v>
      </c>
      <c r="E39" s="1320">
        <v>9.9</v>
      </c>
      <c r="F39" s="1316">
        <v>9.6</v>
      </c>
      <c r="G39" s="1316">
        <v>8.6999999999999993</v>
      </c>
      <c r="H39" s="1316">
        <v>8.1999999999999993</v>
      </c>
      <c r="I39" s="1316">
        <v>8.1</v>
      </c>
    </row>
    <row r="40" spans="1:9" x14ac:dyDescent="0.2">
      <c r="A40" s="1318"/>
      <c r="B40" s="1318" t="s">
        <v>1048</v>
      </c>
      <c r="C40" s="1317"/>
      <c r="D40" s="1316">
        <v>10.7</v>
      </c>
      <c r="E40" s="1316">
        <v>9.1</v>
      </c>
      <c r="F40" s="1316">
        <v>7.9</v>
      </c>
      <c r="G40" s="1316">
        <v>7.1</v>
      </c>
      <c r="H40" s="1316">
        <v>6.9</v>
      </c>
      <c r="I40" s="1316">
        <v>6.8</v>
      </c>
    </row>
    <row r="41" spans="1:9" x14ac:dyDescent="0.2">
      <c r="A41" s="1318"/>
      <c r="B41" s="1318" t="s">
        <v>478</v>
      </c>
      <c r="C41" s="1317"/>
      <c r="D41" s="1316" t="s">
        <v>1047</v>
      </c>
      <c r="E41" s="1316">
        <v>5.5749999999999993</v>
      </c>
      <c r="F41" s="1316">
        <v>5.5249999999999995</v>
      </c>
      <c r="G41" s="1316">
        <v>5.2</v>
      </c>
      <c r="H41" s="1316">
        <v>4.8</v>
      </c>
      <c r="I41" s="1316">
        <v>4.8</v>
      </c>
    </row>
    <row r="42" spans="1:9" x14ac:dyDescent="0.2">
      <c r="A42" s="1299"/>
      <c r="B42" s="1299"/>
      <c r="C42" s="1299"/>
      <c r="D42" s="1299"/>
      <c r="E42" s="1315"/>
      <c r="F42" s="1315"/>
      <c r="G42" s="1315"/>
      <c r="H42" s="1300"/>
      <c r="I42" s="1300" t="s">
        <v>1292</v>
      </c>
    </row>
    <row r="43" spans="1:9" ht="13.5" customHeight="1" x14ac:dyDescent="0.2">
      <c r="A43" s="1299"/>
      <c r="B43" s="1299"/>
      <c r="C43" s="1299"/>
      <c r="D43" s="1299"/>
      <c r="E43" s="1299"/>
      <c r="F43" s="1299"/>
      <c r="G43" s="1299"/>
      <c r="H43" s="1299"/>
      <c r="I43" s="1299"/>
    </row>
    <row r="44" spans="1:9" ht="13.5" customHeight="1" x14ac:dyDescent="0.2">
      <c r="A44" s="1302" t="s">
        <v>1046</v>
      </c>
      <c r="B44" s="1314"/>
      <c r="C44" s="1314"/>
      <c r="D44" s="1314"/>
      <c r="E44" s="1299"/>
      <c r="F44" s="1299"/>
      <c r="G44" s="1299"/>
      <c r="H44" s="1299"/>
      <c r="I44" s="1299"/>
    </row>
    <row r="45" spans="1:9" ht="13.5" customHeight="1" thickBot="1" x14ac:dyDescent="0.25">
      <c r="A45" s="1299"/>
      <c r="B45" s="1299"/>
      <c r="C45" s="1299"/>
      <c r="D45" s="1299"/>
      <c r="E45" s="1299"/>
      <c r="F45" s="1299"/>
      <c r="G45" s="1299"/>
      <c r="H45" s="1299"/>
      <c r="I45" s="1299"/>
    </row>
    <row r="46" spans="1:9" ht="21.75" customHeight="1" thickBot="1" x14ac:dyDescent="0.25">
      <c r="A46" s="1313" t="s">
        <v>1045</v>
      </c>
      <c r="B46" s="1312" t="s">
        <v>1240</v>
      </c>
      <c r="C46" s="1312" t="s">
        <v>1186</v>
      </c>
      <c r="D46" s="1312" t="s">
        <v>1091</v>
      </c>
      <c r="E46" s="1312" t="s">
        <v>319</v>
      </c>
      <c r="F46" s="1312" t="s">
        <v>318</v>
      </c>
      <c r="G46" s="1312" t="s">
        <v>317</v>
      </c>
      <c r="H46" s="1311" t="s">
        <v>1241</v>
      </c>
      <c r="I46" s="1802"/>
    </row>
    <row r="47" spans="1:9" ht="13.5" customHeight="1" x14ac:dyDescent="0.2">
      <c r="A47" s="1308" t="s">
        <v>1044</v>
      </c>
      <c r="B47" s="2193">
        <v>-0.42</v>
      </c>
      <c r="C47" s="2193">
        <v>-0.41499999999999998</v>
      </c>
      <c r="D47" s="2193">
        <v>-0.39750000000000002</v>
      </c>
      <c r="E47" s="2193">
        <v>-0.39250000000000002</v>
      </c>
      <c r="F47" s="2193">
        <v>-0.42</v>
      </c>
      <c r="G47" s="2193">
        <v>-0.42</v>
      </c>
      <c r="H47" s="2192">
        <f t="shared" ref="H47:H54" si="0">B47-F47</f>
        <v>0</v>
      </c>
      <c r="I47" s="1309"/>
    </row>
    <row r="48" spans="1:9" ht="13.5" customHeight="1" x14ac:dyDescent="0.2">
      <c r="A48" s="1308" t="s">
        <v>997</v>
      </c>
      <c r="B48" s="2193">
        <v>0.37</v>
      </c>
      <c r="C48" s="2193">
        <v>0.32</v>
      </c>
      <c r="D48" s="2193">
        <v>0.251</v>
      </c>
      <c r="E48" s="2193">
        <v>0.27</v>
      </c>
      <c r="F48" s="2193">
        <v>0.19</v>
      </c>
      <c r="G48" s="2193">
        <v>7.4999999999999997E-2</v>
      </c>
      <c r="H48" s="2192">
        <f t="shared" si="0"/>
        <v>0.18</v>
      </c>
      <c r="I48" s="1309"/>
    </row>
    <row r="49" spans="1:27" ht="13.5" customHeight="1" x14ac:dyDescent="0.2">
      <c r="A49" s="1308" t="s">
        <v>1043</v>
      </c>
      <c r="B49" s="2193">
        <v>-0.65</v>
      </c>
      <c r="C49" s="2193">
        <v>-0.64500000000000002</v>
      </c>
      <c r="D49" s="2193">
        <v>-0.52</v>
      </c>
      <c r="E49" s="2193">
        <v>-0.49</v>
      </c>
      <c r="F49" s="2193">
        <v>-0.5</v>
      </c>
      <c r="G49" s="2194">
        <v>-0.52500000000000002</v>
      </c>
      <c r="H49" s="2192">
        <f t="shared" si="0"/>
        <v>-0.15000000000000002</v>
      </c>
      <c r="I49" s="1309"/>
      <c r="S49" s="1310"/>
      <c r="AA49" s="1310"/>
    </row>
    <row r="50" spans="1:27" ht="13.5" customHeight="1" x14ac:dyDescent="0.2">
      <c r="A50" s="1308" t="s">
        <v>1042</v>
      </c>
      <c r="B50" s="2193">
        <v>0.51</v>
      </c>
      <c r="C50" s="2193">
        <f>0.44</f>
        <v>0.44</v>
      </c>
      <c r="D50" s="2193">
        <v>0.4</v>
      </c>
      <c r="E50" s="2193">
        <v>0.48449999999999999</v>
      </c>
      <c r="F50" s="2193">
        <v>0.38</v>
      </c>
      <c r="G50" s="2193">
        <v>0.32</v>
      </c>
      <c r="H50" s="2192">
        <f t="shared" si="0"/>
        <v>0.13</v>
      </c>
      <c r="I50" s="1309"/>
    </row>
    <row r="51" spans="1:27" ht="13.5" customHeight="1" x14ac:dyDescent="0.2">
      <c r="A51" s="1308" t="s">
        <v>1041</v>
      </c>
      <c r="B51" s="2193">
        <v>0.53</v>
      </c>
      <c r="C51" s="2193">
        <v>0.375</v>
      </c>
      <c r="D51" s="2193">
        <v>0.375</v>
      </c>
      <c r="E51" s="2193">
        <v>0.52500000000000002</v>
      </c>
      <c r="F51" s="2193">
        <v>0.73</v>
      </c>
      <c r="G51" s="2193">
        <v>0.7</v>
      </c>
      <c r="H51" s="2192">
        <f t="shared" si="0"/>
        <v>-0.19999999999999996</v>
      </c>
      <c r="I51" s="1309"/>
      <c r="J51" s="1310"/>
    </row>
    <row r="52" spans="1:27" x14ac:dyDescent="0.2">
      <c r="A52" s="1308" t="s">
        <v>1040</v>
      </c>
      <c r="B52" s="2193">
        <v>1.91</v>
      </c>
      <c r="C52" s="2193">
        <v>1.55</v>
      </c>
      <c r="D52" s="2193">
        <v>1.49</v>
      </c>
      <c r="E52" s="2193">
        <v>1.51</v>
      </c>
      <c r="F52" s="2193">
        <v>1.5</v>
      </c>
      <c r="G52" s="2193">
        <v>1.55</v>
      </c>
      <c r="H52" s="2192">
        <f t="shared" si="0"/>
        <v>0.40999999999999992</v>
      </c>
      <c r="I52" s="1309"/>
    </row>
    <row r="53" spans="1:27" ht="13.5" customHeight="1" x14ac:dyDescent="0.2">
      <c r="A53" s="1308" t="s">
        <v>1039</v>
      </c>
      <c r="B53" s="2193">
        <v>-0.6</v>
      </c>
      <c r="C53" s="2193">
        <v>-0.6</v>
      </c>
      <c r="D53" s="2193">
        <v>-0.57999999999999996</v>
      </c>
      <c r="E53" s="2193">
        <v>-0.5</v>
      </c>
      <c r="F53" s="2193">
        <v>-0.57999999999999996</v>
      </c>
      <c r="G53" s="2193">
        <v>-0.25</v>
      </c>
      <c r="H53" s="2192">
        <f t="shared" si="0"/>
        <v>-2.0000000000000018E-2</v>
      </c>
      <c r="I53" s="1309"/>
    </row>
    <row r="54" spans="1:27" ht="13.5" customHeight="1" x14ac:dyDescent="0.2">
      <c r="A54" s="1308" t="s">
        <v>1038</v>
      </c>
      <c r="B54" s="2193">
        <v>0.5</v>
      </c>
      <c r="C54" s="2193">
        <v>0.5</v>
      </c>
      <c r="D54" s="2193">
        <v>0.47</v>
      </c>
      <c r="E54" s="2193">
        <v>0.43</v>
      </c>
      <c r="F54" s="2193">
        <v>0.35</v>
      </c>
      <c r="G54" s="2193">
        <v>0.26</v>
      </c>
      <c r="H54" s="2192">
        <f t="shared" si="0"/>
        <v>0.15000000000000002</v>
      </c>
      <c r="I54" s="1309"/>
    </row>
    <row r="55" spans="1:27" ht="13.5" customHeight="1" x14ac:dyDescent="0.2">
      <c r="A55" s="1308"/>
      <c r="B55" s="1307"/>
      <c r="C55" s="1307"/>
      <c r="D55" s="1307"/>
      <c r="E55" s="1307"/>
      <c r="F55" s="1307"/>
      <c r="G55" s="1307"/>
      <c r="H55" s="1306"/>
      <c r="I55" s="1306"/>
    </row>
    <row r="56" spans="1:27" ht="13.5" customHeight="1" x14ac:dyDescent="0.2">
      <c r="B56" s="1299"/>
      <c r="C56" s="1299"/>
      <c r="D56" s="1299"/>
      <c r="E56" s="1299"/>
      <c r="F56" s="1305"/>
      <c r="G56" s="1304"/>
      <c r="H56" s="1304"/>
      <c r="I56" s="1304"/>
      <c r="J56" s="1304"/>
    </row>
    <row r="57" spans="1:27" ht="12.75" x14ac:dyDescent="0.2">
      <c r="A57" s="1302" t="s">
        <v>1291</v>
      </c>
      <c r="B57" s="1299"/>
      <c r="C57" s="1299"/>
      <c r="D57" s="1299"/>
      <c r="E57" s="1299"/>
      <c r="F57" s="1305"/>
      <c r="G57" s="1304"/>
      <c r="H57" s="1304"/>
      <c r="I57" s="1304"/>
      <c r="J57" s="1304"/>
    </row>
    <row r="58" spans="1:27" x14ac:dyDescent="0.2">
      <c r="B58" s="1299"/>
      <c r="C58" s="1299"/>
      <c r="D58" s="1299"/>
      <c r="E58" s="1299"/>
      <c r="F58" s="1305"/>
      <c r="G58" s="1304"/>
      <c r="H58" s="1304"/>
      <c r="I58" s="1304"/>
      <c r="J58" s="1304"/>
    </row>
    <row r="59" spans="1:27" x14ac:dyDescent="0.2">
      <c r="A59" s="1299"/>
      <c r="B59" s="1299"/>
      <c r="C59" s="1299"/>
      <c r="D59" s="1299"/>
      <c r="E59" s="1299"/>
      <c r="F59" s="1305"/>
      <c r="G59" s="1304"/>
      <c r="H59" s="1304"/>
      <c r="I59" s="1304"/>
      <c r="J59" s="1304"/>
    </row>
    <row r="60" spans="1:27" x14ac:dyDescent="0.2">
      <c r="A60" s="1299"/>
      <c r="B60" s="1299"/>
      <c r="C60" s="1299"/>
      <c r="D60" s="1299"/>
      <c r="E60" s="1299"/>
      <c r="F60" s="1305"/>
      <c r="G60" s="1304"/>
      <c r="H60" s="1304"/>
      <c r="I60" s="1304"/>
      <c r="J60" s="1304"/>
    </row>
    <row r="61" spans="1:27" x14ac:dyDescent="0.2">
      <c r="A61" s="1299"/>
      <c r="B61" s="1299"/>
      <c r="C61" s="1299"/>
      <c r="D61" s="1299"/>
      <c r="E61" s="1299"/>
      <c r="F61" s="1304"/>
      <c r="G61" s="1304"/>
      <c r="H61" s="1304"/>
      <c r="I61" s="1304"/>
      <c r="J61" s="1304"/>
    </row>
    <row r="62" spans="1:27" x14ac:dyDescent="0.2">
      <c r="A62" s="1299"/>
      <c r="B62" s="1299"/>
      <c r="C62" s="1299"/>
      <c r="D62" s="1299"/>
      <c r="E62" s="1299"/>
      <c r="F62" s="1299"/>
      <c r="G62" s="1299"/>
      <c r="H62" s="1299"/>
      <c r="I62" s="1299"/>
    </row>
    <row r="63" spans="1:27" x14ac:dyDescent="0.2">
      <c r="A63" s="1299"/>
      <c r="B63" s="1299"/>
      <c r="C63" s="1299"/>
      <c r="D63" s="1299"/>
      <c r="E63" s="1299"/>
      <c r="F63" s="1299"/>
      <c r="G63" s="1299"/>
      <c r="H63" s="1299"/>
      <c r="I63" s="1299"/>
    </row>
    <row r="64" spans="1:27" x14ac:dyDescent="0.2">
      <c r="A64" s="1299"/>
      <c r="B64" s="1299"/>
      <c r="C64" s="1299"/>
      <c r="D64" s="1299"/>
      <c r="E64" s="1299"/>
      <c r="F64" s="1299"/>
      <c r="G64" s="1299"/>
      <c r="H64" s="1299"/>
      <c r="I64" s="1299"/>
    </row>
    <row r="65" spans="1:9" x14ac:dyDescent="0.2">
      <c r="A65" s="1299"/>
      <c r="B65" s="1299"/>
      <c r="C65" s="1299"/>
      <c r="D65" s="1299"/>
      <c r="E65" s="1299"/>
      <c r="F65" s="1299"/>
      <c r="G65" s="1299"/>
      <c r="H65" s="1299"/>
      <c r="I65" s="1299"/>
    </row>
    <row r="66" spans="1:9" x14ac:dyDescent="0.2">
      <c r="A66" s="1299"/>
      <c r="B66" s="1299"/>
      <c r="C66" s="1299"/>
      <c r="D66" s="1299"/>
      <c r="E66" s="1299"/>
      <c r="F66" s="1299"/>
      <c r="G66" s="1299"/>
      <c r="H66" s="1299"/>
      <c r="I66" s="1299"/>
    </row>
    <row r="67" spans="1:9" x14ac:dyDescent="0.2">
      <c r="A67" s="1299"/>
      <c r="B67" s="1299"/>
      <c r="C67" s="1299"/>
      <c r="D67" s="1299"/>
      <c r="E67" s="1299"/>
      <c r="F67" s="1299"/>
      <c r="G67" s="1299"/>
      <c r="H67" s="1299"/>
      <c r="I67" s="1299"/>
    </row>
    <row r="68" spans="1:9" x14ac:dyDescent="0.2">
      <c r="A68" s="1299"/>
      <c r="B68" s="1299"/>
      <c r="C68" s="1299"/>
      <c r="D68" s="1299"/>
      <c r="E68" s="1299"/>
      <c r="F68" s="1299"/>
      <c r="G68" s="1299"/>
      <c r="H68" s="1299"/>
      <c r="I68" s="1299"/>
    </row>
    <row r="69" spans="1:9" x14ac:dyDescent="0.2">
      <c r="A69" s="1299"/>
      <c r="B69" s="1299"/>
      <c r="C69" s="1299"/>
      <c r="D69" s="1299"/>
      <c r="E69" s="1299"/>
      <c r="F69" s="1299"/>
      <c r="G69" s="1299"/>
      <c r="H69" s="1299"/>
      <c r="I69" s="1299"/>
    </row>
    <row r="70" spans="1:9" x14ac:dyDescent="0.2">
      <c r="A70" s="1299"/>
      <c r="B70" s="1299"/>
      <c r="C70" s="1299"/>
      <c r="D70" s="1299"/>
      <c r="E70" s="1299"/>
      <c r="F70" s="1299"/>
      <c r="G70" s="1299"/>
      <c r="H70" s="1299"/>
      <c r="I70" s="1299"/>
    </row>
    <row r="71" spans="1:9" x14ac:dyDescent="0.2">
      <c r="A71" s="1299"/>
      <c r="B71" s="1299"/>
      <c r="C71" s="1299"/>
      <c r="D71" s="1299"/>
      <c r="E71" s="1299"/>
      <c r="F71" s="1299"/>
      <c r="G71" s="1299"/>
      <c r="H71" s="1299"/>
      <c r="I71" s="1299"/>
    </row>
    <row r="72" spans="1:9" x14ac:dyDescent="0.2">
      <c r="A72" s="1299"/>
      <c r="B72" s="1299"/>
      <c r="C72" s="1299"/>
      <c r="D72" s="1299"/>
      <c r="E72" s="1299"/>
      <c r="F72" s="1299"/>
      <c r="G72" s="1299"/>
      <c r="H72" s="1299"/>
      <c r="I72" s="1299"/>
    </row>
    <row r="73" spans="1:9" x14ac:dyDescent="0.2">
      <c r="A73" s="1299"/>
      <c r="B73" s="1299"/>
      <c r="C73" s="1299"/>
      <c r="D73" s="1299"/>
      <c r="F73" s="1299"/>
      <c r="G73" s="1299"/>
      <c r="H73" s="1299"/>
      <c r="I73" s="1299"/>
    </row>
    <row r="74" spans="1:9" x14ac:dyDescent="0.2">
      <c r="B74" s="1299"/>
      <c r="C74" s="1299"/>
      <c r="D74" s="1299"/>
      <c r="E74" s="1299"/>
      <c r="F74" s="1299"/>
      <c r="G74" s="1299"/>
      <c r="H74" s="1299"/>
      <c r="I74" s="1299"/>
    </row>
    <row r="75" spans="1:9" x14ac:dyDescent="0.2">
      <c r="A75" s="1299"/>
      <c r="B75" s="1299"/>
      <c r="C75" s="1299"/>
      <c r="D75" s="1299"/>
      <c r="F75" s="1299"/>
      <c r="G75" s="1299"/>
      <c r="H75" s="1299"/>
      <c r="I75" s="1299"/>
    </row>
    <row r="76" spans="1:9" x14ac:dyDescent="0.2">
      <c r="B76" s="1299"/>
      <c r="C76" s="1299"/>
      <c r="D76" s="1299"/>
      <c r="E76" s="1299" t="s">
        <v>1037</v>
      </c>
      <c r="F76" s="1299"/>
      <c r="G76" s="1299"/>
      <c r="H76" s="1299"/>
      <c r="I76" s="1299"/>
    </row>
    <row r="77" spans="1:9" ht="12.75" x14ac:dyDescent="0.2">
      <c r="A77" s="1302" t="s">
        <v>1202</v>
      </c>
      <c r="B77" s="1299"/>
      <c r="C77" s="1299"/>
      <c r="D77" s="1299"/>
      <c r="E77" s="1299"/>
      <c r="F77" s="1299"/>
      <c r="G77" s="1299"/>
      <c r="H77" s="1299"/>
      <c r="I77" s="1299"/>
    </row>
    <row r="78" spans="1:9" x14ac:dyDescent="0.2">
      <c r="B78" s="1299"/>
      <c r="C78" s="1299"/>
      <c r="D78" s="1299"/>
      <c r="E78" s="1299"/>
      <c r="F78" s="1299"/>
      <c r="G78" s="1299"/>
      <c r="H78" s="1299"/>
      <c r="I78" s="1299"/>
    </row>
    <row r="79" spans="1:9" x14ac:dyDescent="0.2">
      <c r="A79" s="1299"/>
      <c r="B79" s="1299"/>
      <c r="C79" s="1299"/>
      <c r="D79" s="1299"/>
      <c r="E79" s="1299"/>
      <c r="F79" s="1299"/>
      <c r="G79" s="1299"/>
      <c r="H79" s="1299"/>
      <c r="I79" s="1299"/>
    </row>
    <row r="80" spans="1:9" x14ac:dyDescent="0.2">
      <c r="A80" s="1299"/>
      <c r="B80" s="1299"/>
      <c r="C80" s="1299"/>
      <c r="D80" s="1299"/>
      <c r="E80" s="1299"/>
      <c r="F80" s="1299"/>
      <c r="G80" s="1299"/>
      <c r="H80" s="1299"/>
      <c r="I80" s="1299"/>
    </row>
    <row r="81" spans="1:9" x14ac:dyDescent="0.2">
      <c r="A81" s="1299"/>
      <c r="B81" s="1299"/>
      <c r="C81" s="1299"/>
      <c r="D81" s="1299"/>
      <c r="E81" s="1299"/>
      <c r="F81" s="1299"/>
      <c r="G81" s="1299"/>
      <c r="H81" s="1299"/>
      <c r="I81" s="1299"/>
    </row>
    <row r="82" spans="1:9" x14ac:dyDescent="0.2">
      <c r="A82" s="1299"/>
      <c r="B82" s="1299"/>
      <c r="C82" s="1299"/>
      <c r="D82" s="1299"/>
      <c r="E82" s="1299"/>
      <c r="F82" s="1299"/>
      <c r="G82" s="1299"/>
      <c r="H82" s="1299"/>
      <c r="I82" s="1299"/>
    </row>
    <row r="83" spans="1:9" x14ac:dyDescent="0.2">
      <c r="A83" s="1299"/>
      <c r="B83" s="1299"/>
      <c r="C83" s="1299"/>
      <c r="D83" s="1299"/>
      <c r="E83" s="1299"/>
      <c r="F83" s="1299"/>
      <c r="G83" s="1299"/>
      <c r="H83" s="1299"/>
      <c r="I83" s="1299"/>
    </row>
    <row r="84" spans="1:9" x14ac:dyDescent="0.2">
      <c r="A84" s="1299"/>
      <c r="B84" s="1299"/>
      <c r="C84" s="1299"/>
      <c r="D84" s="1299"/>
      <c r="E84" s="1299"/>
      <c r="F84" s="1299"/>
      <c r="G84" s="1299"/>
      <c r="H84" s="1299"/>
      <c r="I84" s="1299"/>
    </row>
    <row r="85" spans="1:9" x14ac:dyDescent="0.2">
      <c r="A85" s="1299"/>
      <c r="B85" s="1299"/>
      <c r="C85" s="1299"/>
      <c r="D85" s="1299"/>
      <c r="E85" s="1299"/>
      <c r="F85" s="1299"/>
      <c r="G85" s="1299"/>
      <c r="H85" s="1299"/>
      <c r="I85" s="1299"/>
    </row>
    <row r="86" spans="1:9" x14ac:dyDescent="0.2">
      <c r="A86" s="1299"/>
      <c r="B86" s="1299"/>
      <c r="C86" s="1299"/>
      <c r="D86" s="1299"/>
      <c r="E86" s="1299"/>
      <c r="F86" s="1299"/>
      <c r="G86" s="1299"/>
      <c r="H86" s="1299"/>
      <c r="I86" s="1299"/>
    </row>
    <row r="87" spans="1:9" x14ac:dyDescent="0.2">
      <c r="A87" s="1299"/>
      <c r="B87" s="1299"/>
      <c r="C87" s="1299"/>
      <c r="D87" s="1299"/>
      <c r="E87" s="1299"/>
      <c r="F87" s="1299"/>
      <c r="G87" s="1299"/>
      <c r="H87" s="1299"/>
      <c r="I87" s="1299"/>
    </row>
    <row r="88" spans="1:9" x14ac:dyDescent="0.2">
      <c r="A88" s="1299"/>
      <c r="B88" s="1299"/>
      <c r="C88" s="1299"/>
      <c r="D88" s="1299"/>
      <c r="E88" s="1299"/>
      <c r="F88" s="1299"/>
      <c r="G88" s="1299"/>
      <c r="H88" s="1299"/>
      <c r="I88" s="1299"/>
    </row>
    <row r="89" spans="1:9" x14ac:dyDescent="0.2">
      <c r="A89" s="1299"/>
      <c r="B89" s="1299"/>
      <c r="C89" s="1299"/>
      <c r="D89" s="1299"/>
      <c r="E89" s="1299"/>
      <c r="F89" s="1299"/>
      <c r="G89" s="1299"/>
      <c r="H89" s="1299"/>
      <c r="I89" s="1299"/>
    </row>
    <row r="90" spans="1:9" x14ac:dyDescent="0.2">
      <c r="A90" s="1299"/>
      <c r="B90" s="1299"/>
      <c r="C90" s="1299"/>
      <c r="D90" s="1299"/>
      <c r="E90" s="1299"/>
      <c r="F90" s="1299"/>
      <c r="G90" s="1299"/>
      <c r="H90" s="1299"/>
      <c r="I90" s="1299"/>
    </row>
    <row r="91" spans="1:9" x14ac:dyDescent="0.2">
      <c r="A91" s="1299"/>
      <c r="B91" s="1299"/>
      <c r="C91" s="1299"/>
      <c r="D91" s="1299"/>
      <c r="E91" s="1299"/>
      <c r="F91" s="1299"/>
      <c r="G91" s="1299"/>
      <c r="H91" s="1299"/>
      <c r="I91" s="1299"/>
    </row>
    <row r="92" spans="1:9" x14ac:dyDescent="0.2">
      <c r="B92" s="1299"/>
      <c r="C92" s="1299"/>
      <c r="D92" s="1299"/>
      <c r="F92" s="1299"/>
      <c r="G92" s="1299"/>
      <c r="H92" s="1299"/>
      <c r="I92" s="1299"/>
    </row>
    <row r="93" spans="1:9" x14ac:dyDescent="0.2">
      <c r="A93" s="1299"/>
      <c r="B93" s="1299"/>
      <c r="C93" s="1299"/>
      <c r="D93" s="1299"/>
      <c r="E93" s="1299"/>
      <c r="F93" s="1299"/>
      <c r="G93" s="1303"/>
      <c r="H93" s="1299"/>
      <c r="I93" s="1299"/>
    </row>
    <row r="94" spans="1:9" x14ac:dyDescent="0.2">
      <c r="B94" s="1299"/>
      <c r="C94" s="1299"/>
      <c r="D94" s="1299"/>
      <c r="F94" s="1299"/>
      <c r="G94" s="1299"/>
      <c r="H94" s="1299"/>
      <c r="I94" s="1299"/>
    </row>
    <row r="95" spans="1:9" x14ac:dyDescent="0.2">
      <c r="A95" s="1299"/>
      <c r="B95" s="1299"/>
      <c r="C95" s="1299"/>
      <c r="D95" s="1299"/>
      <c r="E95" s="1299"/>
      <c r="F95" s="1299"/>
      <c r="G95" s="1299"/>
      <c r="H95" s="1299"/>
      <c r="I95" s="1299"/>
    </row>
    <row r="96" spans="1:9" x14ac:dyDescent="0.2">
      <c r="A96" s="1299"/>
      <c r="B96" s="1299"/>
      <c r="C96" s="1299"/>
      <c r="D96" s="1299"/>
      <c r="E96" s="1303" t="s">
        <v>1201</v>
      </c>
      <c r="F96" s="1299"/>
      <c r="G96" s="1299"/>
      <c r="H96" s="1299"/>
      <c r="I96" s="1299"/>
    </row>
    <row r="97" spans="1:9" x14ac:dyDescent="0.2">
      <c r="B97" s="1299"/>
      <c r="C97" s="1299"/>
      <c r="D97" s="1299"/>
      <c r="E97" s="1299"/>
      <c r="F97" s="1299"/>
      <c r="G97" s="1299"/>
      <c r="H97" s="1299"/>
      <c r="I97" s="1299"/>
    </row>
    <row r="98" spans="1:9" ht="12.75" x14ac:dyDescent="0.2">
      <c r="A98" s="1302" t="s">
        <v>1290</v>
      </c>
      <c r="B98" s="1299"/>
      <c r="C98" s="1299"/>
      <c r="D98" s="1299"/>
      <c r="E98" s="1299"/>
      <c r="F98" s="1299"/>
      <c r="G98" s="1299"/>
      <c r="H98" s="1299"/>
      <c r="I98" s="1299"/>
    </row>
    <row r="99" spans="1:9" x14ac:dyDescent="0.2">
      <c r="A99" s="1299"/>
      <c r="B99" s="1299"/>
      <c r="C99" s="1299"/>
      <c r="D99" s="1299"/>
      <c r="E99" s="1299"/>
      <c r="F99" s="1299"/>
      <c r="G99" s="1299"/>
      <c r="H99" s="1299"/>
      <c r="I99" s="1299"/>
    </row>
    <row r="100" spans="1:9" x14ac:dyDescent="0.2">
      <c r="A100" s="1299"/>
      <c r="B100" s="1299"/>
      <c r="C100" s="1299"/>
      <c r="D100" s="1299"/>
      <c r="E100" s="1299"/>
      <c r="F100" s="1299"/>
      <c r="G100" s="1299"/>
      <c r="H100" s="1299"/>
      <c r="I100" s="1299"/>
    </row>
    <row r="101" spans="1:9" x14ac:dyDescent="0.2">
      <c r="A101" s="1299"/>
      <c r="B101" s="1299"/>
      <c r="C101" s="1299"/>
      <c r="D101" s="1299"/>
      <c r="E101" s="1299"/>
      <c r="F101" s="1299"/>
      <c r="G101" s="1299"/>
      <c r="H101" s="1299"/>
      <c r="I101" s="1299"/>
    </row>
    <row r="102" spans="1:9" x14ac:dyDescent="0.2">
      <c r="A102" s="1299"/>
      <c r="B102" s="1299"/>
      <c r="C102" s="1299"/>
      <c r="D102" s="1299"/>
      <c r="E102" s="1299"/>
      <c r="F102" s="1299"/>
      <c r="G102" s="1299"/>
      <c r="H102" s="1299"/>
      <c r="I102" s="1299"/>
    </row>
    <row r="103" spans="1:9" x14ac:dyDescent="0.2">
      <c r="A103" s="1299"/>
      <c r="B103" s="1299"/>
      <c r="C103" s="1299"/>
      <c r="D103" s="1299"/>
      <c r="E103" s="1299"/>
      <c r="F103" s="1299"/>
      <c r="G103" s="1299"/>
      <c r="H103" s="1299"/>
      <c r="I103" s="1299"/>
    </row>
    <row r="104" spans="1:9" x14ac:dyDescent="0.2">
      <c r="A104" s="1299"/>
      <c r="B104" s="1299"/>
      <c r="C104" s="1299"/>
      <c r="D104" s="1299"/>
      <c r="E104" s="1299"/>
      <c r="F104" s="1299"/>
      <c r="G104" s="1299"/>
      <c r="H104" s="1299"/>
      <c r="I104" s="1299"/>
    </row>
    <row r="105" spans="1:9" x14ac:dyDescent="0.2">
      <c r="A105" s="1299"/>
      <c r="B105" s="1299"/>
      <c r="C105" s="1299"/>
      <c r="D105" s="1299"/>
      <c r="E105" s="1299"/>
      <c r="F105" s="1299"/>
      <c r="G105" s="1299"/>
      <c r="H105" s="1299"/>
      <c r="I105" s="1299"/>
    </row>
    <row r="106" spans="1:9" x14ac:dyDescent="0.2">
      <c r="A106" s="1299"/>
      <c r="B106" s="1299"/>
      <c r="C106" s="1299"/>
      <c r="D106" s="1299"/>
      <c r="E106" s="1299"/>
      <c r="F106" s="1299"/>
      <c r="G106" s="1299"/>
      <c r="H106" s="1299"/>
      <c r="I106" s="1299"/>
    </row>
    <row r="107" spans="1:9" x14ac:dyDescent="0.2">
      <c r="A107" s="1299"/>
      <c r="B107" s="1299"/>
      <c r="C107" s="1299"/>
      <c r="D107" s="1299"/>
      <c r="E107" s="1299"/>
      <c r="F107" s="1299"/>
      <c r="G107" s="1299"/>
      <c r="H107" s="1299"/>
      <c r="I107" s="1299"/>
    </row>
    <row r="108" spans="1:9" x14ac:dyDescent="0.2">
      <c r="A108" s="1299"/>
      <c r="B108" s="1299"/>
      <c r="C108" s="1299"/>
      <c r="D108" s="1299"/>
      <c r="E108" s="1299"/>
      <c r="F108" s="1299"/>
      <c r="G108" s="1299"/>
      <c r="H108" s="1299"/>
      <c r="I108" s="1299"/>
    </row>
    <row r="109" spans="1:9" x14ac:dyDescent="0.2">
      <c r="A109" s="1299"/>
      <c r="B109" s="1299"/>
      <c r="C109" s="1299"/>
      <c r="D109" s="1299"/>
      <c r="E109" s="1299"/>
      <c r="F109" s="1299"/>
      <c r="G109" s="1299"/>
      <c r="H109" s="1299"/>
      <c r="I109" s="1299"/>
    </row>
    <row r="117" spans="1:9" x14ac:dyDescent="0.2">
      <c r="E117" s="1298" t="s">
        <v>1037</v>
      </c>
    </row>
    <row r="122" spans="1:9" ht="12.75" x14ac:dyDescent="0.2">
      <c r="A122" s="1302" t="s">
        <v>1289</v>
      </c>
    </row>
    <row r="123" spans="1:9" x14ac:dyDescent="0.2">
      <c r="B123" s="1299"/>
      <c r="C123" s="1299"/>
      <c r="D123" s="1299"/>
      <c r="E123" s="1299"/>
      <c r="F123" s="1299"/>
      <c r="G123" s="1299"/>
      <c r="H123" s="1299"/>
      <c r="I123" s="1299"/>
    </row>
    <row r="124" spans="1:9" x14ac:dyDescent="0.2">
      <c r="A124" s="1299"/>
      <c r="B124" s="1299"/>
      <c r="C124" s="1299"/>
      <c r="D124" s="1299"/>
      <c r="E124" s="1299"/>
      <c r="F124" s="1299"/>
      <c r="G124" s="1299"/>
      <c r="H124" s="1299"/>
      <c r="I124" s="1299"/>
    </row>
    <row r="125" spans="1:9" x14ac:dyDescent="0.2">
      <c r="A125" s="1299"/>
      <c r="B125" s="1299"/>
      <c r="C125" s="1299"/>
      <c r="D125" s="1299"/>
      <c r="E125" s="1299"/>
      <c r="F125" s="1299"/>
      <c r="G125" s="1299"/>
      <c r="H125" s="1299"/>
      <c r="I125" s="1299"/>
    </row>
    <row r="126" spans="1:9" x14ac:dyDescent="0.2">
      <c r="A126" s="1299"/>
      <c r="B126" s="1299"/>
      <c r="C126" s="1299"/>
      <c r="D126" s="1299"/>
      <c r="E126" s="1299"/>
      <c r="F126" s="1299"/>
      <c r="G126" s="1299"/>
      <c r="H126" s="1299"/>
      <c r="I126" s="1299"/>
    </row>
    <row r="127" spans="1:9" x14ac:dyDescent="0.2">
      <c r="A127" s="1299"/>
      <c r="B127" s="1299"/>
      <c r="C127" s="1299"/>
      <c r="D127" s="1299"/>
      <c r="E127" s="1299"/>
      <c r="F127" s="1299"/>
      <c r="G127" s="1299"/>
      <c r="H127" s="1299"/>
      <c r="I127" s="1299"/>
    </row>
    <row r="128" spans="1:9" x14ac:dyDescent="0.2">
      <c r="A128" s="1299"/>
      <c r="B128" s="1299"/>
      <c r="C128" s="1299"/>
      <c r="D128" s="1299"/>
      <c r="E128" s="1299"/>
      <c r="F128" s="1299"/>
      <c r="G128" s="1299"/>
      <c r="H128" s="1299"/>
      <c r="I128" s="1299"/>
    </row>
    <row r="129" spans="1:9" x14ac:dyDescent="0.2">
      <c r="A129" s="1299"/>
      <c r="B129" s="1299"/>
      <c r="C129" s="1299"/>
      <c r="D129" s="1299"/>
      <c r="E129" s="1299"/>
      <c r="F129" s="1299"/>
      <c r="G129" s="1299"/>
      <c r="H129" s="1299"/>
      <c r="I129" s="1299"/>
    </row>
    <row r="130" spans="1:9" x14ac:dyDescent="0.2">
      <c r="A130" s="1299"/>
      <c r="B130" s="1299"/>
      <c r="C130" s="1299"/>
      <c r="D130" s="1299"/>
      <c r="E130" s="1299"/>
      <c r="F130" s="1299"/>
      <c r="G130" s="1299"/>
      <c r="H130" s="1299"/>
      <c r="I130" s="1299"/>
    </row>
    <row r="131" spans="1:9" x14ac:dyDescent="0.2">
      <c r="A131" s="1299"/>
      <c r="B131" s="1299"/>
      <c r="C131" s="1299"/>
      <c r="D131" s="1299"/>
      <c r="E131" s="1299"/>
      <c r="F131" s="1299"/>
      <c r="G131" s="1299"/>
      <c r="H131" s="1299"/>
      <c r="I131" s="1299"/>
    </row>
    <row r="132" spans="1:9" x14ac:dyDescent="0.2">
      <c r="A132" s="1299"/>
      <c r="B132" s="1299"/>
      <c r="C132" s="1299"/>
      <c r="D132" s="1299"/>
      <c r="E132" s="1299"/>
      <c r="F132" s="1299"/>
      <c r="G132" s="1299"/>
      <c r="H132" s="1299"/>
      <c r="I132" s="1299"/>
    </row>
    <row r="133" spans="1:9" x14ac:dyDescent="0.2">
      <c r="A133" s="1299"/>
      <c r="B133" s="1299"/>
      <c r="C133" s="1299"/>
      <c r="D133" s="1299"/>
      <c r="E133" s="1299"/>
      <c r="F133" s="1299"/>
      <c r="G133" s="1299"/>
      <c r="H133" s="1299"/>
      <c r="I133" s="1299"/>
    </row>
    <row r="134" spans="1:9" x14ac:dyDescent="0.2">
      <c r="A134" s="1299"/>
      <c r="B134" s="1299"/>
      <c r="C134" s="1299"/>
      <c r="D134" s="1299"/>
      <c r="E134" s="1299"/>
      <c r="F134" s="1299"/>
      <c r="G134" s="1299"/>
      <c r="H134" s="1299"/>
      <c r="I134" s="1299"/>
    </row>
    <row r="135" spans="1:9" x14ac:dyDescent="0.2">
      <c r="A135" s="1299"/>
      <c r="B135" s="1299"/>
      <c r="C135" s="1299"/>
      <c r="D135" s="1299"/>
      <c r="E135" s="1299"/>
      <c r="F135" s="1299"/>
      <c r="G135" s="1299"/>
      <c r="H135" s="1299"/>
      <c r="I135" s="1299"/>
    </row>
    <row r="136" spans="1:9" x14ac:dyDescent="0.2">
      <c r="A136" s="1299"/>
      <c r="B136" s="1299"/>
      <c r="C136" s="1299"/>
      <c r="D136" s="1299"/>
      <c r="E136" s="1299"/>
      <c r="F136" s="1299"/>
      <c r="G136" s="1299"/>
      <c r="H136" s="1299"/>
      <c r="I136" s="1299"/>
    </row>
    <row r="137" spans="1:9" x14ac:dyDescent="0.2">
      <c r="A137" s="1299"/>
      <c r="B137" s="1299"/>
      <c r="C137" s="1299"/>
      <c r="D137" s="1299"/>
      <c r="E137" s="1299"/>
      <c r="F137" s="1299"/>
      <c r="G137" s="1299"/>
      <c r="H137" s="1299"/>
      <c r="I137" s="1299"/>
    </row>
    <row r="138" spans="1:9" x14ac:dyDescent="0.2">
      <c r="A138" s="1299"/>
      <c r="B138" s="1299"/>
      <c r="C138" s="1299"/>
      <c r="D138" s="1299"/>
      <c r="E138" s="1299"/>
      <c r="F138" s="1299"/>
      <c r="G138" s="1299"/>
      <c r="H138" s="1299"/>
      <c r="I138" s="1299"/>
    </row>
    <row r="139" spans="1:9" x14ac:dyDescent="0.2">
      <c r="A139" s="1299"/>
      <c r="B139" s="1299"/>
      <c r="C139" s="1299"/>
      <c r="D139" s="1299"/>
      <c r="E139" s="1299"/>
      <c r="F139" s="1299"/>
      <c r="G139" s="1299"/>
      <c r="H139" s="1299"/>
      <c r="I139" s="1299"/>
    </row>
    <row r="140" spans="1:9" x14ac:dyDescent="0.2">
      <c r="A140" s="1299"/>
      <c r="B140" s="1299"/>
      <c r="C140" s="1299"/>
      <c r="D140" s="1299"/>
      <c r="F140" s="1299"/>
      <c r="G140" s="1299"/>
      <c r="H140" s="1299"/>
      <c r="I140" s="1299"/>
    </row>
    <row r="141" spans="1:9" x14ac:dyDescent="0.2">
      <c r="B141" s="1299"/>
      <c r="C141" s="1299"/>
      <c r="D141" s="1299"/>
      <c r="E141" s="1299"/>
      <c r="F141" s="1299"/>
      <c r="G141" s="1299"/>
      <c r="H141" s="1299"/>
      <c r="I141" s="1299"/>
    </row>
    <row r="142" spans="1:9" x14ac:dyDescent="0.2">
      <c r="A142" s="1299"/>
      <c r="B142" s="1299"/>
      <c r="C142" s="1299"/>
      <c r="D142" s="1299"/>
      <c r="E142" s="1299" t="s">
        <v>1037</v>
      </c>
      <c r="F142" s="1299"/>
      <c r="G142" s="1299"/>
      <c r="H142" s="1299"/>
      <c r="I142" s="1299"/>
    </row>
    <row r="143" spans="1:9" ht="12.75" x14ac:dyDescent="0.2">
      <c r="A143" s="1301" t="s">
        <v>1234</v>
      </c>
      <c r="B143" s="1299"/>
      <c r="C143" s="1299"/>
      <c r="D143" s="1299"/>
      <c r="E143" s="1299"/>
      <c r="F143" s="1299"/>
      <c r="G143" s="1299"/>
      <c r="H143" s="1299"/>
      <c r="I143" s="1299"/>
    </row>
    <row r="144" spans="1:9" x14ac:dyDescent="0.2">
      <c r="A144" s="1299"/>
      <c r="B144" s="1299"/>
      <c r="C144" s="1299"/>
      <c r="D144" s="1299"/>
      <c r="E144" s="1299"/>
      <c r="F144" s="1299"/>
      <c r="G144" s="1299"/>
      <c r="H144" s="1299"/>
      <c r="I144" s="1299"/>
    </row>
    <row r="145" spans="1:9" x14ac:dyDescent="0.2">
      <c r="A145" s="1299"/>
      <c r="B145" s="1299"/>
      <c r="C145" s="1299"/>
      <c r="D145" s="1299"/>
      <c r="E145" s="1299"/>
      <c r="F145" s="1299"/>
      <c r="G145" s="1299"/>
      <c r="H145" s="1299"/>
      <c r="I145" s="1299"/>
    </row>
    <row r="146" spans="1:9" x14ac:dyDescent="0.2">
      <c r="A146" s="1299"/>
      <c r="B146" s="1299"/>
      <c r="C146" s="1299"/>
      <c r="D146" s="1299"/>
      <c r="E146" s="1299"/>
      <c r="F146" s="1299"/>
      <c r="G146" s="1299"/>
      <c r="H146" s="1299"/>
      <c r="I146" s="1299"/>
    </row>
    <row r="147" spans="1:9" x14ac:dyDescent="0.2">
      <c r="A147" s="1299"/>
      <c r="B147" s="1299"/>
      <c r="C147" s="1299"/>
      <c r="D147" s="1299"/>
      <c r="E147" s="1299"/>
      <c r="F147" s="1299"/>
      <c r="G147" s="1299"/>
      <c r="H147" s="1299"/>
      <c r="I147" s="1299"/>
    </row>
    <row r="148" spans="1:9" x14ac:dyDescent="0.2">
      <c r="A148" s="1299"/>
      <c r="B148" s="1299"/>
      <c r="C148" s="1299"/>
      <c r="D148" s="1299"/>
      <c r="E148" s="1299"/>
      <c r="F148" s="1299"/>
      <c r="G148" s="1299"/>
      <c r="H148" s="1299"/>
      <c r="I148" s="1299"/>
    </row>
    <row r="149" spans="1:9" x14ac:dyDescent="0.2">
      <c r="A149" s="1299"/>
      <c r="B149" s="1299"/>
      <c r="C149" s="1299"/>
      <c r="D149" s="1299"/>
      <c r="E149" s="1299"/>
      <c r="F149" s="1299"/>
      <c r="G149" s="1299"/>
      <c r="H149" s="1299"/>
      <c r="I149" s="1299"/>
    </row>
    <row r="150" spans="1:9" x14ac:dyDescent="0.2">
      <c r="A150" s="1299"/>
      <c r="B150" s="1299"/>
      <c r="C150" s="1299"/>
      <c r="D150" s="1299"/>
      <c r="E150" s="1299"/>
      <c r="F150" s="1299"/>
      <c r="G150" s="1299"/>
      <c r="H150" s="1299"/>
      <c r="I150" s="1299"/>
    </row>
    <row r="151" spans="1:9" x14ac:dyDescent="0.2">
      <c r="A151" s="1299"/>
      <c r="B151" s="1299"/>
      <c r="C151" s="1299"/>
      <c r="D151" s="1299"/>
      <c r="E151" s="1299"/>
      <c r="F151" s="1299"/>
      <c r="G151" s="1299"/>
      <c r="H151" s="1299"/>
      <c r="I151" s="1299"/>
    </row>
    <row r="152" spans="1:9" x14ac:dyDescent="0.2">
      <c r="A152" s="1299"/>
      <c r="B152" s="1299"/>
      <c r="C152" s="1299"/>
      <c r="D152" s="1299"/>
      <c r="E152" s="1299"/>
      <c r="F152" s="1299"/>
      <c r="G152" s="1299"/>
      <c r="H152" s="1299"/>
      <c r="I152" s="1299"/>
    </row>
    <row r="153" spans="1:9" x14ac:dyDescent="0.2">
      <c r="A153" s="1299"/>
      <c r="B153" s="1299"/>
      <c r="C153" s="1299"/>
      <c r="D153" s="1299"/>
      <c r="E153" s="1299"/>
      <c r="F153" s="1299"/>
      <c r="G153" s="1299"/>
      <c r="H153" s="1299"/>
      <c r="I153" s="1299"/>
    </row>
    <row r="154" spans="1:9" x14ac:dyDescent="0.2">
      <c r="A154" s="1299"/>
      <c r="B154" s="1299"/>
      <c r="C154" s="1299"/>
      <c r="D154" s="1299"/>
      <c r="E154" s="1299"/>
      <c r="F154" s="1299"/>
      <c r="G154" s="1299"/>
      <c r="H154" s="1299"/>
      <c r="I154" s="1299"/>
    </row>
    <row r="155" spans="1:9" x14ac:dyDescent="0.2">
      <c r="A155" s="1299"/>
      <c r="B155" s="1299"/>
      <c r="C155" s="1299"/>
      <c r="D155" s="1299"/>
      <c r="E155" s="1299"/>
      <c r="F155" s="1299"/>
      <c r="G155" s="1299"/>
      <c r="H155" s="1299"/>
      <c r="I155" s="1299"/>
    </row>
    <row r="156" spans="1:9" x14ac:dyDescent="0.2">
      <c r="A156" s="1299"/>
      <c r="B156" s="1299"/>
      <c r="C156" s="1299"/>
      <c r="D156" s="1299"/>
      <c r="E156" s="1299"/>
      <c r="F156" s="1299"/>
      <c r="G156" s="1299"/>
      <c r="H156" s="1299"/>
      <c r="I156" s="1299"/>
    </row>
    <row r="157" spans="1:9" x14ac:dyDescent="0.2">
      <c r="A157" s="1299"/>
      <c r="B157" s="1299"/>
      <c r="C157" s="1299"/>
      <c r="D157" s="1299"/>
      <c r="E157" s="1299"/>
      <c r="F157" s="1299"/>
      <c r="G157" s="1299"/>
      <c r="H157" s="1299"/>
      <c r="I157" s="1299"/>
    </row>
    <row r="158" spans="1:9" x14ac:dyDescent="0.2">
      <c r="A158" s="1299"/>
      <c r="B158" s="1299"/>
      <c r="C158" s="1299"/>
      <c r="D158" s="1299"/>
      <c r="E158" s="1299"/>
      <c r="F158" s="1299"/>
      <c r="G158" s="1299"/>
      <c r="H158" s="1299"/>
      <c r="I158" s="1299"/>
    </row>
    <row r="159" spans="1:9" x14ac:dyDescent="0.2">
      <c r="A159" s="1299"/>
      <c r="B159" s="1299"/>
      <c r="C159" s="1299"/>
      <c r="D159" s="1299"/>
      <c r="F159" s="1299"/>
      <c r="G159" s="1299"/>
      <c r="H159" s="1299"/>
      <c r="I159" s="1299"/>
    </row>
    <row r="160" spans="1:9" x14ac:dyDescent="0.2">
      <c r="A160" s="1299"/>
      <c r="B160" s="1299"/>
      <c r="C160" s="1299"/>
      <c r="D160" s="1299"/>
      <c r="F160" s="1299"/>
      <c r="G160" s="1299"/>
      <c r="H160" s="1299"/>
      <c r="I160" s="1299"/>
    </row>
    <row r="161" spans="1:9" x14ac:dyDescent="0.2">
      <c r="B161" s="1299"/>
      <c r="C161" s="1299"/>
      <c r="D161" s="1299"/>
      <c r="E161" s="1299"/>
      <c r="F161" s="1299"/>
      <c r="G161" s="1299"/>
      <c r="H161" s="1299"/>
      <c r="I161" s="1299"/>
    </row>
    <row r="162" spans="1:9" x14ac:dyDescent="0.2">
      <c r="B162" s="1299"/>
      <c r="C162" s="1299"/>
      <c r="D162" s="1299"/>
      <c r="E162" s="1299"/>
      <c r="F162" s="1299"/>
      <c r="G162" s="1299"/>
      <c r="H162" s="1299"/>
      <c r="I162" s="1299"/>
    </row>
    <row r="163" spans="1:9" x14ac:dyDescent="0.2">
      <c r="A163" s="1299"/>
      <c r="B163" s="1299"/>
      <c r="C163" s="1299"/>
      <c r="D163" s="1299"/>
      <c r="E163" s="1299" t="s">
        <v>1037</v>
      </c>
      <c r="F163" s="1299"/>
      <c r="G163" s="1299"/>
      <c r="H163" s="1299"/>
      <c r="I163" s="1299"/>
    </row>
    <row r="164" spans="1:9" x14ac:dyDescent="0.2">
      <c r="A164" s="1299"/>
      <c r="B164" s="1299"/>
      <c r="C164" s="1299"/>
      <c r="D164" s="1299"/>
      <c r="E164" s="1299"/>
      <c r="F164" s="1299"/>
      <c r="G164" s="1299"/>
      <c r="H164" s="1299"/>
      <c r="I164" s="1299"/>
    </row>
    <row r="165" spans="1:9" ht="12.75" x14ac:dyDescent="0.2">
      <c r="A165" s="1301" t="s">
        <v>1288</v>
      </c>
      <c r="B165" s="1299"/>
      <c r="C165" s="1299"/>
      <c r="D165" s="1299"/>
      <c r="E165" s="1299"/>
      <c r="F165" s="1299"/>
      <c r="G165" s="1299"/>
      <c r="H165" s="1299"/>
      <c r="I165" s="1299"/>
    </row>
    <row r="166" spans="1:9" x14ac:dyDescent="0.2">
      <c r="A166" s="1299"/>
      <c r="B166" s="1299"/>
      <c r="C166" s="1299"/>
      <c r="D166" s="1299"/>
      <c r="E166" s="1299"/>
      <c r="F166" s="1299"/>
      <c r="G166" s="1299"/>
      <c r="H166" s="1299"/>
      <c r="I166" s="1299"/>
    </row>
    <row r="167" spans="1:9" x14ac:dyDescent="0.2">
      <c r="A167" s="1299"/>
      <c r="B167" s="1299"/>
      <c r="C167" s="1299"/>
      <c r="D167" s="1299"/>
      <c r="E167" s="1299"/>
      <c r="F167" s="1299"/>
      <c r="G167" s="1299"/>
      <c r="H167" s="1299"/>
      <c r="I167" s="1299"/>
    </row>
    <row r="168" spans="1:9" x14ac:dyDescent="0.2">
      <c r="A168" s="1299"/>
      <c r="B168" s="1299"/>
      <c r="C168" s="1299"/>
      <c r="D168" s="1299"/>
      <c r="E168" s="1299"/>
      <c r="F168" s="1299"/>
      <c r="G168" s="1299"/>
      <c r="H168" s="1299"/>
      <c r="I168" s="1299"/>
    </row>
    <row r="169" spans="1:9" x14ac:dyDescent="0.2">
      <c r="A169" s="1299"/>
      <c r="B169" s="1299"/>
      <c r="C169" s="1299"/>
      <c r="D169" s="1299"/>
      <c r="E169" s="1299"/>
      <c r="F169" s="1299"/>
      <c r="G169" s="1299"/>
      <c r="H169" s="1299"/>
      <c r="I169" s="1299"/>
    </row>
    <row r="170" spans="1:9" x14ac:dyDescent="0.2">
      <c r="A170" s="1299"/>
      <c r="B170" s="1300"/>
      <c r="C170" s="1299"/>
      <c r="D170" s="1299"/>
      <c r="E170" s="1299"/>
      <c r="F170" s="1299"/>
      <c r="G170" s="1299"/>
      <c r="H170" s="1299"/>
      <c r="I170" s="1299"/>
    </row>
    <row r="171" spans="1:9" x14ac:dyDescent="0.2">
      <c r="A171" s="1299"/>
      <c r="B171" s="1299"/>
      <c r="C171" s="1299"/>
      <c r="D171" s="1299"/>
      <c r="E171" s="1299"/>
      <c r="F171" s="1299"/>
      <c r="G171" s="1299"/>
      <c r="H171" s="1299"/>
      <c r="I171" s="1299"/>
    </row>
    <row r="172" spans="1:9" x14ac:dyDescent="0.2">
      <c r="A172" s="1299"/>
      <c r="B172" s="1299"/>
      <c r="C172" s="1299"/>
      <c r="D172" s="1299"/>
      <c r="E172" s="1299"/>
      <c r="F172" s="1299"/>
      <c r="G172" s="1299"/>
      <c r="H172" s="1299"/>
      <c r="I172" s="1299"/>
    </row>
    <row r="173" spans="1:9" x14ac:dyDescent="0.2">
      <c r="A173" s="1299"/>
      <c r="B173" s="1299"/>
      <c r="C173" s="1299"/>
      <c r="D173" s="1299"/>
      <c r="E173" s="1299"/>
      <c r="F173" s="1299"/>
      <c r="G173" s="1299"/>
      <c r="H173" s="1299"/>
      <c r="I173" s="1299"/>
    </row>
    <row r="174" spans="1:9" x14ac:dyDescent="0.2">
      <c r="A174" s="1299"/>
      <c r="B174" s="1299"/>
      <c r="C174" s="1299"/>
      <c r="D174" s="1299"/>
      <c r="E174" s="1299"/>
      <c r="F174" s="1299"/>
      <c r="G174" s="1299"/>
      <c r="H174" s="1299"/>
      <c r="I174" s="1299"/>
    </row>
    <row r="175" spans="1:9" x14ac:dyDescent="0.2">
      <c r="A175" s="1299"/>
      <c r="B175" s="1299"/>
      <c r="C175" s="1299"/>
      <c r="D175" s="1299"/>
      <c r="E175" s="1299"/>
      <c r="F175" s="1299"/>
      <c r="G175" s="1299"/>
      <c r="H175" s="1299"/>
      <c r="I175" s="1299"/>
    </row>
    <row r="176" spans="1:9" x14ac:dyDescent="0.2">
      <c r="A176" s="1299"/>
      <c r="B176" s="1299"/>
      <c r="C176" s="1299"/>
      <c r="D176" s="1299"/>
      <c r="E176" s="1299"/>
      <c r="F176" s="1299"/>
      <c r="G176" s="1299"/>
      <c r="H176" s="1299"/>
      <c r="I176" s="1299"/>
    </row>
    <row r="185" spans="5:5" x14ac:dyDescent="0.2">
      <c r="E185" s="1298" t="s">
        <v>1037</v>
      </c>
    </row>
  </sheetData>
  <mergeCells count="2">
    <mergeCell ref="B3:C3"/>
    <mergeCell ref="B25:C25"/>
  </mergeCells>
  <printOptions horizontalCentered="1"/>
  <pageMargins left="0.7" right="0.7" top="0.75" bottom="0.75" header="0.3" footer="0.3"/>
  <pageSetup paperSize="9" scale="96" orientation="portrait" r:id="rId1"/>
  <headerFooter>
    <oddHeader>&amp;R&amp;"Arial,Normal"&amp;8General information</oddHeader>
    <oddFooter>&amp;C&amp;7Fact book - Q1  2018</oddFooter>
  </headerFooter>
  <rowBreaks count="2" manualBreakCount="2">
    <brk id="55" max="8" man="1"/>
    <brk id="118" max="8" man="1"/>
  </rowBreaks>
  <ignoredErrors>
    <ignoredError sqref="D29:D42 D11:D19" numberStoredAsText="1"/>
  </ignoredErrors>
  <drawing r:id="rId2"/>
  <legacyDrawing r:id="rId3"/>
  <legacyDrawingHF r:id="rId4"/>
  <oleObjects>
    <mc:AlternateContent xmlns:mc="http://schemas.openxmlformats.org/markup-compatibility/2006">
      <mc:Choice Requires="x14">
        <oleObject progId="Mbnd.mbnd" shapeId="159745" r:id="rId5">
          <objectPr defaultSize="0" autoPict="0" r:id="rId6">
            <anchor moveWithCells="1">
              <from>
                <xdr:col>0</xdr:col>
                <xdr:colOff>57150</xdr:colOff>
                <xdr:row>166</xdr:row>
                <xdr:rowOff>19050</xdr:rowOff>
              </from>
              <to>
                <xdr:col>5</xdr:col>
                <xdr:colOff>257175</xdr:colOff>
                <xdr:row>182</xdr:row>
                <xdr:rowOff>76200</xdr:rowOff>
              </to>
            </anchor>
          </objectPr>
        </oleObject>
      </mc:Choice>
      <mc:Fallback>
        <oleObject progId="Mbnd.mbnd" shapeId="159745" r:id="rId5"/>
      </mc:Fallback>
    </mc:AlternateContent>
    <mc:AlternateContent xmlns:mc="http://schemas.openxmlformats.org/markup-compatibility/2006">
      <mc:Choice Requires="x14">
        <oleObject progId="Mbnd.mbnd" shapeId="159746" r:id="rId7">
          <objectPr defaultSize="0" autoPict="0" r:id="rId8">
            <anchor moveWithCells="1">
              <from>
                <xdr:col>0</xdr:col>
                <xdr:colOff>19050</xdr:colOff>
                <xdr:row>122</xdr:row>
                <xdr:rowOff>123825</xdr:rowOff>
              </from>
              <to>
                <xdr:col>5</xdr:col>
                <xdr:colOff>47625</xdr:colOff>
                <xdr:row>139</xdr:row>
                <xdr:rowOff>38100</xdr:rowOff>
              </to>
            </anchor>
          </objectPr>
        </oleObject>
      </mc:Choice>
      <mc:Fallback>
        <oleObject progId="Mbnd.mbnd" shapeId="159746" r:id="rId7"/>
      </mc:Fallback>
    </mc:AlternateContent>
    <mc:AlternateContent xmlns:mc="http://schemas.openxmlformats.org/markup-compatibility/2006">
      <mc:Choice Requires="x14">
        <oleObject progId="Mbnd.mbnd" shapeId="159747" r:id="rId9">
          <objectPr defaultSize="0" autoPict="0" r:id="rId10">
            <anchor moveWithCells="1">
              <from>
                <xdr:col>0</xdr:col>
                <xdr:colOff>95250</xdr:colOff>
                <xdr:row>98</xdr:row>
                <xdr:rowOff>114300</xdr:rowOff>
              </from>
              <to>
                <xdr:col>5</xdr:col>
                <xdr:colOff>123825</xdr:colOff>
                <xdr:row>115</xdr:row>
                <xdr:rowOff>28575</xdr:rowOff>
              </to>
            </anchor>
          </objectPr>
        </oleObject>
      </mc:Choice>
      <mc:Fallback>
        <oleObject progId="Mbnd.mbnd" shapeId="159747" r:id="rId9"/>
      </mc:Fallback>
    </mc:AlternateContent>
    <mc:AlternateContent xmlns:mc="http://schemas.openxmlformats.org/markup-compatibility/2006">
      <mc:Choice Requires="x14">
        <oleObject progId="Mbnd.mbnd" shapeId="159748" r:id="rId11">
          <objectPr defaultSize="0" autoPict="0" r:id="rId12">
            <anchor moveWithCells="1">
              <from>
                <xdr:col>0</xdr:col>
                <xdr:colOff>0</xdr:colOff>
                <xdr:row>57</xdr:row>
                <xdr:rowOff>76200</xdr:rowOff>
              </from>
              <to>
                <xdr:col>5</xdr:col>
                <xdr:colOff>28575</xdr:colOff>
                <xdr:row>73</xdr:row>
                <xdr:rowOff>133350</xdr:rowOff>
              </to>
            </anchor>
          </objectPr>
        </oleObject>
      </mc:Choice>
      <mc:Fallback>
        <oleObject progId="Mbnd.mbnd" shapeId="159748" r:id="rId11"/>
      </mc:Fallback>
    </mc:AlternateContent>
    <mc:AlternateContent xmlns:mc="http://schemas.openxmlformats.org/markup-compatibility/2006">
      <mc:Choice Requires="x14">
        <oleObject progId="Mbnd.mbnd" shapeId="159749" r:id="rId13">
          <objectPr defaultSize="0" autoPict="0" r:id="rId14">
            <anchor moveWithCells="1">
              <from>
                <xdr:col>0</xdr:col>
                <xdr:colOff>47625</xdr:colOff>
                <xdr:row>143</xdr:row>
                <xdr:rowOff>38100</xdr:rowOff>
              </from>
              <to>
                <xdr:col>5</xdr:col>
                <xdr:colOff>66675</xdr:colOff>
                <xdr:row>159</xdr:row>
                <xdr:rowOff>85725</xdr:rowOff>
              </to>
            </anchor>
          </objectPr>
        </oleObject>
      </mc:Choice>
      <mc:Fallback>
        <oleObject progId="Mbnd.mbnd" shapeId="159749" r:id="rId13"/>
      </mc:Fallback>
    </mc:AlternateContent>
  </oleObjects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2">
    <tabColor rgb="FF99FF99"/>
  </sheetPr>
  <dimension ref="A1:S51"/>
  <sheetViews>
    <sheetView view="pageLayout" zoomScaleNormal="100" zoomScaleSheetLayoutView="100" workbookViewId="0">
      <selection activeCell="A20" sqref="A20"/>
    </sheetView>
  </sheetViews>
  <sheetFormatPr defaultColWidth="9.140625" defaultRowHeight="11.25" x14ac:dyDescent="0.2"/>
  <cols>
    <col min="1" max="1" width="22.7109375" style="1338" customWidth="1"/>
    <col min="2" max="2" width="9.140625" style="1338"/>
    <col min="3" max="3" width="12" style="1338" customWidth="1"/>
    <col min="4" max="4" width="13.140625" style="1338" customWidth="1"/>
    <col min="5" max="5" width="27.140625" style="1338" customWidth="1"/>
    <col min="6" max="8" width="9.140625" style="1338" customWidth="1"/>
    <col min="9" max="9" width="9.140625" style="1338"/>
    <col min="10" max="10" width="9.28515625" style="1338" customWidth="1"/>
    <col min="11" max="16384" width="9.140625" style="1338"/>
  </cols>
  <sheetData>
    <row r="1" spans="1:19" ht="13.5" customHeight="1" x14ac:dyDescent="0.2">
      <c r="A1" s="1351" t="s">
        <v>0</v>
      </c>
    </row>
    <row r="2" spans="1:19" ht="13.5" customHeight="1" x14ac:dyDescent="0.2">
      <c r="A2" s="1341"/>
      <c r="B2" s="1341"/>
      <c r="C2" s="1341"/>
      <c r="D2" s="1341"/>
      <c r="E2" s="1341"/>
      <c r="F2" s="1341"/>
      <c r="G2" s="1341"/>
      <c r="H2" s="1341"/>
      <c r="I2" s="1341"/>
      <c r="J2" s="1341"/>
      <c r="K2" s="1341"/>
      <c r="L2" s="1341"/>
      <c r="M2" s="1341"/>
      <c r="N2" s="1341"/>
      <c r="O2" s="1341"/>
      <c r="P2" s="1341"/>
      <c r="Q2" s="1341"/>
      <c r="R2" s="1341"/>
      <c r="S2" s="1341"/>
    </row>
    <row r="3" spans="1:19" ht="13.5" customHeight="1" x14ac:dyDescent="0.2">
      <c r="A3" s="1343" t="s">
        <v>1089</v>
      </c>
      <c r="B3" s="1343"/>
      <c r="C3" s="1343"/>
      <c r="D3" s="1343"/>
      <c r="E3" s="1343"/>
      <c r="F3" s="1343"/>
      <c r="G3" s="1343"/>
      <c r="H3" s="1341"/>
      <c r="I3" s="1350"/>
      <c r="J3" s="1350"/>
      <c r="K3" s="1350"/>
      <c r="L3" s="1350"/>
      <c r="M3" s="1350"/>
      <c r="N3" s="1350"/>
      <c r="O3" s="1350"/>
      <c r="P3" s="1350"/>
      <c r="Q3" s="1341"/>
      <c r="R3" s="1341"/>
      <c r="S3" s="1341"/>
    </row>
    <row r="4" spans="1:19" ht="13.5" customHeight="1" x14ac:dyDescent="0.2">
      <c r="A4" s="1343" t="s">
        <v>1088</v>
      </c>
      <c r="B4" s="1343"/>
      <c r="C4" s="1343"/>
      <c r="D4" s="1343"/>
      <c r="E4" s="1343"/>
      <c r="F4" s="1343"/>
      <c r="G4" s="1343"/>
      <c r="H4" s="1341"/>
      <c r="I4" s="1341"/>
      <c r="J4" s="1341"/>
      <c r="K4" s="1341"/>
      <c r="L4" s="1341"/>
      <c r="M4" s="1341"/>
      <c r="N4" s="1341"/>
      <c r="O4" s="1341"/>
      <c r="P4" s="1341"/>
      <c r="Q4" s="1341"/>
      <c r="R4" s="1341"/>
      <c r="S4" s="1341"/>
    </row>
    <row r="5" spans="1:19" ht="13.5" customHeight="1" x14ac:dyDescent="0.2">
      <c r="A5" s="1343"/>
      <c r="B5" s="1343"/>
      <c r="C5" s="1343"/>
      <c r="D5" s="1343"/>
      <c r="E5" s="1343"/>
      <c r="F5" s="1343"/>
      <c r="G5" s="1343"/>
      <c r="H5" s="1341"/>
      <c r="I5" s="1341"/>
      <c r="J5" s="1341"/>
      <c r="K5" s="1341"/>
      <c r="L5" s="1341"/>
      <c r="M5" s="1341"/>
      <c r="N5" s="1341"/>
      <c r="O5" s="1341"/>
      <c r="P5" s="1341"/>
      <c r="Q5" s="1341"/>
      <c r="R5" s="1341"/>
      <c r="S5" s="1341"/>
    </row>
    <row r="6" spans="1:19" ht="13.5" customHeight="1" x14ac:dyDescent="0.2">
      <c r="A6" s="1343"/>
      <c r="B6" s="1343"/>
      <c r="C6" s="1343"/>
      <c r="D6" s="1343"/>
      <c r="E6" s="1343"/>
      <c r="F6" s="1343"/>
      <c r="G6" s="1343"/>
      <c r="H6" s="1341"/>
      <c r="I6" s="1341"/>
      <c r="J6" s="1341"/>
      <c r="K6" s="1341"/>
      <c r="L6" s="1341"/>
      <c r="M6" s="1341"/>
      <c r="N6" s="1341"/>
      <c r="O6" s="1341"/>
      <c r="P6" s="1341"/>
      <c r="Q6" s="1341"/>
      <c r="R6" s="1341"/>
      <c r="S6" s="1341"/>
    </row>
    <row r="7" spans="1:19" ht="13.5" customHeight="1" x14ac:dyDescent="0.2">
      <c r="A7" s="1343" t="s">
        <v>1087</v>
      </c>
      <c r="B7" s="1343"/>
      <c r="C7" s="1343"/>
      <c r="D7" s="1343"/>
      <c r="E7" s="1343"/>
      <c r="F7" s="1343"/>
      <c r="G7" s="1343"/>
      <c r="H7" s="1341"/>
      <c r="I7" s="1341"/>
      <c r="J7" s="1341"/>
      <c r="K7" s="1341"/>
      <c r="L7" s="1341"/>
      <c r="M7" s="1341"/>
      <c r="N7" s="1341"/>
      <c r="O7" s="1341"/>
      <c r="P7" s="1341"/>
      <c r="Q7" s="1341"/>
      <c r="R7" s="1341"/>
      <c r="S7" s="1341"/>
    </row>
    <row r="8" spans="1:19" ht="13.5" customHeight="1" x14ac:dyDescent="0.2">
      <c r="A8" s="1343"/>
      <c r="B8" s="1343"/>
      <c r="C8" s="1343"/>
      <c r="D8" s="1343"/>
      <c r="E8" s="1343"/>
      <c r="F8" s="1343"/>
      <c r="G8" s="1343"/>
      <c r="H8" s="1341"/>
      <c r="I8" s="1341"/>
      <c r="J8" s="1341"/>
      <c r="K8" s="1341"/>
      <c r="L8" s="1341"/>
      <c r="M8" s="1341"/>
      <c r="N8" s="1341"/>
      <c r="O8" s="1341"/>
      <c r="P8" s="1341"/>
      <c r="Q8" s="1341"/>
      <c r="R8" s="1341"/>
      <c r="S8" s="1341"/>
    </row>
    <row r="9" spans="1:19" ht="13.5" customHeight="1" x14ac:dyDescent="0.2">
      <c r="A9" s="1343" t="s">
        <v>1275</v>
      </c>
      <c r="B9" s="1343"/>
      <c r="C9" s="1343"/>
      <c r="D9" s="1347" t="s">
        <v>1276</v>
      </c>
      <c r="E9" s="1338" t="s">
        <v>1277</v>
      </c>
      <c r="F9" s="1343"/>
      <c r="G9" s="1343"/>
      <c r="H9" s="1341"/>
      <c r="I9" s="1341"/>
      <c r="J9" s="1341"/>
      <c r="K9" s="1341"/>
      <c r="L9" s="1341"/>
      <c r="M9" s="1341"/>
      <c r="N9" s="1341"/>
      <c r="O9" s="1341"/>
      <c r="P9" s="1341"/>
      <c r="Q9" s="1341"/>
      <c r="R9" s="1341"/>
      <c r="S9" s="1341"/>
    </row>
    <row r="10" spans="1:19" ht="13.5" customHeight="1" x14ac:dyDescent="0.2">
      <c r="A10" s="1343" t="s">
        <v>1086</v>
      </c>
      <c r="B10" s="1343"/>
      <c r="C10" s="1343"/>
      <c r="D10" s="1348" t="s">
        <v>1085</v>
      </c>
      <c r="E10" s="1338" t="s">
        <v>1084</v>
      </c>
      <c r="F10" s="1343"/>
      <c r="G10" s="1343"/>
      <c r="H10" s="1341"/>
    </row>
    <row r="11" spans="1:19" ht="13.5" customHeight="1" x14ac:dyDescent="0.2">
      <c r="A11" s="1343" t="s">
        <v>1083</v>
      </c>
      <c r="B11" s="1343"/>
      <c r="C11" s="1343"/>
      <c r="D11" s="1348" t="s">
        <v>1082</v>
      </c>
      <c r="E11" s="1338" t="s">
        <v>1081</v>
      </c>
      <c r="F11" s="1343"/>
      <c r="G11" s="1343"/>
      <c r="H11" s="1341"/>
    </row>
    <row r="12" spans="1:19" ht="13.5" customHeight="1" x14ac:dyDescent="0.2">
      <c r="A12" s="1343" t="s">
        <v>1080</v>
      </c>
      <c r="B12" s="1343"/>
      <c r="C12" s="1343"/>
      <c r="D12" s="1347" t="s">
        <v>1079</v>
      </c>
      <c r="E12" s="1349" t="s">
        <v>1078</v>
      </c>
      <c r="F12" s="1343"/>
      <c r="G12" s="1343"/>
      <c r="H12" s="1341"/>
    </row>
    <row r="13" spans="1:19" ht="13.5" customHeight="1" x14ac:dyDescent="0.2">
      <c r="A13" s="1338" t="s">
        <v>1077</v>
      </c>
      <c r="D13" s="1347" t="s">
        <v>1076</v>
      </c>
      <c r="E13" s="1338" t="s">
        <v>1075</v>
      </c>
      <c r="F13" s="1343"/>
      <c r="G13" s="1343"/>
      <c r="H13" s="1341"/>
    </row>
    <row r="14" spans="1:19" ht="13.5" customHeight="1" x14ac:dyDescent="0.2">
      <c r="A14" s="1343" t="s">
        <v>1074</v>
      </c>
      <c r="B14" s="1343"/>
      <c r="C14" s="1343"/>
      <c r="D14" s="1348" t="s">
        <v>1073</v>
      </c>
      <c r="E14" s="1338" t="s">
        <v>1072</v>
      </c>
      <c r="F14" s="1343"/>
      <c r="G14" s="1343"/>
      <c r="H14" s="1341"/>
    </row>
    <row r="15" spans="1:19" ht="13.5" customHeight="1" x14ac:dyDescent="0.2">
      <c r="A15" s="1343" t="s">
        <v>1071</v>
      </c>
      <c r="B15" s="1343"/>
      <c r="C15" s="1343"/>
      <c r="D15" s="1347" t="s">
        <v>1070</v>
      </c>
      <c r="E15" s="1338" t="s">
        <v>1069</v>
      </c>
      <c r="F15" s="1343"/>
      <c r="G15" s="1343"/>
      <c r="H15" s="1341"/>
      <c r="I15" s="1233"/>
      <c r="J15" s="1233"/>
      <c r="K15" s="1233"/>
      <c r="L15" s="1233"/>
      <c r="M15" s="1233"/>
      <c r="N15" s="1233"/>
      <c r="O15" s="1233"/>
      <c r="P15" s="1233"/>
    </row>
    <row r="16" spans="1:19" ht="13.5" customHeight="1" x14ac:dyDescent="0.2">
      <c r="A16" s="1343"/>
      <c r="B16" s="1343"/>
      <c r="C16" s="1343"/>
      <c r="D16" s="1343"/>
      <c r="F16" s="1343"/>
      <c r="G16" s="1343"/>
      <c r="H16" s="1341"/>
      <c r="I16" s="1233"/>
      <c r="J16" s="1233"/>
      <c r="K16" s="1233"/>
      <c r="L16" s="1233"/>
      <c r="M16" s="1233"/>
      <c r="N16" s="1233"/>
      <c r="O16" s="1233"/>
      <c r="P16" s="1233"/>
    </row>
    <row r="17" spans="1:16" ht="13.5" customHeight="1" x14ac:dyDescent="0.2">
      <c r="A17" s="1346" t="s">
        <v>1125</v>
      </c>
      <c r="B17" s="1343"/>
      <c r="C17" s="1343"/>
      <c r="D17" s="1343"/>
      <c r="F17" s="1343"/>
      <c r="G17" s="1343"/>
      <c r="H17" s="1341"/>
      <c r="I17" s="1233"/>
      <c r="J17" s="1342"/>
      <c r="K17" s="1233"/>
      <c r="L17" s="1233"/>
      <c r="M17" s="1233"/>
      <c r="N17" s="1233"/>
      <c r="O17" s="1233"/>
      <c r="P17" s="1233"/>
    </row>
    <row r="18" spans="1:16" ht="13.5" customHeight="1" x14ac:dyDescent="0.2">
      <c r="A18" s="1343"/>
      <c r="B18" s="1343"/>
      <c r="C18" s="1343"/>
      <c r="D18" s="1343"/>
      <c r="F18" s="1343"/>
      <c r="G18" s="1343"/>
      <c r="H18" s="1341"/>
      <c r="I18" s="1233"/>
      <c r="J18" s="1233"/>
      <c r="K18" s="1233"/>
      <c r="L18" s="1233"/>
      <c r="M18" s="1233"/>
      <c r="N18" s="1233"/>
      <c r="O18" s="1233"/>
      <c r="P18" s="1233"/>
    </row>
    <row r="19" spans="1:16" ht="13.5" customHeight="1" x14ac:dyDescent="0.2">
      <c r="F19" s="1343"/>
      <c r="G19" s="1341"/>
      <c r="H19" s="1341"/>
      <c r="I19" s="1233"/>
      <c r="J19" s="1233"/>
      <c r="K19" s="1233"/>
      <c r="L19" s="1233"/>
      <c r="M19" s="1233"/>
      <c r="N19" s="1233"/>
      <c r="O19" s="1233"/>
      <c r="P19" s="1233"/>
    </row>
    <row r="20" spans="1:16" ht="13.5" customHeight="1" x14ac:dyDescent="0.2">
      <c r="A20" s="1344" t="s">
        <v>1128</v>
      </c>
      <c r="B20" s="1343"/>
      <c r="C20" s="1343"/>
      <c r="D20" s="1343" t="s">
        <v>1068</v>
      </c>
      <c r="F20" s="1341"/>
      <c r="G20" s="1341"/>
      <c r="H20" s="1341"/>
      <c r="I20" s="1233"/>
      <c r="J20" s="1233"/>
      <c r="K20" s="1233"/>
      <c r="L20" s="1233"/>
      <c r="M20" s="1233"/>
      <c r="N20" s="1233"/>
      <c r="O20" s="1233"/>
      <c r="P20" s="1233"/>
    </row>
    <row r="21" spans="1:16" ht="13.5" customHeight="1" x14ac:dyDescent="0.2">
      <c r="A21" s="1345">
        <v>43300</v>
      </c>
      <c r="B21" s="1343"/>
      <c r="C21" s="1343"/>
      <c r="D21" s="1343" t="s">
        <v>1126</v>
      </c>
      <c r="F21" s="1343"/>
      <c r="G21" s="1341"/>
      <c r="H21" s="1341"/>
      <c r="I21" s="1233"/>
      <c r="J21" s="1233"/>
      <c r="K21" s="1233"/>
      <c r="L21" s="1233"/>
      <c r="M21" s="1233"/>
      <c r="N21" s="1233"/>
      <c r="O21" s="1233"/>
      <c r="P21" s="1233"/>
    </row>
    <row r="22" spans="1:16" ht="13.5" customHeight="1" x14ac:dyDescent="0.2">
      <c r="F22" s="1343"/>
      <c r="G22" s="1341"/>
      <c r="H22" s="1341"/>
      <c r="I22" s="1233"/>
      <c r="J22" s="1233"/>
      <c r="K22" s="1233"/>
      <c r="L22" s="1233"/>
      <c r="M22" s="1233"/>
      <c r="N22" s="1233"/>
      <c r="O22" s="1233"/>
      <c r="P22" s="1233"/>
    </row>
    <row r="23" spans="1:16" ht="13.5" customHeight="1" x14ac:dyDescent="0.2">
      <c r="A23" s="1344" t="s">
        <v>1191</v>
      </c>
      <c r="B23" s="1343"/>
      <c r="C23" s="1343"/>
      <c r="D23" s="1343" t="s">
        <v>1068</v>
      </c>
      <c r="F23" s="1341"/>
      <c r="G23" s="1341"/>
      <c r="H23" s="1341"/>
      <c r="I23" s="1233"/>
      <c r="J23" s="1233"/>
      <c r="K23" s="1233"/>
      <c r="L23" s="1233"/>
      <c r="M23" s="1233"/>
      <c r="N23" s="1233"/>
      <c r="O23" s="1233"/>
      <c r="P23" s="1233"/>
    </row>
    <row r="24" spans="1:16" ht="13.5" customHeight="1" x14ac:dyDescent="0.2">
      <c r="A24" s="1345">
        <v>43397</v>
      </c>
      <c r="B24" s="1343"/>
      <c r="C24" s="1343"/>
      <c r="D24" s="1343" t="s">
        <v>1127</v>
      </c>
      <c r="F24" s="1341"/>
      <c r="G24" s="1341"/>
      <c r="H24" s="1341"/>
      <c r="I24" s="1233"/>
      <c r="J24" s="1233"/>
      <c r="K24" s="1233"/>
      <c r="L24" s="1233"/>
      <c r="M24" s="1233"/>
      <c r="N24" s="1233"/>
      <c r="O24" s="1233"/>
      <c r="P24" s="1233"/>
    </row>
    <row r="25" spans="1:16" ht="13.5" customHeight="1" x14ac:dyDescent="0.2">
      <c r="A25" s="1341"/>
      <c r="B25" s="1341"/>
      <c r="C25" s="1341"/>
      <c r="D25" s="1341"/>
      <c r="E25" s="1341"/>
      <c r="F25" s="1341"/>
      <c r="G25" s="1341"/>
      <c r="H25" s="1341"/>
      <c r="I25" s="1233"/>
      <c r="J25" s="1342"/>
      <c r="K25" s="1233"/>
      <c r="L25" s="1233"/>
      <c r="M25" s="1233"/>
      <c r="N25" s="1233"/>
      <c r="O25" s="1233"/>
      <c r="P25" s="1233"/>
    </row>
    <row r="26" spans="1:16" ht="13.5" customHeight="1" x14ac:dyDescent="0.2">
      <c r="A26" s="1341"/>
      <c r="B26" s="1341"/>
      <c r="C26" s="1341"/>
      <c r="D26" s="1341"/>
      <c r="E26" s="1341"/>
      <c r="F26" s="1341"/>
      <c r="G26" s="1341"/>
      <c r="H26" s="1341"/>
      <c r="I26" s="1233"/>
      <c r="J26" s="1233"/>
      <c r="K26" s="1233"/>
      <c r="L26" s="1233"/>
      <c r="M26" s="1233"/>
      <c r="N26" s="1233"/>
      <c r="O26" s="1233"/>
      <c r="P26" s="1233"/>
    </row>
    <row r="27" spans="1:16" ht="13.5" customHeight="1" x14ac:dyDescent="0.2">
      <c r="A27" s="1341"/>
      <c r="B27" s="1341"/>
      <c r="C27" s="1341"/>
      <c r="D27" s="1341"/>
      <c r="E27" s="1341"/>
      <c r="F27" s="1341"/>
      <c r="G27" s="1341"/>
      <c r="H27" s="1341"/>
      <c r="I27" s="1233"/>
      <c r="J27" s="1233"/>
      <c r="K27" s="1233"/>
      <c r="L27" s="1233"/>
      <c r="M27" s="1233"/>
      <c r="N27" s="1233"/>
      <c r="O27" s="1233"/>
      <c r="P27" s="1233"/>
    </row>
    <row r="28" spans="1:16" ht="13.5" customHeight="1" x14ac:dyDescent="0.2">
      <c r="A28" s="1341"/>
      <c r="B28" s="1341"/>
      <c r="C28" s="1341"/>
      <c r="D28" s="1341"/>
      <c r="E28" s="1341"/>
      <c r="F28" s="1341"/>
      <c r="G28" s="1341"/>
      <c r="H28" s="1341"/>
      <c r="I28" s="1233"/>
      <c r="J28" s="1233"/>
      <c r="K28" s="1233"/>
      <c r="L28" s="1233"/>
      <c r="M28" s="1233"/>
      <c r="N28" s="1233"/>
      <c r="O28" s="1233"/>
      <c r="P28" s="1233"/>
    </row>
    <row r="29" spans="1:16" x14ac:dyDescent="0.2">
      <c r="A29" s="1341"/>
      <c r="B29" s="1341"/>
      <c r="C29" s="1341"/>
      <c r="D29" s="1341"/>
      <c r="E29" s="1341"/>
      <c r="F29" s="1341"/>
      <c r="G29" s="1341"/>
      <c r="H29" s="1341"/>
      <c r="I29" s="1233"/>
      <c r="J29" s="1233"/>
      <c r="K29" s="1233"/>
      <c r="L29" s="1233"/>
      <c r="M29" s="1233"/>
      <c r="N29" s="1233"/>
      <c r="O29" s="1233"/>
      <c r="P29" s="1233"/>
    </row>
    <row r="30" spans="1:16" x14ac:dyDescent="0.2">
      <c r="A30" s="1341"/>
      <c r="B30" s="1341"/>
      <c r="C30" s="1341"/>
      <c r="D30" s="1341"/>
      <c r="E30" s="1341"/>
      <c r="F30" s="1341"/>
      <c r="G30" s="1341"/>
      <c r="H30" s="1341"/>
      <c r="I30" s="1233"/>
      <c r="J30" s="1233"/>
      <c r="K30" s="1233"/>
      <c r="L30" s="1233"/>
      <c r="M30" s="1233"/>
      <c r="N30" s="1233"/>
      <c r="O30" s="1233"/>
      <c r="P30" s="1233"/>
    </row>
    <row r="31" spans="1:16" x14ac:dyDescent="0.2">
      <c r="A31" s="1341"/>
      <c r="B31" s="1341"/>
      <c r="C31" s="1341"/>
      <c r="D31" s="1341"/>
      <c r="E31" s="1341"/>
      <c r="F31" s="1341"/>
      <c r="G31" s="1341"/>
      <c r="H31" s="1341"/>
      <c r="I31" s="1233"/>
      <c r="J31" s="1233"/>
      <c r="K31" s="1233"/>
      <c r="L31" s="1233"/>
      <c r="M31" s="1233"/>
      <c r="N31" s="1233"/>
      <c r="O31" s="1233"/>
      <c r="P31" s="1233"/>
    </row>
    <row r="32" spans="1:16" x14ac:dyDescent="0.2">
      <c r="A32" s="1341"/>
      <c r="B32" s="1341"/>
      <c r="C32" s="1341"/>
      <c r="D32" s="1341"/>
      <c r="E32" s="1341"/>
      <c r="F32" s="1341"/>
      <c r="G32" s="1341"/>
      <c r="H32" s="1341"/>
    </row>
    <row r="33" spans="1:8" ht="14.25" x14ac:dyDescent="0.2">
      <c r="A33" s="1341"/>
      <c r="B33" s="1341"/>
      <c r="C33" s="1341"/>
      <c r="D33" s="1806"/>
      <c r="E33" s="1341"/>
      <c r="F33" s="1341"/>
      <c r="G33" s="1341"/>
      <c r="H33" s="1341"/>
    </row>
    <row r="34" spans="1:8" x14ac:dyDescent="0.2">
      <c r="A34" s="1341"/>
      <c r="B34" s="1341"/>
      <c r="C34" s="1341"/>
      <c r="D34" s="1341"/>
      <c r="E34" s="1341"/>
      <c r="F34" s="1341"/>
      <c r="G34" s="1341"/>
      <c r="H34" s="1341"/>
    </row>
    <row r="35" spans="1:8" x14ac:dyDescent="0.2">
      <c r="A35" s="1341"/>
      <c r="B35" s="1341"/>
      <c r="C35" s="1341"/>
      <c r="D35" s="1341"/>
      <c r="E35" s="1341"/>
      <c r="F35" s="1341"/>
      <c r="G35" s="1341"/>
      <c r="H35" s="1341"/>
    </row>
    <row r="36" spans="1:8" x14ac:dyDescent="0.2">
      <c r="A36" s="1341"/>
      <c r="B36" s="1341"/>
      <c r="C36" s="1341"/>
      <c r="D36" s="1341"/>
      <c r="E36" s="1341"/>
      <c r="F36" s="1341"/>
      <c r="G36" s="1341"/>
      <c r="H36" s="1341"/>
    </row>
    <row r="37" spans="1:8" x14ac:dyDescent="0.2">
      <c r="A37" s="1341"/>
      <c r="B37" s="1341"/>
      <c r="C37" s="1341"/>
      <c r="D37" s="1341"/>
      <c r="E37" s="1341"/>
      <c r="F37" s="1341"/>
      <c r="G37" s="1341"/>
      <c r="H37" s="1341"/>
    </row>
    <row r="38" spans="1:8" x14ac:dyDescent="0.2">
      <c r="A38" s="1341"/>
      <c r="B38" s="1341"/>
      <c r="C38" s="1341"/>
      <c r="D38" s="1341"/>
      <c r="E38" s="1341"/>
      <c r="F38" s="1341"/>
      <c r="G38" s="1341"/>
      <c r="H38" s="1341"/>
    </row>
    <row r="39" spans="1:8" ht="15" customHeight="1" x14ac:dyDescent="0.2"/>
    <row r="48" spans="1:8" ht="15" x14ac:dyDescent="0.25">
      <c r="A48" s="1231"/>
    </row>
    <row r="49" spans="1:8" ht="12.75" customHeight="1" x14ac:dyDescent="0.2">
      <c r="A49" s="1340" t="s">
        <v>1149</v>
      </c>
      <c r="B49" s="1339"/>
      <c r="C49" s="1339"/>
      <c r="D49" s="1339"/>
      <c r="E49" s="1339"/>
      <c r="F49" s="1339"/>
      <c r="G49" s="1339"/>
      <c r="H49" s="1339"/>
    </row>
    <row r="50" spans="1:8" ht="15" x14ac:dyDescent="0.2">
      <c r="A50" s="1340"/>
      <c r="B50" s="1339"/>
      <c r="C50" s="2947" t="s">
        <v>1067</v>
      </c>
      <c r="D50" s="2948"/>
      <c r="E50" s="1339"/>
      <c r="F50" s="1339"/>
      <c r="G50" s="1339"/>
      <c r="H50" s="1339"/>
    </row>
    <row r="51" spans="1:8" x14ac:dyDescent="0.2">
      <c r="A51" s="1340"/>
      <c r="B51" s="1339"/>
      <c r="C51" s="1339"/>
      <c r="D51" s="1339"/>
      <c r="E51" s="1339"/>
      <c r="F51" s="1339"/>
      <c r="G51" s="1339"/>
      <c r="H51" s="1339"/>
    </row>
  </sheetData>
  <mergeCells count="1">
    <mergeCell ref="C50:D50"/>
  </mergeCells>
  <hyperlinks>
    <hyperlink ref="E12" r:id="rId1" display="pawel.wyszinski@nordea.com"/>
  </hyperlinks>
  <printOptions horizontalCentered="1"/>
  <pageMargins left="0.7" right="0.7" top="0.75" bottom="0.75" header="0.3" footer="0.3"/>
  <pageSetup paperSize="9" orientation="portrait" r:id="rId2"/>
  <headerFooter>
    <oddHeader>&amp;R&amp;"Arial,Normal"&amp;8General information</oddHeader>
    <oddFooter>&amp;C&amp;7Fact book - Q1 2018</oddFooter>
  </headerFooter>
  <ignoredErrors>
    <ignoredError sqref="D12:D15 D9" numberStoredAsText="1"/>
  </ignoredErrors>
  <drawing r:id="rId3"/>
  <legacyDrawingHF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61</vt:i4>
      </vt:variant>
      <vt:variant>
        <vt:lpstr>Named Ranges</vt:lpstr>
      </vt:variant>
      <vt:variant>
        <vt:i4>56</vt:i4>
      </vt:variant>
    </vt:vector>
  </HeadingPairs>
  <TitlesOfParts>
    <vt:vector size="117" baseType="lpstr">
      <vt:lpstr>Factbook Q1 2018 </vt:lpstr>
      <vt:lpstr>Contents</vt:lpstr>
      <vt:lpstr>Overview start</vt:lpstr>
      <vt:lpstr>Nordea overview</vt:lpstr>
      <vt:lpstr>Financials start</vt:lpstr>
      <vt:lpstr>Key financial figures</vt:lpstr>
      <vt:lpstr>Key financial figures (2)</vt:lpstr>
      <vt:lpstr>NII - bridge</vt:lpstr>
      <vt:lpstr>NCI, Expenses, Loan losses </vt:lpstr>
      <vt:lpstr>Net loan losses</vt:lpstr>
      <vt:lpstr>PeB</vt:lpstr>
      <vt:lpstr>BA - PeB   </vt:lpstr>
      <vt:lpstr>PeB - Den &amp; Fin       </vt:lpstr>
      <vt:lpstr>PeB - Nor &amp; Swe   </vt:lpstr>
      <vt:lpstr> PeB - Other   </vt:lpstr>
      <vt:lpstr>CBB  Start </vt:lpstr>
      <vt:lpstr>BA - CBB    </vt:lpstr>
      <vt:lpstr>CBB - CB &amp; BB  </vt:lpstr>
      <vt:lpstr>CBB - Other    </vt:lpstr>
      <vt:lpstr>Nordea Finance   </vt:lpstr>
      <vt:lpstr>WB start</vt:lpstr>
      <vt:lpstr>BA - WB  </vt:lpstr>
      <vt:lpstr>WM start</vt:lpstr>
      <vt:lpstr>BA - Wealth Man &amp; Asset Man</vt:lpstr>
      <vt:lpstr>Wealth - Private Banking &amp; O</vt:lpstr>
      <vt:lpstr>Wealth Mgmt - Life &amp; Pensio </vt:lpstr>
      <vt:lpstr>Wealth Mgmt - AuM  </vt:lpstr>
      <vt:lpstr>Group Functions and Other start</vt:lpstr>
      <vt:lpstr>Group Functions and Other   </vt:lpstr>
      <vt:lpstr>Risk, liquidity, capital start</vt:lpstr>
      <vt:lpstr>Lending by sector</vt:lpstr>
      <vt:lpstr>Lending by country and industry</vt:lpstr>
      <vt:lpstr>Fair value</vt:lpstr>
      <vt:lpstr>Lending by industry</vt:lpstr>
      <vt:lpstr>Credit portfolio by BU Q1 </vt:lpstr>
      <vt:lpstr>Credit portfolio BU Q4</vt:lpstr>
      <vt:lpstr>Shipping oil and oil services</vt:lpstr>
      <vt:lpstr>Impaired Loans 1</vt:lpstr>
      <vt:lpstr>Impaired Loans 2</vt:lpstr>
      <vt:lpstr>Rating, Market risk</vt:lpstr>
      <vt:lpstr> LTV and amortization</vt:lpstr>
      <vt:lpstr>Own Funds &amp; Ratios</vt:lpstr>
      <vt:lpstr>REA &amp; Risk weights</vt:lpstr>
      <vt:lpstr>Requirement </vt:lpstr>
      <vt:lpstr>Market risk </vt:lpstr>
      <vt:lpstr>Own funds </vt:lpstr>
      <vt:lpstr>IRB </vt:lpstr>
      <vt:lpstr>REA - legal </vt:lpstr>
      <vt:lpstr>Graph</vt:lpstr>
      <vt:lpstr>Bank </vt:lpstr>
      <vt:lpstr>Bank2</vt:lpstr>
      <vt:lpstr>Bank3</vt:lpstr>
      <vt:lpstr>Bank4</vt:lpstr>
      <vt:lpstr>Bank5</vt:lpstr>
      <vt:lpstr>Funding </vt:lpstr>
      <vt:lpstr>Liquidity buffer </vt:lpstr>
      <vt:lpstr>General info &amp; macro start</vt:lpstr>
      <vt:lpstr>Market shares    </vt:lpstr>
      <vt:lpstr>Info - Payments &amp; transacti (2)</vt:lpstr>
      <vt:lpstr>Info - Macroeconomic data  </vt:lpstr>
      <vt:lpstr>Contacts and financial calendar</vt:lpstr>
      <vt:lpstr>' LTV and amortization'!Print_Area</vt:lpstr>
      <vt:lpstr>' PeB - Other   '!Print_Area</vt:lpstr>
      <vt:lpstr>'BA - CBB    '!Print_Area</vt:lpstr>
      <vt:lpstr>'BA - PeB   '!Print_Area</vt:lpstr>
      <vt:lpstr>'BA - WB  '!Print_Area</vt:lpstr>
      <vt:lpstr>'BA - Wealth Man &amp; Asset Man'!Print_Area</vt:lpstr>
      <vt:lpstr>'Bank '!Print_Area</vt:lpstr>
      <vt:lpstr>Bank2!Print_Area</vt:lpstr>
      <vt:lpstr>Bank3!Print_Area</vt:lpstr>
      <vt:lpstr>Bank4!Print_Area</vt:lpstr>
      <vt:lpstr>Bank5!Print_Area</vt:lpstr>
      <vt:lpstr>'CBB - CB &amp; BB  '!Print_Area</vt:lpstr>
      <vt:lpstr>'CBB  Start '!Print_Area</vt:lpstr>
      <vt:lpstr>'Contacts and financial calendar'!Print_Area</vt:lpstr>
      <vt:lpstr>Contents!Print_Area</vt:lpstr>
      <vt:lpstr>'Credit portfolio by BU Q1 '!Print_Area</vt:lpstr>
      <vt:lpstr>'Factbook Q1 2018 '!Print_Area</vt:lpstr>
      <vt:lpstr>'Fair value'!Print_Area</vt:lpstr>
      <vt:lpstr>'Financials start'!Print_Area</vt:lpstr>
      <vt:lpstr>'Funding '!Print_Area</vt:lpstr>
      <vt:lpstr>'General info &amp; macro start'!Print_Area</vt:lpstr>
      <vt:lpstr>Graph!Print_Area</vt:lpstr>
      <vt:lpstr>'Group Functions and Other   '!Print_Area</vt:lpstr>
      <vt:lpstr>'Group Functions and Other start'!Print_Area</vt:lpstr>
      <vt:lpstr>'Impaired Loans 2'!Print_Area</vt:lpstr>
      <vt:lpstr>'Info - Macroeconomic data  '!Print_Area</vt:lpstr>
      <vt:lpstr>'Info - Payments &amp; transacti (2)'!Print_Area</vt:lpstr>
      <vt:lpstr>'IRB '!Print_Area</vt:lpstr>
      <vt:lpstr>'Key financial figures'!Print_Area</vt:lpstr>
      <vt:lpstr>'Key financial figures (2)'!Print_Area</vt:lpstr>
      <vt:lpstr>'Lending by sector'!Print_Area</vt:lpstr>
      <vt:lpstr>'Liquidity buffer '!Print_Area</vt:lpstr>
      <vt:lpstr>'Market risk '!Print_Area</vt:lpstr>
      <vt:lpstr>'Market shares    '!Print_Area</vt:lpstr>
      <vt:lpstr>'NCI, Expenses, Loan losses '!Print_Area</vt:lpstr>
      <vt:lpstr>'NII - bridge'!Print_Area</vt:lpstr>
      <vt:lpstr>'Nordea Finance   '!Print_Area</vt:lpstr>
      <vt:lpstr>'Nordea overview'!Print_Area</vt:lpstr>
      <vt:lpstr>'Overview start'!Print_Area</vt:lpstr>
      <vt:lpstr>'Own funds '!Print_Area</vt:lpstr>
      <vt:lpstr>'Own Funds &amp; Ratios'!Print_Area</vt:lpstr>
      <vt:lpstr>PeB!Print_Area</vt:lpstr>
      <vt:lpstr>'PeB - Den &amp; Fin       '!Print_Area</vt:lpstr>
      <vt:lpstr>'PeB - Nor &amp; Swe   '!Print_Area</vt:lpstr>
      <vt:lpstr>'Rating, Market risk'!Print_Area</vt:lpstr>
      <vt:lpstr>'REA - legal '!Print_Area</vt:lpstr>
      <vt:lpstr>'REA &amp; Risk weights'!Print_Area</vt:lpstr>
      <vt:lpstr>'Requirement '!Print_Area</vt:lpstr>
      <vt:lpstr>'Risk, liquidity, capital start'!Print_Area</vt:lpstr>
      <vt:lpstr>'Shipping oil and oil services'!Print_Area</vt:lpstr>
      <vt:lpstr>'WB start'!Print_Area</vt:lpstr>
      <vt:lpstr>'Wealth - Private Banking &amp; O'!Print_Area</vt:lpstr>
      <vt:lpstr>'Wealth Mgmt - AuM  '!Print_Area</vt:lpstr>
      <vt:lpstr>'Wealth Mgmt - Life &amp; Pensio '!Print_Area</vt:lpstr>
      <vt:lpstr>'WM start'!Print_Area</vt:lpstr>
      <vt:lpstr>'Credit portfolio by BU Q1 '!SAPCrosstab1</vt:lpstr>
    </vt:vector>
  </TitlesOfParts>
  <Company>Nordea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Brikho, Carolina</dc:creator>
  <cp:lastModifiedBy>Brikho, Carolina</cp:lastModifiedBy>
  <cp:lastPrinted>2018-04-24T14:56:31Z</cp:lastPrinted>
  <dcterms:created xsi:type="dcterms:W3CDTF">2017-10-04T11:39:15Z</dcterms:created>
  <dcterms:modified xsi:type="dcterms:W3CDTF">2018-04-24T18:48:04Z</dcterms:modified>
</cp:coreProperties>
</file>