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Total CO2 emissions" sheetId="2" r:id="rId1"/>
    <sheet name="CO2 energy" sheetId="7" r:id="rId2"/>
    <sheet name="CO2 travel" sheetId="6" r:id="rId3"/>
    <sheet name="Water" sheetId="5" r:id="rId4"/>
    <sheet name="Waste" sheetId="4" r:id="rId5"/>
    <sheet name="Flight travel" sheetId="8" r:id="rId6"/>
    <sheet name="Internal paper" sheetId="9" r:id="rId7"/>
    <sheet name="Customer paper" sheetId="10" r:id="rId8"/>
    <sheet name="Energy consumption" sheetId="3" r:id="rId9"/>
  </sheets>
  <calcPr calcId="145621"/>
</workbook>
</file>

<file path=xl/calcChain.xml><?xml version="1.0" encoding="utf-8"?>
<calcChain xmlns="http://schemas.openxmlformats.org/spreadsheetml/2006/main">
  <c r="D7" i="3" l="1"/>
  <c r="C7" i="3"/>
  <c r="B7" i="3"/>
  <c r="D9" i="10"/>
  <c r="C9" i="10"/>
  <c r="B9" i="10"/>
  <c r="D7" i="10"/>
  <c r="C7" i="10"/>
  <c r="B7" i="10"/>
  <c r="D9" i="9"/>
  <c r="C9" i="9"/>
  <c r="B9" i="9"/>
  <c r="D7" i="9"/>
  <c r="C7" i="9"/>
  <c r="B7" i="9"/>
  <c r="D7" i="8" l="1"/>
  <c r="C7" i="8"/>
  <c r="B7" i="8"/>
  <c r="D24" i="4"/>
  <c r="C24" i="4"/>
  <c r="B24" i="4"/>
  <c r="D23" i="4"/>
  <c r="C23" i="4"/>
  <c r="B23" i="4"/>
  <c r="B14" i="4"/>
  <c r="B13" i="4"/>
  <c r="C12" i="4"/>
  <c r="C14" i="4" s="1"/>
  <c r="B12" i="4"/>
  <c r="D9" i="5"/>
  <c r="C9" i="5"/>
  <c r="B9" i="5"/>
  <c r="D7" i="5"/>
  <c r="C7" i="5"/>
  <c r="B7" i="5"/>
  <c r="B13" i="6"/>
  <c r="D21" i="6"/>
  <c r="D22" i="6" s="1"/>
  <c r="C21" i="6"/>
  <c r="B21" i="6"/>
  <c r="B22" i="6" s="1"/>
  <c r="D12" i="6"/>
  <c r="C12" i="6"/>
  <c r="C13" i="6" s="1"/>
  <c r="B12" i="6"/>
  <c r="B15" i="7"/>
  <c r="D28" i="7"/>
  <c r="C28" i="7"/>
  <c r="C29" i="7" s="1"/>
  <c r="B28" i="7"/>
  <c r="B29" i="7" s="1"/>
  <c r="C24" i="7"/>
  <c r="B24" i="7"/>
  <c r="D23" i="7"/>
  <c r="D24" i="7" s="1"/>
  <c r="B23" i="7"/>
  <c r="C23" i="7"/>
  <c r="D15" i="7"/>
  <c r="C15" i="7"/>
  <c r="D9" i="7"/>
  <c r="C9" i="7"/>
  <c r="B9" i="7"/>
  <c r="B10" i="7" s="1"/>
  <c r="B7" i="2"/>
  <c r="D9" i="2"/>
  <c r="C9" i="2"/>
  <c r="B9" i="2"/>
  <c r="C7" i="2"/>
  <c r="D7" i="2"/>
  <c r="C13" i="4" l="1"/>
  <c r="D13" i="6"/>
  <c r="C22" i="6"/>
  <c r="D10" i="7"/>
  <c r="D29" i="7"/>
  <c r="C10" i="7"/>
  <c r="D12" i="4" l="1"/>
  <c r="D13" i="4" s="1"/>
  <c r="D14" i="4" l="1"/>
</calcChain>
</file>

<file path=xl/sharedStrings.xml><?xml version="1.0" encoding="utf-8"?>
<sst xmlns="http://schemas.openxmlformats.org/spreadsheetml/2006/main" count="126" uniqueCount="73">
  <si>
    <t>kWh/FTE</t>
  </si>
  <si>
    <t>Kg/FTE</t>
  </si>
  <si>
    <t>n/a</t>
  </si>
  <si>
    <t>Nordic air travel</t>
  </si>
  <si>
    <t>Nordic heating &amp; cooling</t>
  </si>
  <si>
    <t>Nordic emissions</t>
  </si>
  <si>
    <t>B, P &amp; P emissions</t>
  </si>
  <si>
    <t>Grams/customer</t>
  </si>
  <si>
    <t xml:space="preserve">Nordea </t>
  </si>
  <si>
    <t>CSR Report 2013 Environmental data</t>
  </si>
  <si>
    <t>Percentage change</t>
  </si>
  <si>
    <t>Total CO2 emissions (metric tonnes)</t>
  </si>
  <si>
    <t>Nordic CO2 emissions</t>
  </si>
  <si>
    <t>Nordic electricity</t>
  </si>
  <si>
    <t>B, P &amp; R emissions</t>
  </si>
  <si>
    <t>B, P &amp; R electricity</t>
  </si>
  <si>
    <t>B, P &amp; R heating &amp; cooling</t>
  </si>
  <si>
    <t>Total B, P &amp; R energy emissions</t>
  </si>
  <si>
    <t>Total Nordic energy emissions</t>
  </si>
  <si>
    <t>% change</t>
  </si>
  <si>
    <t>Electricity</t>
  </si>
  <si>
    <t>Energy consumption (MWh)</t>
  </si>
  <si>
    <t>Nordic consumption</t>
  </si>
  <si>
    <t>District heating &amp; cooling</t>
  </si>
  <si>
    <t>Total Nordic energy consumption</t>
  </si>
  <si>
    <t>B, P &amp; R consumption</t>
  </si>
  <si>
    <t xml:space="preserve">District heating  </t>
  </si>
  <si>
    <t>Total B, P &amp; R energy consumption</t>
  </si>
  <si>
    <t>Nordic travel emissions</t>
  </si>
  <si>
    <t>Short-haul flights</t>
  </si>
  <si>
    <t>Medium-haul flights</t>
  </si>
  <si>
    <t>Long-haul flights</t>
  </si>
  <si>
    <t>Car travel</t>
  </si>
  <si>
    <t>Rail travel</t>
  </si>
  <si>
    <t>Total Nordic travel emissions</t>
  </si>
  <si>
    <t>B, P &amp; R travel emissions</t>
  </si>
  <si>
    <t>Total B, P &amp; R travel emissions</t>
  </si>
  <si>
    <t>CO2 per FTE  Nordics &amp; B, P &amp; R (kg)</t>
  </si>
  <si>
    <t>Nordic car travel</t>
  </si>
  <si>
    <t>Nordic rain travel</t>
  </si>
  <si>
    <t>B, P &amp; R air travel</t>
  </si>
  <si>
    <t>B, P &amp; R car travel</t>
  </si>
  <si>
    <t>B, P &amp; R rail travel</t>
  </si>
  <si>
    <t>Water per FTE Nordic &amp; B, P &amp; R (m3)</t>
  </si>
  <si>
    <t>Water consumption (m3)</t>
  </si>
  <si>
    <t>Nordic waste</t>
  </si>
  <si>
    <t>Recycled</t>
  </si>
  <si>
    <t>Composted</t>
  </si>
  <si>
    <t>Incinerated</t>
  </si>
  <si>
    <t>Landfill</t>
  </si>
  <si>
    <t>Special treatment</t>
  </si>
  <si>
    <t>Total Nordic waste</t>
  </si>
  <si>
    <t>B, P &amp; R Waste</t>
  </si>
  <si>
    <t>Total B, P &amp; R waste</t>
  </si>
  <si>
    <t>% recycled and composted</t>
  </si>
  <si>
    <t>% recycled</t>
  </si>
  <si>
    <t>Waste / FTE Nordic &amp; B, P &amp; R (kg)</t>
  </si>
  <si>
    <t>Waste Management (kg)</t>
  </si>
  <si>
    <t>Flight travel - Nordic KPI</t>
  </si>
  <si>
    <t>one way fligts / FTE</t>
  </si>
  <si>
    <t>Total air travel km</t>
  </si>
  <si>
    <t>km/FTE</t>
  </si>
  <si>
    <t>number of one way flights</t>
  </si>
  <si>
    <t>Internal paper - Nordic KPI</t>
  </si>
  <si>
    <t>Paper consumed internally (kg)</t>
  </si>
  <si>
    <t>Customer paper - Nordic KPI</t>
  </si>
  <si>
    <t>Nordic Energy Consumption - Nordic KPI</t>
  </si>
  <si>
    <t>Nordic energy consumption (MWh)</t>
  </si>
  <si>
    <t>Total customer print (kg)</t>
  </si>
  <si>
    <t>Distance travelled (km)</t>
  </si>
  <si>
    <t>Travel Emissions ( metric tonnes CO2)</t>
  </si>
  <si>
    <t>Energy emissions (metric tonnes CO2)</t>
  </si>
  <si>
    <t>CO2 / FTE (tonnes)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</si>
</sst>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\ %"/>
    <numFmt numFmtId="165" formatCode="#,##0.##"/>
    <numFmt numFmtId="166" formatCode="#,##0.0"/>
    <numFmt numFmtId="167" formatCode="#,##0.#"/>
    <numFmt numFmtId="171" formatCode="#\ ##0"/>
  </numFmts>
  <fonts count="7" x14ac:knownFonts="1">
    <font>
      <sz val="11"/>
      <color theme="1"/>
      <name val="Calibri"/>
      <family val="2"/>
      <scheme val="minor"/>
    </font>
    <font>
      <b/>
      <sz val="14"/>
      <color indexed="4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23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>
      <alignment horizontal="justify"/>
    </xf>
    <xf numFmtId="0" fontId="2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" fillId="2" borderId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0" fontId="2" fillId="0" borderId="0" xfId="2"/>
    <xf numFmtId="0" fontId="4" fillId="0" borderId="0" xfId="5"/>
    <xf numFmtId="0" fontId="0" fillId="0" borderId="0" xfId="0" applyFill="1" applyBorder="1"/>
    <xf numFmtId="165" fontId="3" fillId="0" borderId="0" xfId="3" applyNumberFormat="1"/>
    <xf numFmtId="0" fontId="5" fillId="0" borderId="0" xfId="6"/>
    <xf numFmtId="0" fontId="0" fillId="0" borderId="0" xfId="0" applyBorder="1"/>
    <xf numFmtId="9" fontId="0" fillId="0" borderId="0" xfId="0" applyNumberFormat="1"/>
    <xf numFmtId="0" fontId="2" fillId="0" borderId="0" xfId="2" applyAlignment="1">
      <alignment wrapText="1"/>
    </xf>
    <xf numFmtId="165" fontId="3" fillId="0" borderId="0" xfId="3" applyNumberFormat="1" applyBorder="1"/>
    <xf numFmtId="0" fontId="3" fillId="0" borderId="0" xfId="3"/>
    <xf numFmtId="3" fontId="3" fillId="0" borderId="0" xfId="3" applyNumberFormat="1"/>
    <xf numFmtId="167" fontId="3" fillId="0" borderId="0" xfId="3" applyNumberFormat="1"/>
    <xf numFmtId="3" fontId="0" fillId="0" borderId="0" xfId="0" applyNumberFormat="1"/>
    <xf numFmtId="0" fontId="2" fillId="0" borderId="0" xfId="4" applyFill="1"/>
    <xf numFmtId="3" fontId="3" fillId="0" borderId="0" xfId="3" applyNumberFormat="1" applyBorder="1"/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Font="1" applyBorder="1"/>
    <xf numFmtId="3" fontId="3" fillId="0" borderId="0" xfId="0" applyNumberFormat="1" applyFont="1" applyBorder="1"/>
    <xf numFmtId="0" fontId="0" fillId="0" borderId="0" xfId="0" applyBorder="1" applyAlignment="1">
      <alignment wrapText="1"/>
    </xf>
    <xf numFmtId="0" fontId="2" fillId="0" borderId="0" xfId="0" applyFont="1"/>
    <xf numFmtId="0" fontId="6" fillId="0" borderId="0" xfId="0" applyFont="1"/>
    <xf numFmtId="10" fontId="0" fillId="0" borderId="0" xfId="0" applyNumberFormat="1" applyBorder="1"/>
    <xf numFmtId="10" fontId="3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3" fontId="6" fillId="0" borderId="0" xfId="0" applyNumberFormat="1" applyFont="1" applyBorder="1"/>
    <xf numFmtId="10" fontId="0" fillId="0" borderId="0" xfId="0" applyNumberFormat="1" applyFont="1" applyBorder="1"/>
    <xf numFmtId="171" fontId="3" fillId="0" borderId="0" xfId="3" applyNumberFormat="1"/>
    <xf numFmtId="0" fontId="6" fillId="0" borderId="0" xfId="0" applyFont="1" applyFill="1" applyBorder="1"/>
    <xf numFmtId="171" fontId="0" fillId="0" borderId="0" xfId="0" applyNumberFormat="1"/>
    <xf numFmtId="10" fontId="3" fillId="0" borderId="0" xfId="3" applyNumberFormat="1"/>
    <xf numFmtId="10" fontId="3" fillId="0" borderId="0" xfId="4" applyNumberFormat="1" applyFont="1" applyFill="1"/>
    <xf numFmtId="0" fontId="2" fillId="0" borderId="0" xfId="3" applyFont="1"/>
    <xf numFmtId="10" fontId="2" fillId="0" borderId="0" xfId="3" applyNumberFormat="1" applyFont="1"/>
    <xf numFmtId="10" fontId="2" fillId="0" borderId="0" xfId="4" applyNumberFormat="1" applyFont="1" applyFill="1"/>
    <xf numFmtId="0" fontId="2" fillId="0" borderId="0" xfId="4" applyFont="1" applyFill="1"/>
    <xf numFmtId="171" fontId="2" fillId="0" borderId="0" xfId="3" applyNumberFormat="1" applyFont="1"/>
    <xf numFmtId="0" fontId="3" fillId="0" borderId="0" xfId="0" applyFont="1" applyFill="1" applyBorder="1"/>
    <xf numFmtId="0" fontId="0" fillId="0" borderId="0" xfId="0" applyFont="1" applyFill="1" applyBorder="1"/>
    <xf numFmtId="10" fontId="3" fillId="0" borderId="0" xfId="3" applyNumberFormat="1" applyBorder="1"/>
    <xf numFmtId="3" fontId="2" fillId="0" borderId="0" xfId="3" applyNumberFormat="1" applyFont="1" applyBorder="1"/>
    <xf numFmtId="10" fontId="2" fillId="0" borderId="0" xfId="3" applyNumberFormat="1" applyFont="1" applyBorder="1"/>
    <xf numFmtId="1" fontId="6" fillId="0" borderId="0" xfId="0" applyNumberFormat="1" applyFont="1" applyBorder="1"/>
    <xf numFmtId="166" fontId="0" fillId="0" borderId="0" xfId="3" applyNumberFormat="1" applyFont="1" applyBorder="1"/>
    <xf numFmtId="1" fontId="3" fillId="0" borderId="0" xfId="3" applyNumberFormat="1" applyBorder="1"/>
  </cellXfs>
  <cellStyles count="7">
    <cellStyle name="Heading1" xfId="1"/>
    <cellStyle name="Normal" xfId="0" builtinId="0"/>
    <cellStyle name="TableColumnHeader" xfId="4"/>
    <cellStyle name="TableCrossHeader" xfId="6"/>
    <cellStyle name="TableRowHeader" xfId="2"/>
    <cellStyle name="TableUoM" xfId="5"/>
    <cellStyle name="TableValu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F16" sqref="F16"/>
    </sheetView>
  </sheetViews>
  <sheetFormatPr defaultRowHeight="15" x14ac:dyDescent="0.25"/>
  <cols>
    <col min="1" max="1" width="41.140625" customWidth="1"/>
  </cols>
  <sheetData>
    <row r="1" spans="1:4" x14ac:dyDescent="0.25">
      <c r="A1" s="22" t="s">
        <v>8</v>
      </c>
    </row>
    <row r="2" spans="1:4" x14ac:dyDescent="0.25">
      <c r="A2" s="22" t="s">
        <v>9</v>
      </c>
    </row>
    <row r="3" spans="1:4" x14ac:dyDescent="0.25">
      <c r="A3" s="22"/>
    </row>
    <row r="4" spans="1:4" x14ac:dyDescent="0.25">
      <c r="A4" s="23" t="s">
        <v>11</v>
      </c>
    </row>
    <row r="5" spans="1:4" x14ac:dyDescent="0.25">
      <c r="A5" s="7"/>
      <c r="B5" s="7">
        <v>2011</v>
      </c>
      <c r="C5" s="7">
        <v>2012</v>
      </c>
      <c r="D5" s="7">
        <v>2013</v>
      </c>
    </row>
    <row r="6" spans="1:4" x14ac:dyDescent="0.25">
      <c r="A6" s="7" t="s">
        <v>5</v>
      </c>
      <c r="B6" s="17">
        <v>29241</v>
      </c>
      <c r="C6" s="17">
        <v>26996</v>
      </c>
      <c r="D6" s="17">
        <v>23155</v>
      </c>
    </row>
    <row r="7" spans="1:4" x14ac:dyDescent="0.25">
      <c r="A7" s="7" t="s">
        <v>10</v>
      </c>
      <c r="B7" s="24">
        <f>(B6-32425)/32425</f>
        <v>-9.819583654587509E-2</v>
      </c>
      <c r="C7" s="24">
        <f>(C6-B6)/B6</f>
        <v>-7.6775760062925344E-2</v>
      </c>
      <c r="D7" s="24">
        <f>(D6-C6)/C6</f>
        <v>-0.14228033782782634</v>
      </c>
    </row>
    <row r="8" spans="1:4" x14ac:dyDescent="0.25">
      <c r="A8" s="7" t="s">
        <v>6</v>
      </c>
      <c r="B8" s="20">
        <v>18882</v>
      </c>
      <c r="C8" s="17">
        <v>15709</v>
      </c>
      <c r="D8" s="17">
        <v>5605</v>
      </c>
    </row>
    <row r="9" spans="1:4" x14ac:dyDescent="0.25">
      <c r="A9" s="4" t="s">
        <v>10</v>
      </c>
      <c r="B9" s="25">
        <f>(B8-17315)/17315</f>
        <v>9.0499566849552418E-2</v>
      </c>
      <c r="C9" s="24">
        <f>(C8-B8)/B8</f>
        <v>-0.16804363944497405</v>
      </c>
      <c r="D9" s="24">
        <f>(D8-C8)/C8</f>
        <v>-0.643198166656057</v>
      </c>
    </row>
    <row r="10" spans="1:4" x14ac:dyDescent="0.25">
      <c r="A10" s="7" t="s">
        <v>72</v>
      </c>
      <c r="B10" s="7">
        <v>1.4710000000000001</v>
      </c>
      <c r="C10" s="7">
        <v>1.363</v>
      </c>
      <c r="D10" s="7">
        <v>0.97</v>
      </c>
    </row>
    <row r="11" spans="1:4" x14ac:dyDescent="0.25">
      <c r="A11" s="7"/>
      <c r="B11" s="7"/>
      <c r="C11" s="7"/>
      <c r="D11" s="7"/>
    </row>
    <row r="12" spans="1:4" x14ac:dyDescent="0.25">
      <c r="A12" s="7"/>
      <c r="B12" s="7"/>
      <c r="C12" s="7"/>
      <c r="D12" s="7"/>
    </row>
    <row r="13" spans="1:4" ht="12.75" customHeight="1" x14ac:dyDescent="0.25">
      <c r="A13" s="21"/>
      <c r="B13" s="21"/>
      <c r="C13" s="21"/>
      <c r="D13" s="21"/>
    </row>
    <row r="31" spans="2:2" x14ac:dyDescent="0.25">
      <c r="B31" s="8"/>
    </row>
    <row r="32" spans="2:2" x14ac:dyDescent="0.25">
      <c r="B32" s="8"/>
    </row>
    <row r="34" spans="2:2" x14ac:dyDescent="0.25">
      <c r="B34" s="8"/>
    </row>
  </sheetData>
  <mergeCells count="1">
    <mergeCell ref="A13:D13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9" sqref="A9"/>
    </sheetView>
  </sheetViews>
  <sheetFormatPr defaultRowHeight="15" x14ac:dyDescent="0.25"/>
  <cols>
    <col min="1" max="1" width="34.85546875" customWidth="1"/>
    <col min="3" max="4" width="11.140625" customWidth="1"/>
    <col min="5" max="5" width="11.85546875" customWidth="1"/>
  </cols>
  <sheetData>
    <row r="1" spans="1:6" x14ac:dyDescent="0.25">
      <c r="A1" s="22" t="s">
        <v>8</v>
      </c>
    </row>
    <row r="2" spans="1:6" x14ac:dyDescent="0.25">
      <c r="A2" s="22" t="s">
        <v>9</v>
      </c>
    </row>
    <row r="3" spans="1:6" x14ac:dyDescent="0.25">
      <c r="A3" s="22"/>
    </row>
    <row r="4" spans="1:6" x14ac:dyDescent="0.25">
      <c r="A4" s="23" t="s">
        <v>71</v>
      </c>
    </row>
    <row r="5" spans="1:6" x14ac:dyDescent="0.25">
      <c r="A5" s="7"/>
      <c r="B5" s="7">
        <v>2011</v>
      </c>
      <c r="C5" s="7">
        <v>2012</v>
      </c>
      <c r="D5" s="7">
        <v>2013</v>
      </c>
      <c r="E5" s="7"/>
      <c r="F5" s="7"/>
    </row>
    <row r="6" spans="1:6" x14ac:dyDescent="0.25">
      <c r="A6" s="26" t="s">
        <v>12</v>
      </c>
      <c r="B6" s="7"/>
      <c r="C6" s="7"/>
      <c r="D6" s="7"/>
      <c r="E6" s="7"/>
      <c r="F6" s="7"/>
    </row>
    <row r="7" spans="1:6" x14ac:dyDescent="0.25">
      <c r="A7" s="27" t="s">
        <v>13</v>
      </c>
      <c r="B7" s="7">
        <v>0</v>
      </c>
      <c r="C7" s="7">
        <v>0</v>
      </c>
      <c r="D7" s="7">
        <v>0</v>
      </c>
      <c r="E7" s="7"/>
      <c r="F7" s="7"/>
    </row>
    <row r="8" spans="1:6" x14ac:dyDescent="0.25">
      <c r="A8" s="7" t="s">
        <v>4</v>
      </c>
      <c r="B8" s="17">
        <v>8714</v>
      </c>
      <c r="C8" s="17">
        <v>9308</v>
      </c>
      <c r="D8" s="17">
        <v>8388</v>
      </c>
      <c r="E8" s="7"/>
      <c r="F8" s="7"/>
    </row>
    <row r="9" spans="1:6" x14ac:dyDescent="0.25">
      <c r="A9" s="28" t="s">
        <v>18</v>
      </c>
      <c r="B9" s="29">
        <f>B7+B8</f>
        <v>8714</v>
      </c>
      <c r="C9" s="29">
        <f>C7+C8</f>
        <v>9308</v>
      </c>
      <c r="D9" s="29">
        <f>D7+D8</f>
        <v>8388</v>
      </c>
      <c r="E9" s="7"/>
      <c r="F9" s="7"/>
    </row>
    <row r="10" spans="1:6" x14ac:dyDescent="0.25">
      <c r="A10" s="19" t="s">
        <v>19</v>
      </c>
      <c r="B10" s="30">
        <f>(B9-11109)/11109</f>
        <v>-0.21559096228283373</v>
      </c>
      <c r="C10" s="30">
        <f>(C9-B9)/B9</f>
        <v>6.8166169382602712E-2</v>
      </c>
      <c r="D10" s="30">
        <f>(D9-C9)/C9</f>
        <v>-9.8839707778255265E-2</v>
      </c>
      <c r="E10" s="7"/>
      <c r="F10" s="7"/>
    </row>
    <row r="11" spans="1:6" x14ac:dyDescent="0.25">
      <c r="A11" s="28" t="s">
        <v>14</v>
      </c>
      <c r="B11" s="29"/>
      <c r="C11" s="29"/>
      <c r="D11" s="29"/>
      <c r="E11" s="7"/>
      <c r="F11" s="7"/>
    </row>
    <row r="12" spans="1:6" x14ac:dyDescent="0.25">
      <c r="A12" s="19" t="s">
        <v>15</v>
      </c>
      <c r="B12" s="18">
        <v>12709</v>
      </c>
      <c r="C12" s="18">
        <v>10793</v>
      </c>
      <c r="D12" s="18">
        <v>3277</v>
      </c>
      <c r="E12" s="7"/>
      <c r="F12" s="7"/>
    </row>
    <row r="13" spans="1:6" x14ac:dyDescent="0.25">
      <c r="A13" s="19" t="s">
        <v>16</v>
      </c>
      <c r="B13" s="18">
        <v>3523</v>
      </c>
      <c r="C13" s="18">
        <v>2545</v>
      </c>
      <c r="D13" s="18">
        <v>1242</v>
      </c>
      <c r="E13" s="7"/>
      <c r="F13" s="17"/>
    </row>
    <row r="14" spans="1:6" x14ac:dyDescent="0.25">
      <c r="A14" s="28" t="s">
        <v>17</v>
      </c>
      <c r="B14" s="29">
        <v>16232</v>
      </c>
      <c r="C14" s="29">
        <v>13338</v>
      </c>
      <c r="D14" s="29">
        <v>4519</v>
      </c>
      <c r="E14" s="7"/>
      <c r="F14" s="7"/>
    </row>
    <row r="15" spans="1:6" x14ac:dyDescent="0.25">
      <c r="A15" s="7" t="s">
        <v>19</v>
      </c>
      <c r="B15" s="24">
        <f>(B14-15148)/15148</f>
        <v>7.1560602059677847E-2</v>
      </c>
      <c r="C15" s="24">
        <f>(C14-B14)/B14</f>
        <v>-0.17828979793001479</v>
      </c>
      <c r="D15" s="24">
        <f>(D14-C14)/C14</f>
        <v>-0.66119358224621383</v>
      </c>
      <c r="E15" s="7"/>
      <c r="F15" s="7"/>
    </row>
    <row r="16" spans="1:6" x14ac:dyDescent="0.25">
      <c r="A16" s="7"/>
      <c r="B16" s="17"/>
      <c r="C16" s="17"/>
      <c r="D16" s="17"/>
      <c r="E16" s="7"/>
      <c r="F16" s="7"/>
    </row>
    <row r="17" spans="1:6" x14ac:dyDescent="0.25">
      <c r="A17" s="7"/>
      <c r="B17" s="17"/>
      <c r="C17" s="17"/>
      <c r="D17" s="17"/>
      <c r="E17" s="7"/>
      <c r="F17" s="7"/>
    </row>
    <row r="18" spans="1:6" x14ac:dyDescent="0.25">
      <c r="A18" s="32" t="s">
        <v>21</v>
      </c>
    </row>
    <row r="20" spans="1:6" x14ac:dyDescent="0.25">
      <c r="A20" s="23" t="s">
        <v>22</v>
      </c>
    </row>
    <row r="21" spans="1:6" x14ac:dyDescent="0.25">
      <c r="A21" t="s">
        <v>20</v>
      </c>
      <c r="B21" s="31">
        <v>130806.1</v>
      </c>
      <c r="C21" s="31">
        <v>121114.64</v>
      </c>
      <c r="D21" s="31">
        <v>113768.58894971</v>
      </c>
    </row>
    <row r="22" spans="1:6" x14ac:dyDescent="0.25">
      <c r="A22" t="s">
        <v>23</v>
      </c>
      <c r="B22" s="33">
        <v>94481</v>
      </c>
      <c r="C22" s="33">
        <v>99713</v>
      </c>
      <c r="D22" s="33">
        <v>91529</v>
      </c>
    </row>
    <row r="23" spans="1:6" ht="12.75" customHeight="1" x14ac:dyDescent="0.25">
      <c r="A23" s="36" t="s">
        <v>24</v>
      </c>
      <c r="B23" s="40">
        <f>B21+B22</f>
        <v>225287.1</v>
      </c>
      <c r="C23" s="40">
        <f>C21+C22</f>
        <v>220827.64</v>
      </c>
      <c r="D23" s="40">
        <f>D21+D22</f>
        <v>205297.58894971001</v>
      </c>
      <c r="E23" s="15"/>
    </row>
    <row r="24" spans="1:6" ht="12.75" customHeight="1" x14ac:dyDescent="0.25">
      <c r="A24" s="11" t="s">
        <v>19</v>
      </c>
      <c r="B24" s="34">
        <f>(B23-255879)/255879</f>
        <v>-0.1195561183215504</v>
      </c>
      <c r="C24" s="35">
        <f>(C23-B23)/B23</f>
        <v>-1.9794564358101247E-2</v>
      </c>
      <c r="D24" s="35">
        <f>(D23-C23)/C23</f>
        <v>-7.0326572571667204E-2</v>
      </c>
      <c r="E24" s="15"/>
    </row>
    <row r="25" spans="1:6" s="23" customFormat="1" ht="12.75" customHeight="1" x14ac:dyDescent="0.25">
      <c r="A25" s="36" t="s">
        <v>25</v>
      </c>
      <c r="B25" s="37"/>
      <c r="C25" s="38"/>
      <c r="D25" s="38"/>
      <c r="E25" s="39"/>
    </row>
    <row r="26" spans="1:6" ht="12.75" customHeight="1" x14ac:dyDescent="0.25">
      <c r="A26" s="11" t="s">
        <v>20</v>
      </c>
      <c r="B26" s="31">
        <v>22482.072530000001</v>
      </c>
      <c r="C26" s="31">
        <v>19976</v>
      </c>
      <c r="D26" s="31">
        <v>8805.2644827415006</v>
      </c>
      <c r="E26" s="15"/>
    </row>
    <row r="27" spans="1:6" ht="12.75" customHeight="1" x14ac:dyDescent="0.25">
      <c r="A27" s="11" t="s">
        <v>26</v>
      </c>
      <c r="B27" s="31">
        <v>11661.956770000001</v>
      </c>
      <c r="C27" s="31">
        <v>8422.7745900000009</v>
      </c>
      <c r="D27" s="31">
        <v>4110.9594409677402</v>
      </c>
      <c r="E27" s="15"/>
    </row>
    <row r="28" spans="1:6" ht="12.75" customHeight="1" x14ac:dyDescent="0.25">
      <c r="A28" s="36" t="s">
        <v>27</v>
      </c>
      <c r="B28" s="40">
        <f>SUM(B26:B27)</f>
        <v>34144.029300000002</v>
      </c>
      <c r="C28" s="40">
        <f>SUM(C26:C27)</f>
        <v>28398.774590000001</v>
      </c>
      <c r="D28" s="40">
        <f>SUM(D26:D27)</f>
        <v>12916.22392370924</v>
      </c>
      <c r="E28" s="15"/>
    </row>
    <row r="29" spans="1:6" ht="12.75" customHeight="1" x14ac:dyDescent="0.25">
      <c r="A29" s="11" t="s">
        <v>19</v>
      </c>
      <c r="B29" s="34">
        <f>(B28-33588)/33588</f>
        <v>1.6554403358342323E-2</v>
      </c>
      <c r="C29" s="34">
        <f>(C28-B28)/B28</f>
        <v>-0.1682652817428317</v>
      </c>
      <c r="D29" s="34">
        <f>(D28-C28)/C28</f>
        <v>-0.54518375844789435</v>
      </c>
      <c r="E29" s="15"/>
    </row>
    <row r="30" spans="1:6" ht="12.75" customHeight="1" x14ac:dyDescent="0.25">
      <c r="A30" s="11"/>
      <c r="B30" s="11"/>
      <c r="C30" s="15"/>
      <c r="D30" s="15"/>
      <c r="E30" s="15"/>
    </row>
  </sheetData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5" x14ac:dyDescent="0.25"/>
  <cols>
    <col min="1" max="1" width="41.42578125" customWidth="1"/>
    <col min="2" max="2" width="13.7109375" customWidth="1"/>
    <col min="3" max="3" width="14.140625" customWidth="1"/>
    <col min="4" max="4" width="17.140625" customWidth="1"/>
    <col min="5" max="5" width="14.28515625" customWidth="1"/>
  </cols>
  <sheetData>
    <row r="1" spans="1:4" x14ac:dyDescent="0.25">
      <c r="A1" s="22" t="s">
        <v>8</v>
      </c>
    </row>
    <row r="2" spans="1:4" x14ac:dyDescent="0.25">
      <c r="A2" s="22" t="s">
        <v>9</v>
      </c>
    </row>
    <row r="3" spans="1:4" x14ac:dyDescent="0.25">
      <c r="A3" s="22"/>
    </row>
    <row r="4" spans="1:4" x14ac:dyDescent="0.25">
      <c r="A4" s="23" t="s">
        <v>70</v>
      </c>
    </row>
    <row r="5" spans="1:4" x14ac:dyDescent="0.25">
      <c r="A5" s="7"/>
      <c r="B5" s="7">
        <v>2011</v>
      </c>
      <c r="C5" s="7">
        <v>2012</v>
      </c>
      <c r="D5" s="7">
        <v>2013</v>
      </c>
    </row>
    <row r="6" spans="1:4" x14ac:dyDescent="0.25">
      <c r="A6" s="26" t="s">
        <v>28</v>
      </c>
      <c r="B6" s="7"/>
      <c r="C6" s="7"/>
      <c r="D6" s="7"/>
    </row>
    <row r="7" spans="1:4" x14ac:dyDescent="0.25">
      <c r="A7" s="41" t="s">
        <v>29</v>
      </c>
      <c r="B7" s="12">
        <v>14944.687536560899</v>
      </c>
      <c r="C7" s="12">
        <v>12633.097080871001</v>
      </c>
      <c r="D7" s="12">
        <v>4932.0124613567996</v>
      </c>
    </row>
    <row r="8" spans="1:4" x14ac:dyDescent="0.25">
      <c r="A8" s="7" t="s">
        <v>30</v>
      </c>
      <c r="B8" s="12" t="s">
        <v>2</v>
      </c>
      <c r="C8" s="12" t="s">
        <v>2</v>
      </c>
      <c r="D8" s="12">
        <v>3677.476442616</v>
      </c>
    </row>
    <row r="9" spans="1:4" x14ac:dyDescent="0.25">
      <c r="A9" s="7" t="s">
        <v>31</v>
      </c>
      <c r="B9" s="12">
        <v>1776.3671533697</v>
      </c>
      <c r="C9" s="12">
        <v>1471.3685444304001</v>
      </c>
      <c r="D9" s="12">
        <v>2710.9644568379999</v>
      </c>
    </row>
    <row r="10" spans="1:4" x14ac:dyDescent="0.25">
      <c r="A10" s="4" t="s">
        <v>32</v>
      </c>
      <c r="B10" s="12">
        <v>3798.9031821899998</v>
      </c>
      <c r="C10" s="12">
        <v>3578.4745501500001</v>
      </c>
      <c r="D10" s="12">
        <v>3445.21068251</v>
      </c>
    </row>
    <row r="11" spans="1:4" x14ac:dyDescent="0.25">
      <c r="A11" s="4" t="s">
        <v>33</v>
      </c>
      <c r="B11" s="12">
        <v>6.3332160000000002</v>
      </c>
      <c r="C11" s="12">
        <v>5.2972310399999998</v>
      </c>
      <c r="D11" s="12">
        <v>1.0750385099999999</v>
      </c>
    </row>
    <row r="12" spans="1:4" x14ac:dyDescent="0.25">
      <c r="A12" s="32" t="s">
        <v>34</v>
      </c>
      <c r="B12" s="17">
        <f>SUM(B7:B11)</f>
        <v>20526.291088120597</v>
      </c>
      <c r="C12" s="17">
        <f>SUM(C7:C11)</f>
        <v>17688.2374064914</v>
      </c>
      <c r="D12" s="17">
        <f>SUM(D7:D11)</f>
        <v>14766.739081830799</v>
      </c>
    </row>
    <row r="13" spans="1:4" x14ac:dyDescent="0.25">
      <c r="A13" s="32" t="s">
        <v>19</v>
      </c>
      <c r="B13" s="24">
        <f>(B12-21315)/21315</f>
        <v>-3.7002529292958143E-2</v>
      </c>
      <c r="C13" s="24">
        <f>(C12-B12)/B12</f>
        <v>-0.13826432010757631</v>
      </c>
      <c r="D13" s="24">
        <f>(D12-C12)/C12</f>
        <v>-0.1651661642436143</v>
      </c>
    </row>
    <row r="14" spans="1:4" x14ac:dyDescent="0.25">
      <c r="A14" s="32"/>
      <c r="B14" s="17"/>
      <c r="C14" s="17"/>
      <c r="D14" s="17"/>
    </row>
    <row r="15" spans="1:4" x14ac:dyDescent="0.25">
      <c r="A15" s="32" t="s">
        <v>35</v>
      </c>
      <c r="B15" s="17"/>
      <c r="C15" s="17"/>
      <c r="D15" s="17"/>
    </row>
    <row r="16" spans="1:4" x14ac:dyDescent="0.25">
      <c r="A16" s="41" t="s">
        <v>29</v>
      </c>
      <c r="B16" s="12">
        <v>1086.0823133291001</v>
      </c>
      <c r="C16" s="12">
        <v>1005.4916838775</v>
      </c>
      <c r="D16" s="12">
        <v>139.43753285970001</v>
      </c>
    </row>
    <row r="17" spans="1:4" x14ac:dyDescent="0.25">
      <c r="A17" s="7" t="s">
        <v>30</v>
      </c>
      <c r="B17" s="12" t="s">
        <v>2</v>
      </c>
      <c r="C17" s="12" t="s">
        <v>2</v>
      </c>
      <c r="D17" s="12">
        <v>214.11967658009999</v>
      </c>
    </row>
    <row r="18" spans="1:4" x14ac:dyDescent="0.25">
      <c r="A18" s="7" t="s">
        <v>31</v>
      </c>
      <c r="B18" s="12">
        <v>5.9027863129</v>
      </c>
      <c r="C18" s="12">
        <v>18.989678462400001</v>
      </c>
      <c r="D18" s="12">
        <v>139.1965086708</v>
      </c>
    </row>
    <row r="19" spans="1:4" x14ac:dyDescent="0.25">
      <c r="A19" s="4" t="s">
        <v>32</v>
      </c>
      <c r="B19" s="12">
        <v>1463.9466339938999</v>
      </c>
      <c r="C19" s="12">
        <v>1278.5793926700001</v>
      </c>
      <c r="D19" s="12">
        <v>587.32249114000001</v>
      </c>
    </row>
    <row r="20" spans="1:4" x14ac:dyDescent="0.25">
      <c r="A20" s="4" t="s">
        <v>33</v>
      </c>
      <c r="B20" s="12">
        <v>93.851823593899994</v>
      </c>
      <c r="C20" s="12">
        <v>67.705171419999999</v>
      </c>
      <c r="D20" s="12">
        <v>5.6608343200000002</v>
      </c>
    </row>
    <row r="21" spans="1:4" x14ac:dyDescent="0.25">
      <c r="A21" s="32" t="s">
        <v>36</v>
      </c>
      <c r="B21" s="17">
        <f>SUM(B16:B20)</f>
        <v>2649.7835572298</v>
      </c>
      <c r="C21" s="17">
        <f>SUM(C16:C20)</f>
        <v>2370.7659264299004</v>
      </c>
      <c r="D21" s="17">
        <f>SUM(D16:D20)</f>
        <v>1085.7370435706</v>
      </c>
    </row>
    <row r="22" spans="1:4" x14ac:dyDescent="0.25">
      <c r="A22" s="32" t="s">
        <v>19</v>
      </c>
      <c r="B22" s="24">
        <f>(B21-2167)/2167</f>
        <v>0.2227889050437471</v>
      </c>
      <c r="C22" s="24">
        <f>(C21-B21)/B21</f>
        <v>-0.10529827239610347</v>
      </c>
      <c r="D22" s="24">
        <f>(D21-C21)/C21</f>
        <v>-0.54203110839980961</v>
      </c>
    </row>
    <row r="23" spans="1:4" x14ac:dyDescent="0.25">
      <c r="A23" s="32"/>
      <c r="B23" s="24"/>
      <c r="C23" s="24"/>
      <c r="D23" s="24"/>
    </row>
    <row r="24" spans="1:4" x14ac:dyDescent="0.25">
      <c r="A24" s="28" t="s">
        <v>37</v>
      </c>
      <c r="B24" s="7">
        <v>708</v>
      </c>
      <c r="C24" s="7">
        <v>640</v>
      </c>
      <c r="D24" s="7">
        <v>534</v>
      </c>
    </row>
    <row r="25" spans="1:4" x14ac:dyDescent="0.25">
      <c r="A25" s="7"/>
      <c r="B25" s="7"/>
      <c r="C25" s="7"/>
      <c r="D25" s="7"/>
    </row>
    <row r="26" spans="1:4" x14ac:dyDescent="0.25">
      <c r="A26" s="32" t="s">
        <v>69</v>
      </c>
    </row>
    <row r="27" spans="1:4" x14ac:dyDescent="0.25">
      <c r="A27" s="42" t="s">
        <v>3</v>
      </c>
      <c r="B27" s="12">
        <v>97130759.402109995</v>
      </c>
      <c r="C27" s="12">
        <v>81852335</v>
      </c>
      <c r="D27" s="12">
        <v>87316951</v>
      </c>
    </row>
    <row r="28" spans="1:4" x14ac:dyDescent="0.25">
      <c r="A28" s="42" t="s">
        <v>38</v>
      </c>
      <c r="B28" s="12">
        <v>19970053</v>
      </c>
      <c r="C28" s="12">
        <v>18811305</v>
      </c>
      <c r="D28" s="12">
        <v>17695879</v>
      </c>
    </row>
    <row r="29" spans="1:4" x14ac:dyDescent="0.25">
      <c r="A29" s="42" t="s">
        <v>39</v>
      </c>
      <c r="B29" s="12">
        <v>6597100</v>
      </c>
      <c r="C29" s="12">
        <v>5517949</v>
      </c>
      <c r="D29" s="12">
        <v>5119231</v>
      </c>
    </row>
    <row r="30" spans="1:4" x14ac:dyDescent="0.25">
      <c r="A30" s="42" t="s">
        <v>40</v>
      </c>
      <c r="B30" s="12">
        <v>6021566.5102700004</v>
      </c>
      <c r="C30" s="12">
        <v>5688626</v>
      </c>
      <c r="D30" s="12">
        <v>4073196.02</v>
      </c>
    </row>
    <row r="31" spans="1:4" x14ac:dyDescent="0.25">
      <c r="A31" s="42" t="s">
        <v>41</v>
      </c>
      <c r="B31" s="12">
        <v>7695666.4773899997</v>
      </c>
      <c r="C31" s="12">
        <v>6721229</v>
      </c>
      <c r="D31" s="12">
        <v>3016706</v>
      </c>
    </row>
    <row r="32" spans="1:4" x14ac:dyDescent="0.25">
      <c r="A32" s="42" t="s">
        <v>42</v>
      </c>
      <c r="B32" s="12">
        <v>1613128.6282899999</v>
      </c>
      <c r="C32" s="12">
        <v>1163719</v>
      </c>
      <c r="D32" s="12">
        <v>115433</v>
      </c>
    </row>
  </sheetData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I22" sqref="I22"/>
    </sheetView>
  </sheetViews>
  <sheetFormatPr defaultRowHeight="15" x14ac:dyDescent="0.25"/>
  <cols>
    <col min="1" max="1" width="42.5703125" customWidth="1"/>
  </cols>
  <sheetData>
    <row r="1" spans="1:10" x14ac:dyDescent="0.25">
      <c r="A1" s="22" t="s">
        <v>8</v>
      </c>
    </row>
    <row r="2" spans="1:10" x14ac:dyDescent="0.25">
      <c r="A2" s="22" t="s">
        <v>9</v>
      </c>
    </row>
    <row r="3" spans="1:10" x14ac:dyDescent="0.25">
      <c r="A3" s="22"/>
    </row>
    <row r="4" spans="1:10" x14ac:dyDescent="0.25">
      <c r="A4" s="23" t="s">
        <v>44</v>
      </c>
    </row>
    <row r="5" spans="1:10" x14ac:dyDescent="0.25">
      <c r="A5" s="7"/>
      <c r="B5" s="7">
        <v>2011</v>
      </c>
      <c r="C5" s="7">
        <v>2012</v>
      </c>
      <c r="D5" s="7">
        <v>2013</v>
      </c>
      <c r="E5" s="7"/>
      <c r="F5" s="7"/>
      <c r="G5" s="7"/>
      <c r="H5" s="7"/>
      <c r="I5" s="7"/>
      <c r="J5" s="7"/>
    </row>
    <row r="6" spans="1:10" x14ac:dyDescent="0.25">
      <c r="A6" s="28" t="s">
        <v>22</v>
      </c>
      <c r="B6" s="44">
        <v>380018.35</v>
      </c>
      <c r="C6" s="44">
        <v>363114.6</v>
      </c>
      <c r="D6" s="44">
        <v>357253.96603260201</v>
      </c>
      <c r="E6" s="7"/>
      <c r="F6" s="7"/>
      <c r="G6" s="7"/>
      <c r="H6" s="7"/>
      <c r="I6" s="7"/>
      <c r="J6" s="7"/>
    </row>
    <row r="7" spans="1:10" x14ac:dyDescent="0.25">
      <c r="A7" s="4" t="s">
        <v>19</v>
      </c>
      <c r="B7" s="43">
        <f>(B6-384261)/384261</f>
        <v>-1.1041063235665402E-2</v>
      </c>
      <c r="C7" s="43">
        <f>(C6-B6)/B6</f>
        <v>-4.4481404647959764E-2</v>
      </c>
      <c r="D7" s="43">
        <f>(D6-C6)/C6</f>
        <v>-1.6139901748368057E-2</v>
      </c>
      <c r="E7" s="7"/>
      <c r="F7" s="7"/>
      <c r="G7" s="7"/>
      <c r="H7" s="7"/>
      <c r="I7" s="7"/>
      <c r="J7" s="7"/>
    </row>
    <row r="8" spans="1:10" x14ac:dyDescent="0.25">
      <c r="A8" s="28" t="s">
        <v>25</v>
      </c>
      <c r="B8" s="44">
        <v>26207.741150000002</v>
      </c>
      <c r="C8" s="44">
        <v>31283.257979999998</v>
      </c>
      <c r="D8" s="44">
        <v>30147.5829327061</v>
      </c>
      <c r="E8" s="7"/>
      <c r="F8" s="7"/>
      <c r="G8" s="7"/>
      <c r="H8" s="7"/>
      <c r="I8" s="7"/>
      <c r="J8" s="7"/>
    </row>
    <row r="9" spans="1:10" x14ac:dyDescent="0.25">
      <c r="A9" s="7"/>
      <c r="B9" s="43">
        <f>(B8-26628)/26628</f>
        <v>-1.5782591632867597E-2</v>
      </c>
      <c r="C9" s="43">
        <f>(C8-B8)/B8</f>
        <v>0.19366479548734389</v>
      </c>
      <c r="D9" s="43">
        <f>(D8-C8)/C8</f>
        <v>-3.6302965887375215E-2</v>
      </c>
      <c r="E9" s="7"/>
      <c r="F9" s="7"/>
      <c r="G9" s="7"/>
      <c r="H9" s="7"/>
      <c r="I9" s="7"/>
      <c r="J9" s="7"/>
    </row>
    <row r="10" spans="1:10" x14ac:dyDescent="0.25">
      <c r="A10" s="7" t="s">
        <v>43</v>
      </c>
      <c r="B10" s="10">
        <v>12.4134207641006</v>
      </c>
      <c r="C10" s="10">
        <v>12.588906699224401</v>
      </c>
      <c r="D10" s="10">
        <v>13.059846794023001</v>
      </c>
      <c r="E10" s="7"/>
      <c r="F10" s="7"/>
      <c r="G10" s="7"/>
      <c r="H10" s="7"/>
      <c r="I10" s="7"/>
      <c r="J10" s="7"/>
    </row>
    <row r="11" spans="1:10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6" spans="1:10" ht="12.75" customHeight="1" x14ac:dyDescent="0.25">
      <c r="A16" s="2"/>
      <c r="B16" s="3"/>
      <c r="C16" s="12"/>
    </row>
    <row r="17" spans="1:4" ht="12.75" customHeight="1" x14ac:dyDescent="0.25">
      <c r="A17" s="2"/>
      <c r="B17" s="3"/>
      <c r="C17" s="5"/>
    </row>
    <row r="18" spans="1:4" ht="12.75" customHeight="1" x14ac:dyDescent="0.25">
      <c r="A18" s="2"/>
      <c r="B18" s="3"/>
      <c r="C18" s="13"/>
    </row>
    <row r="19" spans="1:4" ht="12.75" customHeight="1" x14ac:dyDescent="0.25">
      <c r="A19" s="6"/>
    </row>
    <row r="20" spans="1:4" ht="12.75" customHeight="1" x14ac:dyDescent="0.25">
      <c r="A20" s="2"/>
      <c r="B20" s="3"/>
      <c r="C20" s="12"/>
    </row>
    <row r="21" spans="1:4" ht="12.75" customHeight="1" x14ac:dyDescent="0.25">
      <c r="A21" s="2"/>
      <c r="B21" s="3"/>
      <c r="C21" s="5"/>
    </row>
    <row r="22" spans="1:4" ht="12.75" customHeight="1" x14ac:dyDescent="0.25">
      <c r="A22" s="2"/>
      <c r="B22" s="3"/>
      <c r="C22" s="13"/>
    </row>
    <row r="23" spans="1:4" ht="12.75" customHeight="1" x14ac:dyDescent="0.25">
      <c r="A23" s="6"/>
    </row>
    <row r="24" spans="1:4" ht="12.75" customHeight="1" x14ac:dyDescent="0.25">
      <c r="A24" s="2"/>
      <c r="B24" s="3"/>
      <c r="C24" s="12"/>
    </row>
    <row r="25" spans="1:4" ht="12.75" customHeight="1" x14ac:dyDescent="0.25">
      <c r="A25" s="2"/>
      <c r="B25" s="3"/>
      <c r="C25" s="5"/>
    </row>
    <row r="26" spans="1:4" ht="12.75" customHeight="1" x14ac:dyDescent="0.25">
      <c r="A26" s="2"/>
      <c r="B26" s="3"/>
      <c r="C26" s="13"/>
    </row>
    <row r="31" spans="1:4" ht="12.75" customHeight="1" x14ac:dyDescent="0.25">
      <c r="A31" s="11"/>
      <c r="B31" s="11"/>
      <c r="C31" s="15"/>
      <c r="D31" s="15"/>
    </row>
  </sheetData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15" sqref="G15"/>
    </sheetView>
  </sheetViews>
  <sheetFormatPr defaultRowHeight="15" x14ac:dyDescent="0.25"/>
  <cols>
    <col min="1" max="1" width="31.28515625" customWidth="1"/>
    <col min="2" max="4" width="10.7109375" customWidth="1"/>
    <col min="5" max="5" width="14.28515625" customWidth="1"/>
    <col min="7" max="7" width="27.85546875" customWidth="1"/>
    <col min="8" max="8" width="24.7109375" customWidth="1"/>
  </cols>
  <sheetData>
    <row r="1" spans="1:10" x14ac:dyDescent="0.25">
      <c r="A1" s="22" t="s">
        <v>8</v>
      </c>
    </row>
    <row r="2" spans="1:10" x14ac:dyDescent="0.25">
      <c r="A2" s="22" t="s">
        <v>9</v>
      </c>
    </row>
    <row r="3" spans="1:10" x14ac:dyDescent="0.25">
      <c r="A3" s="22"/>
    </row>
    <row r="4" spans="1:10" x14ac:dyDescent="0.25">
      <c r="A4" s="23" t="s">
        <v>57</v>
      </c>
    </row>
    <row r="5" spans="1:10" x14ac:dyDescent="0.25">
      <c r="A5" s="7"/>
      <c r="B5" s="7">
        <v>2011</v>
      </c>
      <c r="C5" s="7">
        <v>2012</v>
      </c>
      <c r="D5" s="7">
        <v>2013</v>
      </c>
      <c r="E5" s="7"/>
      <c r="F5" s="7"/>
      <c r="G5" s="7"/>
    </row>
    <row r="6" spans="1:10" x14ac:dyDescent="0.25">
      <c r="A6" s="26" t="s">
        <v>45</v>
      </c>
      <c r="B6" s="7"/>
      <c r="C6" s="7"/>
      <c r="D6" s="7"/>
      <c r="E6" s="7"/>
      <c r="F6" s="7"/>
      <c r="G6" s="7"/>
    </row>
    <row r="7" spans="1:10" x14ac:dyDescent="0.25">
      <c r="A7" s="7" t="s">
        <v>46</v>
      </c>
      <c r="B7" s="16">
        <v>964161.5</v>
      </c>
      <c r="C7" s="16">
        <v>764845.21250000002</v>
      </c>
      <c r="D7" s="16">
        <v>1043673</v>
      </c>
      <c r="E7" s="7"/>
      <c r="F7" s="17"/>
      <c r="G7" s="17"/>
      <c r="H7" s="14"/>
      <c r="I7" s="1"/>
      <c r="J7" s="14"/>
    </row>
    <row r="8" spans="1:10" x14ac:dyDescent="0.25">
      <c r="A8" s="7" t="s">
        <v>47</v>
      </c>
      <c r="B8" s="16">
        <v>663629.25</v>
      </c>
      <c r="C8" s="16">
        <v>383014</v>
      </c>
      <c r="D8" s="16">
        <v>427341</v>
      </c>
      <c r="E8" s="7"/>
      <c r="F8" s="7"/>
      <c r="G8" s="17"/>
      <c r="H8" s="14"/>
      <c r="I8" s="1"/>
    </row>
    <row r="9" spans="1:10" x14ac:dyDescent="0.25">
      <c r="A9" s="7" t="s">
        <v>48</v>
      </c>
      <c r="B9" s="16">
        <v>1250507.3999999999</v>
      </c>
      <c r="C9" s="16">
        <v>1118054</v>
      </c>
      <c r="D9" s="16">
        <v>866876</v>
      </c>
      <c r="E9" s="7"/>
      <c r="F9" s="7"/>
      <c r="G9" s="7"/>
    </row>
    <row r="10" spans="1:10" x14ac:dyDescent="0.25">
      <c r="A10" s="7" t="s">
        <v>49</v>
      </c>
      <c r="B10" s="16">
        <v>477326</v>
      </c>
      <c r="C10" s="16">
        <v>187379</v>
      </c>
      <c r="D10" s="16">
        <v>38856</v>
      </c>
      <c r="E10" s="7"/>
      <c r="F10" s="7"/>
      <c r="G10" s="7"/>
    </row>
    <row r="11" spans="1:10" x14ac:dyDescent="0.25">
      <c r="A11" s="7" t="s">
        <v>50</v>
      </c>
      <c r="B11" s="16">
        <v>6873</v>
      </c>
      <c r="C11" s="16">
        <v>5768</v>
      </c>
      <c r="D11" s="16">
        <v>3046</v>
      </c>
      <c r="E11" s="7"/>
      <c r="F11" s="7"/>
      <c r="G11" s="7"/>
    </row>
    <row r="12" spans="1:10" x14ac:dyDescent="0.25">
      <c r="A12" s="32" t="s">
        <v>51</v>
      </c>
      <c r="B12" s="44">
        <f>SUM(B7:B11)</f>
        <v>3362497.15</v>
      </c>
      <c r="C12" s="44">
        <f>SUM(C7:C11)</f>
        <v>2459060.2124999999</v>
      </c>
      <c r="D12" s="44">
        <f>SUM(D7:D11)</f>
        <v>2379792</v>
      </c>
      <c r="E12" s="7"/>
      <c r="F12" s="7"/>
      <c r="G12" s="7"/>
    </row>
    <row r="13" spans="1:10" x14ac:dyDescent="0.25">
      <c r="A13" s="32" t="s">
        <v>19</v>
      </c>
      <c r="B13" s="45">
        <f>(B12-3174253)/3174253</f>
        <v>5.9303448716910692E-2</v>
      </c>
      <c r="C13" s="45">
        <f>(C12-B12)/B12</f>
        <v>-0.26868035784060068</v>
      </c>
      <c r="D13" s="45">
        <f>(D12-C12)/C12</f>
        <v>-3.2235165327412621E-2</v>
      </c>
      <c r="E13" s="7"/>
      <c r="F13" s="7"/>
      <c r="G13" s="7"/>
    </row>
    <row r="14" spans="1:10" x14ac:dyDescent="0.25">
      <c r="A14" s="32" t="s">
        <v>54</v>
      </c>
      <c r="B14" s="45">
        <f>(B7+B8)/B12</f>
        <v>0.48410174860668659</v>
      </c>
      <c r="C14" s="45">
        <f>(C7+C8)/C12</f>
        <v>0.46678776170878328</v>
      </c>
      <c r="D14" s="45">
        <f>(D7+D8)/D12</f>
        <v>0.61812713043829037</v>
      </c>
      <c r="E14" s="7"/>
      <c r="F14" s="7"/>
      <c r="G14" s="7"/>
    </row>
    <row r="15" spans="1:10" x14ac:dyDescent="0.25">
      <c r="A15" s="7"/>
      <c r="B15" s="16"/>
      <c r="C15" s="16"/>
      <c r="D15" s="16"/>
      <c r="E15" s="7"/>
      <c r="F15" s="7"/>
      <c r="G15" s="7"/>
    </row>
    <row r="16" spans="1:10" x14ac:dyDescent="0.25">
      <c r="A16" s="32" t="s">
        <v>52</v>
      </c>
      <c r="B16" s="16"/>
      <c r="C16" s="16"/>
      <c r="D16" s="16"/>
      <c r="E16" s="7"/>
      <c r="F16" s="7"/>
      <c r="G16" s="7"/>
    </row>
    <row r="17" spans="1:7" x14ac:dyDescent="0.25">
      <c r="A17" s="7" t="s">
        <v>46</v>
      </c>
      <c r="B17" s="12">
        <v>98011.482019999996</v>
      </c>
      <c r="C17" s="12">
        <v>91171.915250000005</v>
      </c>
      <c r="D17" s="12">
        <v>52451</v>
      </c>
      <c r="E17" s="7"/>
      <c r="F17" s="7"/>
      <c r="G17" s="7"/>
    </row>
    <row r="18" spans="1:7" x14ac:dyDescent="0.25">
      <c r="A18" s="7" t="s">
        <v>47</v>
      </c>
      <c r="B18" s="16" t="s">
        <v>2</v>
      </c>
      <c r="C18" s="16" t="s">
        <v>2</v>
      </c>
      <c r="D18" s="16" t="s">
        <v>2</v>
      </c>
      <c r="E18" s="7"/>
      <c r="F18" s="7"/>
      <c r="G18" s="7"/>
    </row>
    <row r="19" spans="1:7" x14ac:dyDescent="0.25">
      <c r="A19" s="7" t="s">
        <v>48</v>
      </c>
      <c r="B19" s="16" t="s">
        <v>2</v>
      </c>
      <c r="C19" s="16" t="s">
        <v>2</v>
      </c>
      <c r="D19" s="16" t="s">
        <v>2</v>
      </c>
      <c r="E19" s="7"/>
      <c r="F19" s="7"/>
      <c r="G19" s="7"/>
    </row>
    <row r="20" spans="1:7" x14ac:dyDescent="0.25">
      <c r="A20" s="7" t="s">
        <v>49</v>
      </c>
      <c r="B20" s="12">
        <v>542468.77122</v>
      </c>
      <c r="C20" s="12">
        <v>623080.10328000004</v>
      </c>
      <c r="D20" s="12">
        <v>317090.8</v>
      </c>
      <c r="E20" s="7"/>
      <c r="F20" s="17"/>
      <c r="G20" s="7"/>
    </row>
    <row r="21" spans="1:7" x14ac:dyDescent="0.25">
      <c r="A21" s="7" t="s">
        <v>50</v>
      </c>
      <c r="B21" s="12">
        <v>14329.26556</v>
      </c>
      <c r="C21" s="12">
        <v>9000</v>
      </c>
      <c r="D21" s="12">
        <v>46.5</v>
      </c>
      <c r="E21" s="17"/>
      <c r="F21" s="17"/>
      <c r="G21" s="7"/>
    </row>
    <row r="22" spans="1:7" x14ac:dyDescent="0.25">
      <c r="A22" s="28" t="s">
        <v>53</v>
      </c>
      <c r="B22" s="44">
        <v>654809.51879999996</v>
      </c>
      <c r="C22" s="44">
        <v>723252.01853</v>
      </c>
      <c r="D22" s="44">
        <v>369588.3</v>
      </c>
      <c r="E22" s="7"/>
      <c r="F22" s="7"/>
      <c r="G22" s="7"/>
    </row>
    <row r="23" spans="1:7" x14ac:dyDescent="0.25">
      <c r="A23" s="32" t="s">
        <v>19</v>
      </c>
      <c r="B23" s="45">
        <f>(B22-1020000)/1020000</f>
        <v>-0.35802988352941179</v>
      </c>
      <c r="C23" s="45">
        <f>(C22-B22)/B22</f>
        <v>0.10452276236824926</v>
      </c>
      <c r="D23" s="45">
        <f>(D22-C22)/C22</f>
        <v>-0.48899098719256501</v>
      </c>
      <c r="E23" s="7"/>
      <c r="F23" s="7"/>
      <c r="G23" s="7"/>
    </row>
    <row r="24" spans="1:7" x14ac:dyDescent="0.25">
      <c r="A24" s="32" t="s">
        <v>55</v>
      </c>
      <c r="B24" s="45">
        <f>B17/B22</f>
        <v>0.14967937882090543</v>
      </c>
      <c r="C24" s="45">
        <f>C17/C22</f>
        <v>0.12605829353273801</v>
      </c>
      <c r="D24" s="45">
        <f>D17/D22</f>
        <v>0.14191737130206775</v>
      </c>
      <c r="E24" s="7"/>
      <c r="F24" s="7"/>
      <c r="G24" s="7"/>
    </row>
    <row r="25" spans="1:7" x14ac:dyDescent="0.25">
      <c r="A25" s="7"/>
      <c r="B25" s="17"/>
      <c r="C25" s="17"/>
      <c r="D25" s="17"/>
      <c r="E25" s="7"/>
      <c r="F25" s="7"/>
      <c r="G25" s="7"/>
    </row>
    <row r="26" spans="1:7" x14ac:dyDescent="0.25">
      <c r="A26" s="28" t="s">
        <v>56</v>
      </c>
      <c r="B26" s="29">
        <v>123</v>
      </c>
      <c r="C26" s="29">
        <v>102</v>
      </c>
      <c r="D26" s="46">
        <v>93</v>
      </c>
      <c r="E26" s="7"/>
      <c r="F26" s="7"/>
      <c r="G26" s="7"/>
    </row>
    <row r="27" spans="1:7" x14ac:dyDescent="0.25">
      <c r="A27" s="7"/>
      <c r="B27" s="7"/>
      <c r="C27" s="7"/>
      <c r="D27" s="7"/>
      <c r="E27" s="7"/>
      <c r="F27" s="7"/>
      <c r="G27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2" sqref="A22"/>
    </sheetView>
  </sheetViews>
  <sheetFormatPr defaultRowHeight="15" x14ac:dyDescent="0.25"/>
  <cols>
    <col min="1" max="1" width="72.140625" customWidth="1"/>
    <col min="2" max="2" width="12.85546875" customWidth="1"/>
    <col min="3" max="3" width="17.42578125" customWidth="1"/>
    <col min="4" max="4" width="14.7109375" customWidth="1"/>
  </cols>
  <sheetData>
    <row r="1" spans="1:4" x14ac:dyDescent="0.25">
      <c r="A1" s="22" t="s">
        <v>8</v>
      </c>
    </row>
    <row r="2" spans="1:4" x14ac:dyDescent="0.25">
      <c r="A2" s="22" t="s">
        <v>9</v>
      </c>
    </row>
    <row r="3" spans="1:4" x14ac:dyDescent="0.25">
      <c r="A3" s="22"/>
    </row>
    <row r="4" spans="1:4" x14ac:dyDescent="0.25">
      <c r="A4" s="23" t="s">
        <v>58</v>
      </c>
    </row>
    <row r="5" spans="1:4" x14ac:dyDescent="0.25">
      <c r="A5" s="7"/>
      <c r="B5" s="7">
        <v>2011</v>
      </c>
      <c r="C5" s="7">
        <v>2012</v>
      </c>
      <c r="D5" s="7">
        <v>2013</v>
      </c>
    </row>
    <row r="6" spans="1:4" x14ac:dyDescent="0.25">
      <c r="A6" s="27" t="s">
        <v>62</v>
      </c>
      <c r="B6" s="12">
        <v>147517</v>
      </c>
      <c r="C6" s="12">
        <v>122955</v>
      </c>
      <c r="D6" s="12">
        <v>127012</v>
      </c>
    </row>
    <row r="7" spans="1:4" x14ac:dyDescent="0.25">
      <c r="A7" s="41" t="s">
        <v>19</v>
      </c>
      <c r="B7" s="24">
        <f>(B6-150790)/150790</f>
        <v>-2.1705683400756019E-2</v>
      </c>
      <c r="C7" s="24">
        <f>(C6-B6)/B6</f>
        <v>-0.16650284374004351</v>
      </c>
      <c r="D7" s="24">
        <f>(D6-C6)/C6</f>
        <v>3.299581147574316E-2</v>
      </c>
    </row>
    <row r="8" spans="1:4" x14ac:dyDescent="0.25">
      <c r="A8" s="41" t="s">
        <v>59</v>
      </c>
      <c r="B8" s="7">
        <v>5.35</v>
      </c>
      <c r="C8" s="7">
        <v>4.6500000000000004</v>
      </c>
      <c r="D8" s="7">
        <v>4.79</v>
      </c>
    </row>
    <row r="9" spans="1:4" x14ac:dyDescent="0.25">
      <c r="A9" s="41" t="s">
        <v>60</v>
      </c>
      <c r="B9" s="12">
        <v>97130759.402109995</v>
      </c>
      <c r="C9" s="12">
        <v>81852335</v>
      </c>
      <c r="D9" s="12">
        <v>87316951</v>
      </c>
    </row>
    <row r="10" spans="1:4" x14ac:dyDescent="0.25">
      <c r="A10" s="7" t="s">
        <v>61</v>
      </c>
      <c r="B10" s="16">
        <v>3522</v>
      </c>
      <c r="C10" s="16">
        <v>3095</v>
      </c>
      <c r="D10" s="16">
        <v>3294</v>
      </c>
    </row>
    <row r="11" spans="1:4" x14ac:dyDescent="0.25">
      <c r="A11" s="7"/>
      <c r="B11" s="10"/>
      <c r="C11" s="10"/>
      <c r="D11" s="10"/>
    </row>
    <row r="12" spans="1:4" x14ac:dyDescent="0.25">
      <c r="A12" s="7"/>
      <c r="B12" s="7"/>
      <c r="C12" s="7"/>
      <c r="D12" s="7"/>
    </row>
    <row r="13" spans="1:4" x14ac:dyDescent="0.25">
      <c r="A13" s="2"/>
      <c r="B13" s="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1" sqref="A21"/>
    </sheetView>
  </sheetViews>
  <sheetFormatPr defaultRowHeight="15" x14ac:dyDescent="0.25"/>
  <cols>
    <col min="1" max="1" width="75.28515625" customWidth="1"/>
  </cols>
  <sheetData>
    <row r="1" spans="1:4" x14ac:dyDescent="0.25">
      <c r="A1" s="22" t="s">
        <v>8</v>
      </c>
    </row>
    <row r="2" spans="1:4" x14ac:dyDescent="0.25">
      <c r="A2" s="22" t="s">
        <v>9</v>
      </c>
    </row>
    <row r="3" spans="1:4" x14ac:dyDescent="0.25">
      <c r="A3" s="22"/>
    </row>
    <row r="4" spans="1:4" x14ac:dyDescent="0.25">
      <c r="A4" s="23" t="s">
        <v>63</v>
      </c>
    </row>
    <row r="5" spans="1:4" x14ac:dyDescent="0.25">
      <c r="A5" s="7"/>
      <c r="B5" s="7">
        <v>2011</v>
      </c>
      <c r="C5" s="7">
        <v>2012</v>
      </c>
      <c r="D5" s="7">
        <v>2013</v>
      </c>
    </row>
    <row r="6" spans="1:4" x14ac:dyDescent="0.25">
      <c r="A6" s="27" t="s">
        <v>64</v>
      </c>
      <c r="B6" s="12">
        <v>825644</v>
      </c>
      <c r="C6" s="17">
        <v>806636</v>
      </c>
      <c r="D6" s="12">
        <v>701431</v>
      </c>
    </row>
    <row r="7" spans="1:4" x14ac:dyDescent="0.25">
      <c r="A7" s="41" t="s">
        <v>19</v>
      </c>
      <c r="B7" s="24">
        <f>(B6-946278)/946278</f>
        <v>-0.12748262138610431</v>
      </c>
      <c r="C7" s="24">
        <f>(C6-B6)/B6</f>
        <v>-2.3022028864740737E-2</v>
      </c>
      <c r="D7" s="24">
        <f>(D6-C6)/C6</f>
        <v>-0.13042437976980942</v>
      </c>
    </row>
    <row r="8" spans="1:4" x14ac:dyDescent="0.25">
      <c r="A8" s="7" t="s">
        <v>1</v>
      </c>
      <c r="B8" s="47">
        <v>29.938501704257</v>
      </c>
      <c r="C8" s="47">
        <v>30.5</v>
      </c>
      <c r="D8" s="47">
        <v>26.463402211599799</v>
      </c>
    </row>
    <row r="9" spans="1:4" x14ac:dyDescent="0.25">
      <c r="A9" s="7" t="s">
        <v>19</v>
      </c>
      <c r="B9" s="24">
        <f>(B8-33.05)/33.05</f>
        <v>-9.4145182927170876E-2</v>
      </c>
      <c r="C9" s="24">
        <f>(C8-B8)/B8</f>
        <v>1.8755056658802664E-2</v>
      </c>
      <c r="D9" s="24">
        <f>(D8-C8)/C8</f>
        <v>-0.13234746847213771</v>
      </c>
    </row>
    <row r="10" spans="1:4" x14ac:dyDescent="0.25">
      <c r="A10" s="7"/>
      <c r="B10" s="7"/>
      <c r="C10" s="7"/>
      <c r="D10" s="7"/>
    </row>
    <row r="15" spans="1:4" ht="12.75" customHeight="1" x14ac:dyDescent="0.25">
      <c r="B15" s="8"/>
    </row>
    <row r="16" spans="1:4" x14ac:dyDescent="0.25">
      <c r="A16" s="9"/>
    </row>
    <row r="17" spans="2:2" x14ac:dyDescent="0.25">
      <c r="B17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7" sqref="A7"/>
    </sheetView>
  </sheetViews>
  <sheetFormatPr defaultRowHeight="15" x14ac:dyDescent="0.25"/>
  <cols>
    <col min="1" max="1" width="55.7109375" customWidth="1"/>
    <col min="2" max="2" width="12.28515625" customWidth="1"/>
    <col min="3" max="3" width="12.5703125" customWidth="1"/>
    <col min="4" max="4" width="12.42578125" customWidth="1"/>
  </cols>
  <sheetData>
    <row r="1" spans="1:4" x14ac:dyDescent="0.25">
      <c r="A1" s="22" t="s">
        <v>8</v>
      </c>
    </row>
    <row r="2" spans="1:4" x14ac:dyDescent="0.25">
      <c r="A2" s="22" t="s">
        <v>9</v>
      </c>
    </row>
    <row r="3" spans="1:4" x14ac:dyDescent="0.25">
      <c r="A3" s="22"/>
    </row>
    <row r="4" spans="1:4" x14ac:dyDescent="0.25">
      <c r="A4" s="23" t="s">
        <v>65</v>
      </c>
    </row>
    <row r="5" spans="1:4" x14ac:dyDescent="0.25">
      <c r="A5" s="7"/>
      <c r="B5" s="7">
        <v>2011</v>
      </c>
      <c r="C5" s="7">
        <v>2012</v>
      </c>
      <c r="D5" s="7">
        <v>2013</v>
      </c>
    </row>
    <row r="6" spans="1:4" x14ac:dyDescent="0.25">
      <c r="A6" s="27" t="s">
        <v>68</v>
      </c>
      <c r="B6" s="17">
        <v>2171420</v>
      </c>
      <c r="C6" s="17">
        <v>1896161</v>
      </c>
      <c r="D6" s="17">
        <v>1558677</v>
      </c>
    </row>
    <row r="7" spans="1:4" x14ac:dyDescent="0.25">
      <c r="A7" s="41" t="s">
        <v>19</v>
      </c>
      <c r="B7" s="24">
        <f>(B6-2383290)/2383290</f>
        <v>-8.8898119825954872E-2</v>
      </c>
      <c r="C7" s="24">
        <f>(C6-B6)/B6</f>
        <v>-0.1267645135441324</v>
      </c>
      <c r="D7" s="24">
        <f>(D6-C6)/C6</f>
        <v>-0.17798277677897606</v>
      </c>
    </row>
    <row r="8" spans="1:4" x14ac:dyDescent="0.25">
      <c r="A8" s="19" t="s">
        <v>7</v>
      </c>
      <c r="B8" s="48">
        <v>214</v>
      </c>
      <c r="C8" s="48">
        <v>182</v>
      </c>
      <c r="D8" s="48">
        <v>149</v>
      </c>
    </row>
    <row r="9" spans="1:4" x14ac:dyDescent="0.25">
      <c r="A9" s="7" t="s">
        <v>19</v>
      </c>
      <c r="B9" s="24">
        <f>(B8-238)/238</f>
        <v>-0.10084033613445378</v>
      </c>
      <c r="C9" s="24">
        <f>(C8-B8)/B8</f>
        <v>-0.14953271028037382</v>
      </c>
      <c r="D9" s="24">
        <f>(D8-C8)/C8</f>
        <v>-0.18131868131868131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H22" sqref="H22"/>
    </sheetView>
  </sheetViews>
  <sheetFormatPr defaultRowHeight="15" x14ac:dyDescent="0.25"/>
  <cols>
    <col min="1" max="1" width="40.85546875" customWidth="1"/>
    <col min="3" max="3" width="11.7109375" customWidth="1"/>
  </cols>
  <sheetData>
    <row r="1" spans="1:13" x14ac:dyDescent="0.25">
      <c r="A1" s="22" t="s">
        <v>8</v>
      </c>
    </row>
    <row r="2" spans="1:13" x14ac:dyDescent="0.25">
      <c r="A2" s="22" t="s">
        <v>9</v>
      </c>
    </row>
    <row r="3" spans="1:13" x14ac:dyDescent="0.25">
      <c r="A3" s="22"/>
    </row>
    <row r="4" spans="1:13" x14ac:dyDescent="0.25">
      <c r="A4" s="23" t="s">
        <v>66</v>
      </c>
    </row>
    <row r="5" spans="1:13" x14ac:dyDescent="0.25">
      <c r="A5" s="7"/>
      <c r="B5" s="7">
        <v>2011</v>
      </c>
      <c r="C5" s="7">
        <v>2012</v>
      </c>
      <c r="D5" s="7">
        <v>2013</v>
      </c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27" t="s">
        <v>67</v>
      </c>
      <c r="B6" s="31">
        <v>225286.69</v>
      </c>
      <c r="C6" s="31">
        <v>220827.7</v>
      </c>
      <c r="D6" s="31">
        <v>205297.77137056901</v>
      </c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27" t="s">
        <v>19</v>
      </c>
      <c r="B7" s="24">
        <f>(B6-255879)/255879</f>
        <v>-0.1195577206413969</v>
      </c>
      <c r="C7" s="24">
        <f>(C6-B6)/B6</f>
        <v>-1.9792514151634927E-2</v>
      </c>
      <c r="D7" s="24">
        <f>(D6-C6)/C6</f>
        <v>-7.032599909083416E-2</v>
      </c>
      <c r="E7" s="7"/>
      <c r="F7" s="7"/>
      <c r="G7" s="7"/>
      <c r="H7" s="7"/>
      <c r="I7" s="7"/>
      <c r="J7" s="7"/>
      <c r="K7" s="7"/>
      <c r="L7" s="7"/>
      <c r="M7" s="7"/>
    </row>
    <row r="8" spans="1:13" x14ac:dyDescent="0.25">
      <c r="A8" s="19" t="s">
        <v>0</v>
      </c>
      <c r="B8" s="17">
        <v>8169</v>
      </c>
      <c r="C8" s="17">
        <v>8349</v>
      </c>
      <c r="D8" s="17">
        <v>7745</v>
      </c>
      <c r="E8" s="7"/>
      <c r="F8" s="7"/>
      <c r="G8" s="7"/>
      <c r="H8" s="7"/>
      <c r="I8" s="7"/>
      <c r="J8" s="7"/>
      <c r="K8" s="7"/>
      <c r="L8" s="7"/>
      <c r="M8" s="7"/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</sheetData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 CO2 emissions</vt:lpstr>
      <vt:lpstr>CO2 energy</vt:lpstr>
      <vt:lpstr>CO2 travel</vt:lpstr>
      <vt:lpstr>Water</vt:lpstr>
      <vt:lpstr>Waste</vt:lpstr>
      <vt:lpstr>Flight travel</vt:lpstr>
      <vt:lpstr>Internal paper</vt:lpstr>
      <vt:lpstr>Customer paper</vt:lpstr>
      <vt:lpstr>Energy consumption</vt:lpstr>
    </vt:vector>
  </TitlesOfParts>
  <Company>Nordea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Lauritzen, Tone</dc:creator>
  <cp:lastModifiedBy>Lauritzen, Tone</cp:lastModifiedBy>
  <cp:lastPrinted>2014-02-05T13:18:38Z</cp:lastPrinted>
  <dcterms:created xsi:type="dcterms:W3CDTF">2014-01-17T11:02:30Z</dcterms:created>
  <dcterms:modified xsi:type="dcterms:W3CDTF">2014-02-12T12:01:47Z</dcterms:modified>
</cp:coreProperties>
</file>